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2" documentId="8_{D2F7C0C9-4BE4-4255-92C7-DC5D988193FE}" xr6:coauthVersionLast="47" xr6:coauthVersionMax="47" xr10:uidLastSave="{E1D893F8-5950-4BBF-86F8-A76922AE16F0}"/>
  <bookViews>
    <workbookView xWindow="-120" yWindow="-120" windowWidth="29040" windowHeight="15720"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Travel!$A$1:$E$69</definedName>
  </definedName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1" l="1"/>
  <c r="B28" i="1"/>
  <c r="D25" i="4"/>
  <c r="C25" i="3"/>
  <c r="C25" i="2"/>
  <c r="C44" i="1"/>
  <c r="C58"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8" i="1" s="1"/>
  <c r="F56" i="13"/>
  <c r="D44" i="1" s="1"/>
  <c r="F55" i="13"/>
  <c r="D22" i="1" s="1"/>
  <c r="C13" i="13"/>
  <c r="C12" i="13"/>
  <c r="C11" i="13"/>
  <c r="C16" i="13" l="1"/>
  <c r="C17" i="13"/>
  <c r="B5" i="4" l="1"/>
  <c r="B4" i="4"/>
  <c r="B5" i="3"/>
  <c r="B4" i="3"/>
  <c r="B5" i="2"/>
  <c r="B4" i="2"/>
  <c r="B5" i="1"/>
  <c r="B4" i="1"/>
  <c r="C15" i="13" l="1"/>
  <c r="F12" i="13" l="1"/>
  <c r="C25" i="4"/>
  <c r="F11" i="13" s="1"/>
  <c r="F13" i="13" l="1"/>
  <c r="B58" i="1"/>
  <c r="B17" i="13" s="1"/>
  <c r="B44" i="1"/>
  <c r="B16" i="13" s="1"/>
  <c r="B22" i="1"/>
  <c r="B15" i="13" s="1"/>
  <c r="B25" i="3" l="1"/>
  <c r="B13" i="13" s="1"/>
  <c r="B25" i="2"/>
  <c r="B12" i="13" s="1"/>
  <c r="B11" i="13" l="1"/>
  <c r="B60" i="1"/>
</calcChain>
</file>

<file path=xl/sharedStrings.xml><?xml version="1.0" encoding="utf-8"?>
<sst xmlns="http://schemas.openxmlformats.org/spreadsheetml/2006/main" count="275" uniqueCount="190">
  <si>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</si>
  <si>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</si>
  <si>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</si>
  <si>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</si>
  <si>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</si>
  <si>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</si>
  <si>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</si>
  <si>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</si>
  <si>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</si>
  <si>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</si>
  <si>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</si>
  <si>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</si>
  <si>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</si>
  <si>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</si>
  <si>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</si>
  <si>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</si>
  <si>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</si>
  <si>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</si>
  <si>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</si>
  <si>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</si>
  <si>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</si>
  <si>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</si>
  <si>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</si>
  <si>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</si>
  <si>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</si>
  <si>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</si>
  <si>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</si>
  <si>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</si>
  <si>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</si>
  <si>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</si>
  <si>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</si>
  <si>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</si>
  <si>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</si>
  <si>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</si>
  <si>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</si>
  <si>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</si>
  <si>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</si>
  <si>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</si>
  <si>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</si>
  <si>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</si>
  <si>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</si>
  <si>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</si>
  <si>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</si>
  <si>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</si>
  <si>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</si>
  <si>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</si>
  <si>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</si>
  <si>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</si>
  <si>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</si>
  <si>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</si>
  <si>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</si>
  <si>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</si>
  <si>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</si>
  <si>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</si>
  <si>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</si>
  <si>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</si>
  <si>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</si>
  <si>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</si>
  <si>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</si>
  <si>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</si>
  <si>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</si>
  <si>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</si>
  <si>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</si>
  <si>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</si>
  <si>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</si>
  <si>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</si>
  <si>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</si>
  <si>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</si>
  <si>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</si>
  <si>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</si>
  <si>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</si>
  <si>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</si>
  <si>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</si>
  <si>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</si>
  <si>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</si>
  <si>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</si>
  <si>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</si>
  <si>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</si>
  <si>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</si>
  <si>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</si>
  <si>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</si>
  <si>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</si>
  <si>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</si>
  <si>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</si>
  <si>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</si>
  <si>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</si>
  <si>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</si>
  <si>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</si>
  <si>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</si>
  <si>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</si>
  <si>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</si>
  <si>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</si>
  <si>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</si>
  <si>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</si>
  <si>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</si>
  <si>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</si>
  <si>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</si>
  <si>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</si>
  <si>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</si>
  <si>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</si>
  <si>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</si>
  <si>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</si>
  <si>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</si>
  <si>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</si>
  <si>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</si>
  <si>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</si>
  <si>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</si>
  <si>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</si>
  <si>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</si>
  <si>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</si>
  <si>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</si>
  <si>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</si>
  <si>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</si>
  <si>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</si>
  <si>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</si>
  <si>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</si>
  <si>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</si>
  <si>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</si>
  <si>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</si>
  <si>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</si>
  <si>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</si>
  <si>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</si>
  <si>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</si>
  <si>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</si>
  <si>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</si>
  <si>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</si>
  <si>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</si>
  <si>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</si>
  <si>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</si>
  <si>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</si>
  <si>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</si>
  <si>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</si>
  <si>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</si>
  <si>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</si>
  <si>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</si>
  <si>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</si>
  <si>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</si>
  <si>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</si>
  <si>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</si>
  <si>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</si>
  <si>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</si>
  <si>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</si>
  <si>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</si>
  <si>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</si>
  <si>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</si>
  <si>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</si>
  <si>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</si>
  <si>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</si>
  <si>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</si>
  <si>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</si>
  <si>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</si>
  <si>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</si>
  <si>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</si>
  <si>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</si>
  <si>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</si>
  <si>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</si>
  <si>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</si>
  <si>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</si>
  <si>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</si>
  <si>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</si>
  <si>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</si>
  <si>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</si>
  <si>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</si>
  <si>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</si>
  <si>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</si>
  <si>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</si>
  <si>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</si>
  <si>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</si>
  <si>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</si>
  <si>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</si>
  <si>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</si>
  <si>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Commerce Commission</t>
  </si>
  <si>
    <t>Adrienne Meikle</t>
  </si>
  <si>
    <t>Flight from Wellington to Auckland (return)</t>
  </si>
  <si>
    <t>Auckland</t>
  </si>
  <si>
    <t>Visiting our Auckland Office for two days to meet staff (25 &amp; 26 March 2024)</t>
  </si>
  <si>
    <t>Taxi from Auckland Airport to Auckland Office</t>
  </si>
  <si>
    <t>Visiting our Auckland Office to meet staff</t>
  </si>
  <si>
    <t>Uber from home to Wellington Airport</t>
  </si>
  <si>
    <t>Wellington</t>
  </si>
  <si>
    <t>Taxi from our Auckland Office to Auckland Airport</t>
  </si>
  <si>
    <t>Uber from Auckland Airport to Auckland Office</t>
  </si>
  <si>
    <t>Uber from Wellington Airport to home</t>
  </si>
  <si>
    <t>Uber from Auckland Office to Auckland Airport</t>
  </si>
  <si>
    <t>NO HOSPITALITY WAS OFFERED TO THIRD PARTIES</t>
  </si>
  <si>
    <t>NO GIFT OR BENEFIT WAS OFFERED</t>
  </si>
  <si>
    <t>One night accommodation at the Imagine Beach Road in Auckland</t>
  </si>
  <si>
    <t>Meetings with Auckland staff on Organisational Change</t>
  </si>
  <si>
    <t xml:space="preserve">Meetings with Auckland staff as well attending a Powhiri for a staff member joining the FMA </t>
  </si>
  <si>
    <t>This disclosure has also been approved by the CFO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</si>
</sst>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1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5">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29"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1"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29"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0"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2"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2"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2" fillId="3" borderId="0" xfId="0" applyFont="1" applyFill="1" applyAlignment="1">
      <alignment horizontal="center" vertical="center" wrapText="1"/>
    </xf>
    <xf numFmtId="0" fontId="34"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7" fillId="0" borderId="0" xfId="0" applyFont="1" applyAlignment="1">
      <alignment wrapText="1"/>
    </xf>
    <xf numFmtId="0" fontId="4" fillId="10" borderId="4" xfId="0" applyFont="1" applyFill="1" applyBorder="1" applyAlignment="1" applyProtection="1">
      <alignment vertical="center" wrapText="1"/>
      <protection locked="0"/>
    </xf>
    <xf numFmtId="0" fontId="4" fillId="10" borderId="4" xfId="0" applyFont="1" applyFill="1" applyBorder="1" applyAlignment="1" applyProtection="1">
      <alignment horizontal="lef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5" fillId="2" borderId="0" xfId="0" applyFont="1" applyFill="1" applyAlignment="1">
      <alignment horizontal="center" vertical="center"/>
    </xf>
    <xf numFmtId="0" fontId="38" fillId="10" borderId="2" xfId="0" applyFont="1" applyFill="1" applyBorder="1" applyAlignment="1" applyProtection="1">
      <alignment horizontal="left" vertical="center" wrapText="1" readingOrder="1"/>
      <protection locked="0"/>
    </xf>
    <xf numFmtId="167" fontId="38"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2"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3">
    <dxf>
      <font>
        <color theme="1" tint="0.499984740745262"/>
      </font>
      <fill>
        <patternFill>
          <bgColor rgb="FFCCFFCC"/>
        </patternFill>
      </fill>
    </dxf>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abSelected="1" topLeftCell="A43" zoomScaleNormal="100" workbookViewId="0">
      <selection activeCell="A13" sqref="A13"/>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B8" sqref="B8:F8"/>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7" t="s">
        <v>51</v>
      </c>
      <c r="B1" s="137"/>
      <c r="C1" s="137"/>
      <c r="D1" s="137"/>
      <c r="E1" s="137"/>
      <c r="F1" s="137"/>
      <c r="G1" s="17"/>
      <c r="H1" s="17"/>
      <c r="I1" s="17"/>
      <c r="J1" s="17"/>
      <c r="K1" s="17"/>
    </row>
    <row r="2" spans="1:11" ht="21" customHeight="1" x14ac:dyDescent="0.2">
      <c r="A2" s="3" t="s">
        <v>52</v>
      </c>
      <c r="B2" s="135" t="s">
        <v>171</v>
      </c>
      <c r="C2" s="135"/>
      <c r="D2" s="135"/>
      <c r="E2" s="135"/>
      <c r="F2" s="135"/>
      <c r="G2" s="17"/>
      <c r="H2" s="17"/>
      <c r="I2" s="17"/>
      <c r="J2" s="17"/>
      <c r="K2" s="17"/>
    </row>
    <row r="3" spans="1:11" ht="15.75" x14ac:dyDescent="0.2">
      <c r="A3" s="3" t="s">
        <v>53</v>
      </c>
      <c r="B3" s="138" t="s">
        <v>172</v>
      </c>
      <c r="C3" s="138"/>
      <c r="D3" s="138"/>
      <c r="E3" s="138"/>
      <c r="F3" s="138"/>
      <c r="G3" s="17"/>
      <c r="H3" s="17"/>
      <c r="I3" s="17"/>
      <c r="J3" s="17"/>
      <c r="K3" s="17"/>
    </row>
    <row r="4" spans="1:11" ht="21" customHeight="1" x14ac:dyDescent="0.2">
      <c r="A4" s="3" t="s">
        <v>54</v>
      </c>
      <c r="B4" s="139">
        <v>45376</v>
      </c>
      <c r="C4" s="139"/>
      <c r="D4" s="139"/>
      <c r="E4" s="139"/>
      <c r="F4" s="139"/>
      <c r="G4" s="17"/>
      <c r="H4" s="17"/>
      <c r="I4" s="17"/>
      <c r="J4" s="17"/>
      <c r="K4" s="17"/>
    </row>
    <row r="5" spans="1:11" ht="21" customHeight="1" x14ac:dyDescent="0.2">
      <c r="A5" s="3" t="s">
        <v>55</v>
      </c>
      <c r="B5" s="139">
        <v>45473</v>
      </c>
      <c r="C5" s="139"/>
      <c r="D5" s="139"/>
      <c r="E5" s="139"/>
      <c r="F5" s="139"/>
      <c r="G5" s="17"/>
      <c r="H5" s="17"/>
      <c r="I5" s="17"/>
      <c r="J5" s="17"/>
      <c r="K5" s="17"/>
    </row>
    <row r="6" spans="1:11" ht="21" customHeight="1" x14ac:dyDescent="0.2">
      <c r="A6" s="3" t="s">
        <v>56</v>
      </c>
      <c r="B6" s="136" t="str">
        <f>IF(AND(Travel!B7&lt;&gt;A30,Hospitality!B7&lt;&gt;A30,'All other expenses'!B7&lt;&gt;A30,'Gifts and benefits'!B7&lt;&gt;A30),A31,IF(AND(Travel!B7=A30,Hospitality!B7=A30,'All other expenses'!B7=A30,'Gifts and benefits'!B7=A30),A33,A32))</f>
        <v>Data and totals checked on all sheets</v>
      </c>
      <c r="C6" s="136"/>
      <c r="D6" s="136"/>
      <c r="E6" s="136"/>
      <c r="F6" s="136"/>
      <c r="G6" s="23"/>
      <c r="H6" s="17"/>
      <c r="I6" s="17"/>
      <c r="J6" s="17"/>
      <c r="K6" s="17"/>
    </row>
    <row r="7" spans="1:11" ht="31.5" x14ac:dyDescent="0.2">
      <c r="A7" s="3" t="s">
        <v>57</v>
      </c>
      <c r="B7" s="135" t="s">
        <v>90</v>
      </c>
      <c r="C7" s="135"/>
      <c r="D7" s="135"/>
      <c r="E7" s="135"/>
      <c r="F7" s="135"/>
      <c r="G7" s="23"/>
      <c r="H7" s="17"/>
      <c r="I7" s="17"/>
      <c r="J7" s="17"/>
      <c r="K7" s="17"/>
    </row>
    <row r="8" spans="1:11" ht="25.5" customHeight="1" x14ac:dyDescent="0.2">
      <c r="A8" s="3" t="s">
        <v>59</v>
      </c>
      <c r="B8" s="135" t="s">
        <v>189</v>
      </c>
      <c r="C8" s="135"/>
      <c r="D8" s="135"/>
      <c r="E8" s="135"/>
      <c r="F8" s="135"/>
      <c r="G8" s="23"/>
      <c r="H8" s="17"/>
      <c r="I8" s="17"/>
      <c r="J8" s="17"/>
      <c r="K8" s="17"/>
    </row>
    <row r="9" spans="1:11" ht="66.75" customHeight="1" x14ac:dyDescent="0.2">
      <c r="A9" s="134" t="s">
        <v>61</v>
      </c>
      <c r="B9" s="134"/>
      <c r="C9" s="134"/>
      <c r="D9" s="134"/>
      <c r="E9" s="134"/>
      <c r="F9" s="134"/>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B15+B16+B17</f>
        <v>2193.8117391304345</v>
      </c>
      <c r="C11" s="66" t="str">
        <f>IF(Travel!B6="",A34,Travel!B6)</f>
        <v>Figures exclude GST</v>
      </c>
      <c r="D11" s="6"/>
      <c r="E11" s="8" t="s">
        <v>67</v>
      </c>
      <c r="F11" s="33">
        <f>'Gifts and benefits'!C25</f>
        <v>0</v>
      </c>
      <c r="G11" s="29"/>
      <c r="H11" s="29"/>
      <c r="I11" s="29"/>
      <c r="J11" s="29"/>
      <c r="K11" s="29"/>
    </row>
    <row r="12" spans="1:11" ht="27.75" customHeight="1" x14ac:dyDescent="0.2">
      <c r="A12" s="8" t="s">
        <v>24</v>
      </c>
      <c r="B12" s="59">
        <f>Hospitality!B25</f>
        <v>0</v>
      </c>
      <c r="C12" s="66" t="str">
        <f>IF(Hospitality!B6="",A34,Hospitality!B6)</f>
        <v>Figures include GST (where applicable)</v>
      </c>
      <c r="D12" s="6"/>
      <c r="E12" s="8" t="s">
        <v>68</v>
      </c>
      <c r="F12" s="33">
        <f>'Gifts and benefits'!C26</f>
        <v>0</v>
      </c>
      <c r="G12" s="29"/>
      <c r="H12" s="29"/>
      <c r="I12" s="29"/>
      <c r="J12" s="29"/>
      <c r="K12" s="29"/>
    </row>
    <row r="13" spans="1:11" ht="27.75" customHeight="1" x14ac:dyDescent="0.2">
      <c r="A13" s="8" t="s">
        <v>69</v>
      </c>
      <c r="B13" s="59">
        <f>'All other expenses'!B25</f>
        <v>0</v>
      </c>
      <c r="C13" s="66" t="str">
        <f>IF('All other expenses'!B6="",A34,'All other expenses'!B6)</f>
        <v>Figures exclude GST</v>
      </c>
      <c r="D13" s="6"/>
      <c r="E13" s="8" t="s">
        <v>70</v>
      </c>
      <c r="F13" s="33">
        <f>'Gifts and benefits'!C27</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Travel!B22</f>
        <v>0</v>
      </c>
      <c r="C15" s="68" t="str">
        <f>C11</f>
        <v>Figures exclude GST</v>
      </c>
      <c r="D15" s="6"/>
      <c r="E15" s="6"/>
      <c r="F15" s="35"/>
      <c r="G15" s="17"/>
      <c r="H15" s="17"/>
      <c r="I15" s="17"/>
      <c r="J15" s="17"/>
      <c r="K15" s="17"/>
    </row>
    <row r="16" spans="1:11" ht="27.75" customHeight="1" x14ac:dyDescent="0.2">
      <c r="A16" s="9" t="s">
        <v>72</v>
      </c>
      <c r="B16" s="61">
        <f>Travel!B44</f>
        <v>2193.8117391304345</v>
      </c>
      <c r="C16" s="68" t="str">
        <f>C11</f>
        <v>Figures exclude GST</v>
      </c>
      <c r="D16" s="36"/>
      <c r="E16" s="6"/>
      <c r="F16" s="37"/>
      <c r="G16" s="17"/>
      <c r="H16" s="17"/>
      <c r="I16" s="17"/>
      <c r="J16" s="17"/>
      <c r="K16" s="17"/>
    </row>
    <row r="17" spans="1:11" ht="27.75" customHeight="1" x14ac:dyDescent="0.2">
      <c r="A17" s="9" t="s">
        <v>73</v>
      </c>
      <c r="B17" s="61">
        <f>Travel!B58</f>
        <v>0</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COUNT(Travel!B12:B21)</f>
        <v>0</v>
      </c>
      <c r="C55" s="75"/>
      <c r="D55" s="75">
        <f>COUNTIF(Travel!D12:D21,"*")</f>
        <v>0</v>
      </c>
      <c r="E55" s="76"/>
      <c r="F55" s="76" t="b">
        <f>MIN(B55,D55)=MAX(B55,D55)</f>
        <v>1</v>
      </c>
      <c r="G55" s="17"/>
      <c r="H55" s="17"/>
      <c r="I55" s="17"/>
      <c r="J55" s="17"/>
      <c r="K55" s="17"/>
    </row>
    <row r="56" spans="1:11" hidden="1" x14ac:dyDescent="0.2">
      <c r="A56" s="83" t="s">
        <v>106</v>
      </c>
      <c r="B56" s="75">
        <f>COUNT(Travel!B26:B43)</f>
        <v>14</v>
      </c>
      <c r="C56" s="75"/>
      <c r="D56" s="75">
        <f>COUNTIF(Travel!D26:D43,"*")</f>
        <v>14</v>
      </c>
      <c r="E56" s="76"/>
      <c r="F56" s="76" t="b">
        <f>MIN(B56,D56)=MAX(B56,D56)</f>
        <v>1</v>
      </c>
    </row>
    <row r="57" spans="1:11" hidden="1" x14ac:dyDescent="0.2">
      <c r="A57" s="84"/>
      <c r="B57" s="75">
        <f>COUNT(Travel!B48:B57)</f>
        <v>0</v>
      </c>
      <c r="C57" s="75"/>
      <c r="D57" s="75">
        <f>COUNTIF(Travel!D48:D57,"*")</f>
        <v>0</v>
      </c>
      <c r="E57" s="76"/>
      <c r="F57" s="76" t="b">
        <f>MIN(B57,D57)=MAX(B57,D57)</f>
        <v>1</v>
      </c>
    </row>
    <row r="58" spans="1:11" hidden="1" x14ac:dyDescent="0.2">
      <c r="A58" s="85" t="s">
        <v>107</v>
      </c>
      <c r="B58" s="77">
        <f>COUNT(Hospitality!B11:B24)</f>
        <v>0</v>
      </c>
      <c r="C58" s="77"/>
      <c r="D58" s="77">
        <f>COUNTIF(Hospitality!D11:D24,"*")</f>
        <v>0</v>
      </c>
      <c r="E58" s="78"/>
      <c r="F58" s="78" t="b">
        <f>MIN(B58,D58)=MAX(B58,D58)</f>
        <v>1</v>
      </c>
    </row>
    <row r="59" spans="1:11" hidden="1" x14ac:dyDescent="0.2">
      <c r="A59" s="86" t="s">
        <v>108</v>
      </c>
      <c r="B59" s="76">
        <f>COUNT('All other expenses'!B11:B24)</f>
        <v>0</v>
      </c>
      <c r="C59" s="76"/>
      <c r="D59" s="76">
        <f>COUNTIF('All other expenses'!D11:D24,"*")</f>
        <v>0</v>
      </c>
      <c r="E59" s="76"/>
      <c r="F59" s="76" t="b">
        <f>MIN(B59,D59)=MAX(B59,D59)</f>
        <v>1</v>
      </c>
    </row>
    <row r="60" spans="1:11" hidden="1" x14ac:dyDescent="0.2">
      <c r="A60" s="85" t="s">
        <v>109</v>
      </c>
      <c r="B60" s="77">
        <f>COUNTIF('Gifts and benefits'!B11:B24,"*")</f>
        <v>1</v>
      </c>
      <c r="C60" s="77">
        <f>COUNTIF('Gifts and benefits'!C11:C24,"*")</f>
        <v>0</v>
      </c>
      <c r="D60" s="77"/>
      <c r="E60" s="77">
        <f>COUNTA('Gifts and benefits'!E11:E24)</f>
        <v>0</v>
      </c>
      <c r="F60" s="78" t="b">
        <f>MIN(B60,C60,E60)=MAX(B60,C60,E60)</f>
        <v>0</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2:F2">
    <cfRule type="cellIs" dxfId="2" priority="1" operator="equal">
      <formula>$A$36</formula>
    </cfRule>
  </conditionalFormatting>
  <conditionalFormatting sqref="B7:F7">
    <cfRule type="cellIs" dxfId="1" priority="3" operator="equal">
      <formula>$A$36</formula>
    </cfRule>
  </conditionalFormatting>
  <conditionalFormatting sqref="B8:F8">
    <cfRule type="cellIs" dxfId="0" priority="2"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8"/>
  <sheetViews>
    <sheetView zoomScale="85" zoomScaleNormal="85" workbookViewId="0">
      <selection activeCell="C38" sqref="C38"/>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2" t="s">
        <v>110</v>
      </c>
      <c r="B1" s="142"/>
      <c r="C1" s="142"/>
      <c r="D1" s="142"/>
      <c r="E1" s="142"/>
      <c r="F1" s="17"/>
    </row>
    <row r="2" spans="1:6" ht="21" customHeight="1" x14ac:dyDescent="0.2">
      <c r="A2" s="3" t="s">
        <v>111</v>
      </c>
      <c r="B2" s="140" t="str">
        <f>'Summary and sign-off'!B2:F2</f>
        <v>Commerce Commission</v>
      </c>
      <c r="C2" s="140"/>
      <c r="D2" s="140"/>
      <c r="E2" s="140"/>
      <c r="F2" s="17"/>
    </row>
    <row r="3" spans="1:6" ht="31.5" x14ac:dyDescent="0.2">
      <c r="A3" s="3" t="s">
        <v>112</v>
      </c>
      <c r="B3" s="140" t="str">
        <f>'Summary and sign-off'!B3:F3</f>
        <v>Adrienne Meikle</v>
      </c>
      <c r="C3" s="140"/>
      <c r="D3" s="140"/>
      <c r="E3" s="140"/>
      <c r="F3" s="17"/>
    </row>
    <row r="4" spans="1:6" ht="21" customHeight="1" x14ac:dyDescent="0.2">
      <c r="A4" s="3" t="s">
        <v>113</v>
      </c>
      <c r="B4" s="140">
        <f>'Summary and sign-off'!B4:F4</f>
        <v>45376</v>
      </c>
      <c r="C4" s="140"/>
      <c r="D4" s="140"/>
      <c r="E4" s="140"/>
      <c r="F4" s="17"/>
    </row>
    <row r="5" spans="1:6" ht="21" customHeight="1" x14ac:dyDescent="0.2">
      <c r="A5" s="3" t="s">
        <v>114</v>
      </c>
      <c r="B5" s="140">
        <f>'Summary and sign-off'!B5:F5</f>
        <v>45473</v>
      </c>
      <c r="C5" s="140"/>
      <c r="D5" s="140"/>
      <c r="E5" s="140"/>
      <c r="F5" s="17"/>
    </row>
    <row r="6" spans="1:6" ht="21" customHeight="1" x14ac:dyDescent="0.2">
      <c r="A6" s="3" t="s">
        <v>115</v>
      </c>
      <c r="B6" s="135" t="s">
        <v>82</v>
      </c>
      <c r="C6" s="135"/>
      <c r="D6" s="135"/>
      <c r="E6" s="135"/>
      <c r="F6" s="17"/>
    </row>
    <row r="7" spans="1:6" ht="21" customHeight="1" x14ac:dyDescent="0.2">
      <c r="A7" s="3" t="s">
        <v>56</v>
      </c>
      <c r="B7" s="135" t="s">
        <v>84</v>
      </c>
      <c r="C7" s="135"/>
      <c r="D7" s="135"/>
      <c r="E7" s="135"/>
      <c r="F7" s="17"/>
    </row>
    <row r="8" spans="1:6" ht="36" customHeight="1" x14ac:dyDescent="0.2">
      <c r="A8" s="144" t="s">
        <v>116</v>
      </c>
      <c r="B8" s="145"/>
      <c r="C8" s="145"/>
      <c r="D8" s="145"/>
      <c r="E8" s="145"/>
      <c r="F8" s="19"/>
    </row>
    <row r="9" spans="1:6" ht="36" customHeight="1" x14ac:dyDescent="0.2">
      <c r="A9" s="146" t="s">
        <v>117</v>
      </c>
      <c r="B9" s="147"/>
      <c r="C9" s="147"/>
      <c r="D9" s="147"/>
      <c r="E9" s="147"/>
      <c r="F9" s="19"/>
    </row>
    <row r="10" spans="1:6" ht="24.75" customHeight="1" x14ac:dyDescent="0.2">
      <c r="A10" s="143" t="s">
        <v>118</v>
      </c>
      <c r="B10" s="148"/>
      <c r="C10" s="143"/>
      <c r="D10" s="143"/>
      <c r="E10" s="143"/>
      <c r="F10" s="29"/>
    </row>
    <row r="11" spans="1:6" ht="28.5" customHeight="1" x14ac:dyDescent="0.2">
      <c r="A11" s="24" t="s">
        <v>119</v>
      </c>
      <c r="B11" s="24" t="s">
        <v>120</v>
      </c>
      <c r="C11" s="24" t="s">
        <v>121</v>
      </c>
      <c r="D11" s="24" t="s">
        <v>122</v>
      </c>
      <c r="E11" s="24" t="s">
        <v>123</v>
      </c>
      <c r="F11" s="30"/>
    </row>
    <row r="12" spans="1:6" s="2" customFormat="1" x14ac:dyDescent="0.2">
      <c r="A12" s="117"/>
      <c r="B12" s="118"/>
      <c r="C12" s="119"/>
      <c r="D12" s="119"/>
      <c r="E12" s="120"/>
      <c r="F12" s="1"/>
    </row>
    <row r="13" spans="1:6" s="2" customFormat="1" x14ac:dyDescent="0.2">
      <c r="A13" s="117"/>
      <c r="B13" s="118"/>
      <c r="C13" s="119"/>
      <c r="D13" s="119"/>
      <c r="E13" s="120"/>
      <c r="F13" s="1"/>
    </row>
    <row r="14" spans="1:6" s="2" customFormat="1" x14ac:dyDescent="0.2">
      <c r="A14" s="117"/>
      <c r="B14" s="118"/>
      <c r="C14" s="119"/>
      <c r="D14" s="119"/>
      <c r="E14" s="120"/>
      <c r="F14" s="1"/>
    </row>
    <row r="15" spans="1:6" s="2" customFormat="1" x14ac:dyDescent="0.2">
      <c r="A15" s="117"/>
      <c r="B15" s="118"/>
      <c r="C15" s="119"/>
      <c r="D15" s="119"/>
      <c r="E15" s="120"/>
      <c r="F15" s="1"/>
    </row>
    <row r="16" spans="1:6" s="2" customFormat="1" x14ac:dyDescent="0.2">
      <c r="A16" s="117"/>
      <c r="B16" s="118"/>
      <c r="C16" s="119"/>
      <c r="D16" s="119"/>
      <c r="E16" s="120"/>
      <c r="F16" s="1"/>
    </row>
    <row r="17" spans="1:6" s="2" customFormat="1" x14ac:dyDescent="0.2">
      <c r="A17" s="117"/>
      <c r="B17" s="118"/>
      <c r="C17" s="119"/>
      <c r="D17" s="119"/>
      <c r="E17" s="120"/>
      <c r="F17" s="1"/>
    </row>
    <row r="18" spans="1:6" s="2" customFormat="1" ht="12.75" customHeight="1" x14ac:dyDescent="0.2">
      <c r="A18" s="117"/>
      <c r="B18" s="118"/>
      <c r="C18" s="119"/>
      <c r="D18" s="119"/>
      <c r="E18" s="120"/>
      <c r="F18" s="1"/>
    </row>
    <row r="19" spans="1:6" s="2" customFormat="1" x14ac:dyDescent="0.2">
      <c r="A19" s="121"/>
      <c r="B19" s="118"/>
      <c r="C19" s="119"/>
      <c r="D19" s="119"/>
      <c r="E19" s="120"/>
      <c r="F19" s="1"/>
    </row>
    <row r="20" spans="1:6" s="2" customFormat="1" x14ac:dyDescent="0.2">
      <c r="A20" s="121"/>
      <c r="B20" s="118"/>
      <c r="C20" s="119"/>
      <c r="D20" s="119"/>
      <c r="E20" s="120"/>
      <c r="F20" s="1"/>
    </row>
    <row r="21" spans="1:6" s="2" customFormat="1" hidden="1" x14ac:dyDescent="0.2">
      <c r="A21" s="104"/>
      <c r="B21" s="105"/>
      <c r="C21" s="106"/>
      <c r="D21" s="106"/>
      <c r="E21" s="107"/>
      <c r="F21" s="1"/>
    </row>
    <row r="22" spans="1:6" ht="19.5" customHeight="1" x14ac:dyDescent="0.2">
      <c r="A22" s="71" t="s">
        <v>124</v>
      </c>
      <c r="B22" s="72">
        <f>SUM(B12:B21)</f>
        <v>0</v>
      </c>
      <c r="C22" s="128" t="str">
        <f>IF(SUBTOTAL(3,B12:B21)=SUBTOTAL(103,B12:B21),'Summary and sign-off'!$A$48,'Summary and sign-off'!$A$49)</f>
        <v>Check - there are no hidden rows with data</v>
      </c>
      <c r="D22" s="141" t="str">
        <f>IF('Summary and sign-off'!F55='Summary and sign-off'!F54,'Summary and sign-off'!A51,'Summary and sign-off'!A50)</f>
        <v>Check - each entry provides sufficient information</v>
      </c>
      <c r="E22" s="141"/>
      <c r="F22" s="17"/>
    </row>
    <row r="23" spans="1:6" ht="10.5" customHeight="1" x14ac:dyDescent="0.2">
      <c r="A23" s="17"/>
      <c r="B23" s="19"/>
      <c r="C23" s="17"/>
      <c r="D23" s="17"/>
      <c r="E23" s="17"/>
      <c r="F23" s="17"/>
    </row>
    <row r="24" spans="1:6" ht="24.75" customHeight="1" x14ac:dyDescent="0.2">
      <c r="A24" s="143" t="s">
        <v>125</v>
      </c>
      <c r="B24" s="143"/>
      <c r="C24" s="143"/>
      <c r="D24" s="143"/>
      <c r="E24" s="143"/>
      <c r="F24" s="29"/>
    </row>
    <row r="25" spans="1:6" ht="32.450000000000003" customHeight="1" x14ac:dyDescent="0.2">
      <c r="A25" s="24" t="s">
        <v>119</v>
      </c>
      <c r="B25" s="24" t="s">
        <v>63</v>
      </c>
      <c r="C25" s="24" t="s">
        <v>126</v>
      </c>
      <c r="D25" s="24" t="s">
        <v>122</v>
      </c>
      <c r="E25" s="24" t="s">
        <v>123</v>
      </c>
      <c r="F25" s="30"/>
    </row>
    <row r="26" spans="1:6" s="2" customFormat="1" x14ac:dyDescent="0.2">
      <c r="A26" s="117">
        <v>45376</v>
      </c>
      <c r="B26" s="118">
        <v>460.34</v>
      </c>
      <c r="C26" s="119" t="s">
        <v>175</v>
      </c>
      <c r="D26" s="119" t="s">
        <v>173</v>
      </c>
      <c r="E26" s="120" t="s">
        <v>174</v>
      </c>
      <c r="F26" s="1"/>
    </row>
    <row r="27" spans="1:6" s="2" customFormat="1" ht="25.5" x14ac:dyDescent="0.2">
      <c r="A27" s="117">
        <v>45376</v>
      </c>
      <c r="B27" s="118">
        <v>140.09</v>
      </c>
      <c r="C27" s="119" t="s">
        <v>175</v>
      </c>
      <c r="D27" s="119" t="s">
        <v>186</v>
      </c>
      <c r="E27" s="120" t="s">
        <v>174</v>
      </c>
      <c r="F27" s="1"/>
    </row>
    <row r="28" spans="1:6" s="2" customFormat="1" x14ac:dyDescent="0.2">
      <c r="A28" s="117">
        <v>45376</v>
      </c>
      <c r="B28" s="118">
        <f>101.6/1.15</f>
        <v>88.34782608695653</v>
      </c>
      <c r="C28" s="119" t="s">
        <v>175</v>
      </c>
      <c r="D28" s="119" t="s">
        <v>176</v>
      </c>
      <c r="E28" s="120" t="s">
        <v>174</v>
      </c>
      <c r="F28" s="1"/>
    </row>
    <row r="29" spans="1:6" s="2" customFormat="1" x14ac:dyDescent="0.2">
      <c r="A29" s="117">
        <v>45377</v>
      </c>
      <c r="B29" s="118">
        <f>106/1.15</f>
        <v>92.173913043478265</v>
      </c>
      <c r="C29" s="119" t="s">
        <v>175</v>
      </c>
      <c r="D29" s="119" t="s">
        <v>180</v>
      </c>
      <c r="E29" s="120" t="s">
        <v>174</v>
      </c>
      <c r="F29" s="1"/>
    </row>
    <row r="30" spans="1:6" s="2" customFormat="1" x14ac:dyDescent="0.2">
      <c r="A30" s="117">
        <v>45421</v>
      </c>
      <c r="B30" s="118">
        <v>299.05</v>
      </c>
      <c r="C30" s="119" t="s">
        <v>177</v>
      </c>
      <c r="D30" s="119" t="s">
        <v>173</v>
      </c>
      <c r="E30" s="120" t="s">
        <v>174</v>
      </c>
      <c r="F30" s="1"/>
    </row>
    <row r="31" spans="1:6" s="2" customFormat="1" x14ac:dyDescent="0.2">
      <c r="A31" s="117">
        <v>45421</v>
      </c>
      <c r="B31" s="118">
        <v>15.5</v>
      </c>
      <c r="C31" s="119" t="s">
        <v>177</v>
      </c>
      <c r="D31" s="119" t="s">
        <v>178</v>
      </c>
      <c r="E31" s="120" t="s">
        <v>179</v>
      </c>
      <c r="F31" s="1"/>
    </row>
    <row r="32" spans="1:6" s="2" customFormat="1" x14ac:dyDescent="0.2">
      <c r="A32" s="117">
        <v>45421</v>
      </c>
      <c r="B32" s="118">
        <v>60.51</v>
      </c>
      <c r="C32" s="119" t="s">
        <v>177</v>
      </c>
      <c r="D32" s="119" t="s">
        <v>181</v>
      </c>
      <c r="E32" s="120" t="s">
        <v>174</v>
      </c>
      <c r="F32" s="1"/>
    </row>
    <row r="33" spans="1:6" s="2" customFormat="1" x14ac:dyDescent="0.2">
      <c r="A33" s="117">
        <v>45421</v>
      </c>
      <c r="B33" s="118">
        <v>40.86</v>
      </c>
      <c r="C33" s="119" t="s">
        <v>177</v>
      </c>
      <c r="D33" s="119" t="s">
        <v>182</v>
      </c>
      <c r="E33" s="120" t="s">
        <v>179</v>
      </c>
      <c r="F33" s="1"/>
    </row>
    <row r="34" spans="1:6" s="2" customFormat="1" x14ac:dyDescent="0.2">
      <c r="A34" s="117">
        <v>45428</v>
      </c>
      <c r="B34" s="118">
        <v>513.54999999999995</v>
      </c>
      <c r="C34" s="119" t="s">
        <v>187</v>
      </c>
      <c r="D34" s="119" t="s">
        <v>173</v>
      </c>
      <c r="E34" s="120" t="s">
        <v>174</v>
      </c>
      <c r="F34" s="1"/>
    </row>
    <row r="35" spans="1:6" s="2" customFormat="1" x14ac:dyDescent="0.2">
      <c r="A35" s="117">
        <v>45428</v>
      </c>
      <c r="B35" s="118">
        <v>60.85</v>
      </c>
      <c r="C35" s="119" t="s">
        <v>187</v>
      </c>
      <c r="D35" s="119" t="s">
        <v>181</v>
      </c>
      <c r="E35" s="120" t="s">
        <v>174</v>
      </c>
      <c r="F35" s="1"/>
    </row>
    <row r="36" spans="1:6" s="2" customFormat="1" x14ac:dyDescent="0.2">
      <c r="A36" s="117">
        <v>45428</v>
      </c>
      <c r="B36" s="118">
        <v>61.96</v>
      </c>
      <c r="C36" s="119" t="s">
        <v>187</v>
      </c>
      <c r="D36" s="119" t="s">
        <v>183</v>
      </c>
      <c r="E36" s="120" t="s">
        <v>174</v>
      </c>
      <c r="F36" s="1"/>
    </row>
    <row r="37" spans="1:6" s="2" customFormat="1" ht="25.5" x14ac:dyDescent="0.2">
      <c r="A37" s="117">
        <v>45447</v>
      </c>
      <c r="B37" s="118">
        <v>283.97000000000003</v>
      </c>
      <c r="C37" s="119" t="s">
        <v>188</v>
      </c>
      <c r="D37" s="119" t="s">
        <v>173</v>
      </c>
      <c r="E37" s="120" t="s">
        <v>174</v>
      </c>
      <c r="F37" s="1"/>
    </row>
    <row r="38" spans="1:6" s="2" customFormat="1" ht="25.5" x14ac:dyDescent="0.2">
      <c r="A38" s="117">
        <v>45447</v>
      </c>
      <c r="B38" s="118">
        <v>60.69</v>
      </c>
      <c r="C38" s="119" t="s">
        <v>188</v>
      </c>
      <c r="D38" s="119" t="s">
        <v>183</v>
      </c>
      <c r="E38" s="120" t="s">
        <v>174</v>
      </c>
      <c r="F38" s="1"/>
    </row>
    <row r="39" spans="1:6" s="2" customFormat="1" ht="25.5" x14ac:dyDescent="0.2">
      <c r="A39" s="117">
        <v>45447</v>
      </c>
      <c r="B39" s="118">
        <v>15.92</v>
      </c>
      <c r="C39" s="119" t="s">
        <v>188</v>
      </c>
      <c r="D39" s="119" t="s">
        <v>182</v>
      </c>
      <c r="E39" s="120" t="s">
        <v>179</v>
      </c>
      <c r="F39" s="1"/>
    </row>
    <row r="40" spans="1:6" s="2" customFormat="1" x14ac:dyDescent="0.2">
      <c r="A40" s="117"/>
      <c r="B40" s="118"/>
      <c r="C40" s="119"/>
      <c r="D40" s="119"/>
      <c r="E40" s="120"/>
      <c r="F40" s="1"/>
    </row>
    <row r="41" spans="1:6" s="2" customFormat="1" x14ac:dyDescent="0.2">
      <c r="A41" s="117"/>
      <c r="B41" s="118"/>
      <c r="C41" s="119"/>
      <c r="D41" s="119"/>
      <c r="E41" s="120"/>
      <c r="F41" s="1"/>
    </row>
    <row r="42" spans="1:6" s="2" customFormat="1" x14ac:dyDescent="0.2">
      <c r="A42" s="117"/>
      <c r="B42" s="118"/>
      <c r="C42" s="119"/>
      <c r="D42" s="119"/>
      <c r="E42" s="120"/>
      <c r="F42" s="1"/>
    </row>
    <row r="43" spans="1:6" s="2" customFormat="1" hidden="1" x14ac:dyDescent="0.2">
      <c r="A43" s="108"/>
      <c r="B43" s="109"/>
      <c r="C43" s="110"/>
      <c r="D43" s="110"/>
      <c r="E43" s="111"/>
      <c r="F43" s="1"/>
    </row>
    <row r="44" spans="1:6" ht="19.5" customHeight="1" x14ac:dyDescent="0.2">
      <c r="A44" s="71" t="s">
        <v>127</v>
      </c>
      <c r="B44" s="72">
        <f>SUM(B26:B43)</f>
        <v>2193.8117391304345</v>
      </c>
      <c r="C44" s="128" t="str">
        <f>IF(SUBTOTAL(3,B26:B43)=SUBTOTAL(103,B26:B43),'Summary and sign-off'!$A$48,'Summary and sign-off'!$A$49)</f>
        <v>Check - there are no hidden rows with data</v>
      </c>
      <c r="D44" s="141" t="str">
        <f>IF('Summary and sign-off'!F56='Summary and sign-off'!F54,'Summary and sign-off'!A51,'Summary and sign-off'!A50)</f>
        <v>Check - each entry provides sufficient information</v>
      </c>
      <c r="E44" s="141"/>
      <c r="F44" s="17"/>
    </row>
    <row r="45" spans="1:6" ht="10.5" customHeight="1" x14ac:dyDescent="0.2">
      <c r="A45" s="17"/>
      <c r="B45" s="19"/>
      <c r="C45" s="17"/>
      <c r="D45" s="17"/>
      <c r="E45" s="17"/>
      <c r="F45" s="17"/>
    </row>
    <row r="46" spans="1:6" ht="24.75" customHeight="1" x14ac:dyDescent="0.2">
      <c r="A46" s="143" t="s">
        <v>128</v>
      </c>
      <c r="B46" s="143"/>
      <c r="C46" s="143"/>
      <c r="D46" s="143"/>
      <c r="E46" s="143"/>
      <c r="F46" s="17"/>
    </row>
    <row r="47" spans="1:6" ht="27" customHeight="1" x14ac:dyDescent="0.2">
      <c r="A47" s="24" t="s">
        <v>119</v>
      </c>
      <c r="B47" s="24" t="s">
        <v>63</v>
      </c>
      <c r="C47" s="24" t="s">
        <v>129</v>
      </c>
      <c r="D47" s="24" t="s">
        <v>130</v>
      </c>
      <c r="E47" s="24" t="s">
        <v>123</v>
      </c>
      <c r="F47" s="28"/>
    </row>
    <row r="48" spans="1:6" s="2" customFormat="1" x14ac:dyDescent="0.2">
      <c r="A48" s="117"/>
      <c r="B48" s="118"/>
      <c r="C48" s="119"/>
      <c r="D48" s="119"/>
      <c r="E48" s="120"/>
      <c r="F48" s="1"/>
    </row>
    <row r="49" spans="1:6" s="2" customFormat="1" x14ac:dyDescent="0.2">
      <c r="A49" s="117"/>
      <c r="B49" s="118"/>
      <c r="C49" s="119"/>
      <c r="D49" s="119"/>
      <c r="E49" s="120"/>
      <c r="F49" s="1"/>
    </row>
    <row r="50" spans="1:6" s="2" customFormat="1" x14ac:dyDescent="0.2">
      <c r="A50" s="117"/>
      <c r="B50" s="118"/>
      <c r="C50" s="119"/>
      <c r="D50" s="119"/>
      <c r="E50" s="120"/>
      <c r="F50" s="1"/>
    </row>
    <row r="51" spans="1:6" s="2" customFormat="1" x14ac:dyDescent="0.2">
      <c r="A51" s="117"/>
      <c r="B51" s="118"/>
      <c r="C51" s="119"/>
      <c r="D51" s="119"/>
      <c r="E51" s="120"/>
      <c r="F51" s="1"/>
    </row>
    <row r="52" spans="1:6" s="2" customFormat="1" x14ac:dyDescent="0.2">
      <c r="A52" s="117"/>
      <c r="B52" s="118"/>
      <c r="C52" s="119"/>
      <c r="D52" s="119"/>
      <c r="E52" s="120"/>
      <c r="F52" s="1"/>
    </row>
    <row r="53" spans="1:6" s="2" customFormat="1" x14ac:dyDescent="0.2">
      <c r="A53" s="117"/>
      <c r="B53" s="118"/>
      <c r="C53" s="119"/>
      <c r="D53" s="119"/>
      <c r="E53" s="120"/>
      <c r="F53" s="1"/>
    </row>
    <row r="54" spans="1:6" s="2" customFormat="1" x14ac:dyDescent="0.2">
      <c r="A54" s="117"/>
      <c r="B54" s="118"/>
      <c r="C54" s="119"/>
      <c r="D54" s="119"/>
      <c r="E54" s="120"/>
      <c r="F54" s="1"/>
    </row>
    <row r="55" spans="1:6" s="2" customFormat="1" x14ac:dyDescent="0.2">
      <c r="A55" s="117"/>
      <c r="B55" s="118"/>
      <c r="C55" s="119"/>
      <c r="D55" s="119"/>
      <c r="E55" s="120"/>
      <c r="F55" s="1"/>
    </row>
    <row r="56" spans="1:6" s="2" customFormat="1" x14ac:dyDescent="0.2">
      <c r="A56" s="117"/>
      <c r="B56" s="118"/>
      <c r="C56" s="119"/>
      <c r="D56" s="119"/>
      <c r="E56" s="120"/>
      <c r="F56" s="1"/>
    </row>
    <row r="57" spans="1:6" s="2" customFormat="1" hidden="1" x14ac:dyDescent="0.2">
      <c r="A57" s="94"/>
      <c r="B57" s="95"/>
      <c r="C57" s="96"/>
      <c r="D57" s="96"/>
      <c r="E57" s="97"/>
      <c r="F57" s="1"/>
    </row>
    <row r="58" spans="1:6" ht="19.5" customHeight="1" x14ac:dyDescent="0.2">
      <c r="A58" s="71" t="s">
        <v>131</v>
      </c>
      <c r="B58" s="72">
        <f>SUM(B48:B57)</f>
        <v>0</v>
      </c>
      <c r="C58" s="128" t="str">
        <f>IF(SUBTOTAL(3,B48:B57)=SUBTOTAL(103,B48:B57),'Summary and sign-off'!$A$48,'Summary and sign-off'!$A$49)</f>
        <v>Check - there are no hidden rows with data</v>
      </c>
      <c r="D58" s="141" t="str">
        <f>IF('Summary and sign-off'!F57='Summary and sign-off'!F54,'Summary and sign-off'!A51,'Summary and sign-off'!A50)</f>
        <v>Check - each entry provides sufficient information</v>
      </c>
      <c r="E58" s="141"/>
      <c r="F58" s="17"/>
    </row>
    <row r="59" spans="1:6" ht="10.5" customHeight="1" x14ac:dyDescent="0.2">
      <c r="A59" s="17"/>
      <c r="B59" s="57"/>
      <c r="C59" s="19"/>
      <c r="D59" s="17"/>
      <c r="E59" s="17"/>
      <c r="F59" s="17"/>
    </row>
    <row r="60" spans="1:6" ht="34.5" customHeight="1" x14ac:dyDescent="0.2">
      <c r="A60" s="31" t="s">
        <v>132</v>
      </c>
      <c r="B60" s="58">
        <f>B22+B44+B58</f>
        <v>2193.8117391304345</v>
      </c>
      <c r="C60" s="32"/>
      <c r="D60" s="32"/>
      <c r="E60" s="32"/>
      <c r="F60" s="17"/>
    </row>
    <row r="61" spans="1:6" x14ac:dyDescent="0.2">
      <c r="A61" s="17"/>
      <c r="B61" s="19"/>
      <c r="C61" s="17"/>
      <c r="D61" s="17"/>
      <c r="E61" s="17"/>
      <c r="F61" s="17"/>
    </row>
    <row r="62" spans="1:6" x14ac:dyDescent="0.2">
      <c r="A62" s="18" t="s">
        <v>74</v>
      </c>
      <c r="B62" s="19"/>
      <c r="C62" s="17"/>
      <c r="D62" s="17"/>
      <c r="E62" s="17"/>
      <c r="F62" s="17"/>
    </row>
    <row r="63" spans="1:6" ht="12.6" customHeight="1" x14ac:dyDescent="0.2">
      <c r="A63" s="20" t="s">
        <v>133</v>
      </c>
      <c r="F63" s="17"/>
    </row>
    <row r="64" spans="1:6" ht="12.95" customHeight="1" x14ac:dyDescent="0.2">
      <c r="A64" s="20" t="s">
        <v>134</v>
      </c>
      <c r="B64" s="17"/>
      <c r="D64" s="17"/>
      <c r="F64" s="17"/>
    </row>
    <row r="65" spans="1:6" x14ac:dyDescent="0.2">
      <c r="A65" s="20" t="s">
        <v>135</v>
      </c>
      <c r="F65" s="17"/>
    </row>
    <row r="66" spans="1:6" x14ac:dyDescent="0.2">
      <c r="A66" s="20" t="s">
        <v>80</v>
      </c>
      <c r="B66" s="19"/>
      <c r="C66" s="17"/>
      <c r="D66" s="17"/>
      <c r="E66" s="17"/>
      <c r="F66" s="17"/>
    </row>
    <row r="67" spans="1:6" ht="12.95" customHeight="1" x14ac:dyDescent="0.2">
      <c r="A67" s="20" t="s">
        <v>136</v>
      </c>
      <c r="B67" s="17"/>
      <c r="D67" s="17"/>
      <c r="F67" s="17"/>
    </row>
    <row r="68" spans="1:6" x14ac:dyDescent="0.2">
      <c r="A68" s="20" t="s">
        <v>137</v>
      </c>
      <c r="F68" s="17"/>
    </row>
    <row r="69" spans="1:6" x14ac:dyDescent="0.2">
      <c r="A69" s="20" t="s">
        <v>138</v>
      </c>
      <c r="B69" s="20"/>
      <c r="C69" s="20"/>
      <c r="D69" s="20"/>
      <c r="F69" s="17"/>
    </row>
    <row r="70" spans="1:6" x14ac:dyDescent="0.2">
      <c r="A70" s="26"/>
      <c r="B70" s="17"/>
      <c r="C70" s="17"/>
      <c r="D70" s="17"/>
      <c r="E70" s="17"/>
      <c r="F70" s="17"/>
    </row>
    <row r="71" spans="1:6" hidden="1" x14ac:dyDescent="0.2">
      <c r="A71" s="26"/>
      <c r="B71" s="17"/>
      <c r="C71" s="17"/>
      <c r="D71" s="17"/>
      <c r="E71" s="17"/>
      <c r="F71" s="17"/>
    </row>
    <row r="72" spans="1:6" x14ac:dyDescent="0.2"/>
    <row r="76" spans="1:6" ht="12.75" hidden="1" customHeight="1" x14ac:dyDescent="0.2"/>
    <row r="79" spans="1:6" hidden="1" x14ac:dyDescent="0.2">
      <c r="A79" s="26"/>
      <c r="B79" s="17"/>
      <c r="C79" s="17"/>
      <c r="D79" s="17"/>
      <c r="E79" s="17"/>
      <c r="F79" s="17"/>
    </row>
    <row r="80" spans="1:6" hidden="1" x14ac:dyDescent="0.2">
      <c r="A80" s="26"/>
      <c r="B80" s="17"/>
      <c r="C80" s="17"/>
      <c r="D80" s="17"/>
      <c r="E80" s="17"/>
      <c r="F80" s="17"/>
    </row>
    <row r="81" spans="1:6" hidden="1" x14ac:dyDescent="0.2">
      <c r="A81" s="26"/>
      <c r="B81" s="17"/>
      <c r="C81" s="17"/>
      <c r="D81" s="17"/>
      <c r="E81" s="17"/>
      <c r="F81" s="17"/>
    </row>
    <row r="82" spans="1:6" hidden="1" x14ac:dyDescent="0.2">
      <c r="A82" s="26"/>
      <c r="B82" s="17"/>
      <c r="C82" s="17"/>
      <c r="D82" s="17"/>
      <c r="E82" s="17"/>
      <c r="F82" s="17"/>
    </row>
    <row r="83" spans="1:6" hidden="1" x14ac:dyDescent="0.2">
      <c r="A83" s="26"/>
      <c r="B83" s="17"/>
      <c r="C83" s="17"/>
      <c r="D83" s="17"/>
      <c r="E83" s="17"/>
      <c r="F83" s="17"/>
    </row>
    <row r="84" spans="1:6" x14ac:dyDescent="0.2"/>
    <row r="85" spans="1:6" x14ac:dyDescent="0.2"/>
    <row r="86" spans="1:6" x14ac:dyDescent="0.2"/>
    <row r="87" spans="1:6" x14ac:dyDescent="0.2"/>
    <row r="88" spans="1:6" x14ac:dyDescent="0.2"/>
  </sheetData>
  <sheetProtection formatCells="0" formatRows="0" insertColumns="0" insertRows="0" deleteRows="0"/>
  <mergeCells count="15">
    <mergeCell ref="B7:E7"/>
    <mergeCell ref="B5:E5"/>
    <mergeCell ref="D58:E58"/>
    <mergeCell ref="A1:E1"/>
    <mergeCell ref="A24:E24"/>
    <mergeCell ref="A46:E46"/>
    <mergeCell ref="B2:E2"/>
    <mergeCell ref="B3:E3"/>
    <mergeCell ref="B4:E4"/>
    <mergeCell ref="A8:E8"/>
    <mergeCell ref="A9:E9"/>
    <mergeCell ref="B6:E6"/>
    <mergeCell ref="D22:E22"/>
    <mergeCell ref="D44:E44"/>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42:A43 A12 A21 A48 A57"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7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49:A56 A27:A41"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B48:B57 B12:B21 B26:B43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13" sqref="C1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2" t="s">
        <v>110</v>
      </c>
      <c r="B1" s="142"/>
      <c r="C1" s="142"/>
      <c r="D1" s="142"/>
      <c r="E1" s="142"/>
    </row>
    <row r="2" spans="1:6" ht="21" customHeight="1" x14ac:dyDescent="0.2">
      <c r="A2" s="3" t="s">
        <v>111</v>
      </c>
      <c r="B2" s="140" t="str">
        <f>'Summary and sign-off'!B2:F2</f>
        <v>Commerce Commission</v>
      </c>
      <c r="C2" s="140"/>
      <c r="D2" s="140"/>
      <c r="E2" s="140"/>
    </row>
    <row r="3" spans="1:6" ht="31.5" x14ac:dyDescent="0.2">
      <c r="A3" s="3" t="s">
        <v>112</v>
      </c>
      <c r="B3" s="140" t="str">
        <f>'Summary and sign-off'!B3:F3</f>
        <v>Adrienne Meikle</v>
      </c>
      <c r="C3" s="140"/>
      <c r="D3" s="140"/>
      <c r="E3" s="140"/>
    </row>
    <row r="4" spans="1:6" ht="21" customHeight="1" x14ac:dyDescent="0.2">
      <c r="A4" s="3" t="s">
        <v>113</v>
      </c>
      <c r="B4" s="140">
        <f>'Summary and sign-off'!B4:F4</f>
        <v>45376</v>
      </c>
      <c r="C4" s="140"/>
      <c r="D4" s="140"/>
      <c r="E4" s="140"/>
    </row>
    <row r="5" spans="1:6" ht="21" customHeight="1" x14ac:dyDescent="0.2">
      <c r="A5" s="3" t="s">
        <v>114</v>
      </c>
      <c r="B5" s="140">
        <f>'Summary and sign-off'!B5:F5</f>
        <v>45473</v>
      </c>
      <c r="C5" s="140"/>
      <c r="D5" s="140"/>
      <c r="E5" s="140"/>
    </row>
    <row r="6" spans="1:6" ht="21" customHeight="1" x14ac:dyDescent="0.2">
      <c r="A6" s="3" t="s">
        <v>115</v>
      </c>
      <c r="B6" s="135" t="s">
        <v>81</v>
      </c>
      <c r="C6" s="135"/>
      <c r="D6" s="135"/>
      <c r="E6" s="135"/>
    </row>
    <row r="7" spans="1:6" ht="21" customHeight="1" x14ac:dyDescent="0.2">
      <c r="A7" s="3" t="s">
        <v>56</v>
      </c>
      <c r="B7" s="135" t="s">
        <v>84</v>
      </c>
      <c r="C7" s="135"/>
      <c r="D7" s="135"/>
      <c r="E7" s="135"/>
    </row>
    <row r="8" spans="1:6" ht="35.25" customHeight="1" x14ac:dyDescent="0.25">
      <c r="A8" s="151" t="s">
        <v>139</v>
      </c>
      <c r="B8" s="151"/>
      <c r="C8" s="152"/>
      <c r="D8" s="152"/>
      <c r="E8" s="152"/>
      <c r="F8" s="27"/>
    </row>
    <row r="9" spans="1:6" ht="35.25" customHeight="1" x14ac:dyDescent="0.25">
      <c r="A9" s="149" t="s">
        <v>140</v>
      </c>
      <c r="B9" s="150"/>
      <c r="C9" s="150"/>
      <c r="D9" s="150"/>
      <c r="E9" s="150"/>
      <c r="F9" s="27"/>
    </row>
    <row r="10" spans="1:6" ht="27" customHeight="1" x14ac:dyDescent="0.2">
      <c r="A10" s="24" t="s">
        <v>141</v>
      </c>
      <c r="B10" s="24" t="s">
        <v>63</v>
      </c>
      <c r="C10" s="24" t="s">
        <v>142</v>
      </c>
      <c r="D10" s="24" t="s">
        <v>143</v>
      </c>
      <c r="E10" s="24" t="s">
        <v>123</v>
      </c>
      <c r="F10" s="20"/>
    </row>
    <row r="11" spans="1:6" s="2" customFormat="1" x14ac:dyDescent="0.2">
      <c r="A11" s="121"/>
      <c r="B11" s="118"/>
      <c r="C11" s="122"/>
      <c r="D11" s="122"/>
      <c r="E11" s="123"/>
    </row>
    <row r="12" spans="1:6" s="2" customFormat="1" x14ac:dyDescent="0.2">
      <c r="A12" s="117"/>
      <c r="B12" s="118"/>
      <c r="C12" s="122"/>
      <c r="D12" s="122"/>
      <c r="E12" s="123"/>
    </row>
    <row r="13" spans="1:6" s="2" customFormat="1" x14ac:dyDescent="0.2">
      <c r="A13" s="117"/>
      <c r="B13" s="118"/>
      <c r="C13" s="132" t="s">
        <v>184</v>
      </c>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t="11.25" hidden="1" customHeight="1" x14ac:dyDescent="0.2">
      <c r="A24" s="98"/>
      <c r="B24" s="95"/>
      <c r="C24" s="99"/>
      <c r="D24" s="99"/>
      <c r="E24" s="100"/>
    </row>
    <row r="25" spans="1:6" ht="34.5" customHeight="1" x14ac:dyDescent="0.2">
      <c r="A25" s="53" t="s">
        <v>144</v>
      </c>
      <c r="B25" s="62">
        <f>SUM(B11:B24)</f>
        <v>0</v>
      </c>
      <c r="C25" s="70" t="str">
        <f>IF(SUBTOTAL(3,B11:B24)=SUBTOTAL(103,B11:B24),'Summary and sign-off'!$A$48,'Summary and sign-off'!$A$49)</f>
        <v>Check - there are no hidden rows with data</v>
      </c>
      <c r="D25" s="141" t="str">
        <f>IF('Summary and sign-off'!F58='Summary and sign-off'!F54,'Summary and sign-off'!A51,'Summary and sign-off'!A50)</f>
        <v>Check - each entry provides sufficient information</v>
      </c>
      <c r="E25" s="141"/>
      <c r="F25" s="2"/>
    </row>
    <row r="26" spans="1:6" x14ac:dyDescent="0.2">
      <c r="A26" s="18"/>
      <c r="B26" s="17"/>
      <c r="C26" s="17"/>
      <c r="D26" s="17"/>
      <c r="E26" s="17"/>
    </row>
    <row r="27" spans="1:6" x14ac:dyDescent="0.2">
      <c r="A27" s="18" t="s">
        <v>74</v>
      </c>
      <c r="B27" s="19"/>
      <c r="C27" s="17"/>
      <c r="D27" s="17"/>
      <c r="E27" s="17"/>
    </row>
    <row r="28" spans="1:6" ht="12.75" customHeight="1" x14ac:dyDescent="0.2">
      <c r="A28" s="20" t="s">
        <v>145</v>
      </c>
      <c r="B28" s="20"/>
      <c r="C28" s="20"/>
      <c r="D28" s="20"/>
      <c r="E28" s="20"/>
    </row>
    <row r="29" spans="1:6" x14ac:dyDescent="0.2">
      <c r="A29" s="20" t="s">
        <v>146</v>
      </c>
      <c r="B29" s="20"/>
      <c r="C29" s="28"/>
      <c r="D29" s="28"/>
      <c r="E29" s="28"/>
    </row>
    <row r="30" spans="1:6" x14ac:dyDescent="0.2">
      <c r="A30" s="20" t="s">
        <v>80</v>
      </c>
      <c r="B30" s="19"/>
      <c r="C30" s="17"/>
      <c r="D30" s="17"/>
      <c r="E30" s="17"/>
      <c r="F30" s="17"/>
    </row>
    <row r="31" spans="1:6" x14ac:dyDescent="0.2">
      <c r="A31" s="20" t="s">
        <v>147</v>
      </c>
      <c r="B31" s="20"/>
      <c r="C31" s="28"/>
      <c r="D31" s="28"/>
      <c r="E31" s="28"/>
    </row>
    <row r="32" spans="1:6" ht="12.75" customHeight="1" x14ac:dyDescent="0.2">
      <c r="A32" s="20" t="s">
        <v>148</v>
      </c>
      <c r="B32" s="20"/>
      <c r="C32" s="22"/>
      <c r="D32" s="22"/>
      <c r="E32" s="22"/>
    </row>
    <row r="33" spans="1:5" x14ac:dyDescent="0.2">
      <c r="A33" s="17"/>
      <c r="B33" s="17"/>
      <c r="C33" s="17"/>
      <c r="D33" s="17"/>
      <c r="E33" s="17"/>
    </row>
  </sheetData>
  <sheetProtection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4" sqref="B4:E4"/>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2" t="s">
        <v>110</v>
      </c>
      <c r="B1" s="142"/>
      <c r="C1" s="142"/>
      <c r="D1" s="142"/>
      <c r="E1" s="142"/>
    </row>
    <row r="2" spans="1:6" ht="21" customHeight="1" x14ac:dyDescent="0.2">
      <c r="A2" s="3" t="s">
        <v>111</v>
      </c>
      <c r="B2" s="140" t="str">
        <f>'Summary and sign-off'!B2:F2</f>
        <v>Commerce Commission</v>
      </c>
      <c r="C2" s="140"/>
      <c r="D2" s="140"/>
      <c r="E2" s="140"/>
    </row>
    <row r="3" spans="1:6" ht="31.5" x14ac:dyDescent="0.2">
      <c r="A3" s="3" t="s">
        <v>149</v>
      </c>
      <c r="B3" s="140" t="str">
        <f>'Summary and sign-off'!B3:F3</f>
        <v>Adrienne Meikle</v>
      </c>
      <c r="C3" s="140"/>
      <c r="D3" s="140"/>
      <c r="E3" s="140"/>
    </row>
    <row r="4" spans="1:6" ht="21" customHeight="1" x14ac:dyDescent="0.2">
      <c r="A4" s="3" t="s">
        <v>113</v>
      </c>
      <c r="B4" s="140">
        <f>'Summary and sign-off'!B4:F4</f>
        <v>45376</v>
      </c>
      <c r="C4" s="140"/>
      <c r="D4" s="140"/>
      <c r="E4" s="140"/>
    </row>
    <row r="5" spans="1:6" ht="21" customHeight="1" x14ac:dyDescent="0.2">
      <c r="A5" s="3" t="s">
        <v>114</v>
      </c>
      <c r="B5" s="140">
        <f>'Summary and sign-off'!B5:F5</f>
        <v>45473</v>
      </c>
      <c r="C5" s="140"/>
      <c r="D5" s="140"/>
      <c r="E5" s="140"/>
    </row>
    <row r="6" spans="1:6" ht="21" customHeight="1" x14ac:dyDescent="0.2">
      <c r="A6" s="3" t="s">
        <v>115</v>
      </c>
      <c r="B6" s="135" t="s">
        <v>82</v>
      </c>
      <c r="C6" s="135"/>
      <c r="D6" s="135"/>
      <c r="E6" s="135"/>
      <c r="F6" s="23"/>
    </row>
    <row r="7" spans="1:6" ht="21" customHeight="1" x14ac:dyDescent="0.2">
      <c r="A7" s="3" t="s">
        <v>56</v>
      </c>
      <c r="B7" s="135" t="s">
        <v>84</v>
      </c>
      <c r="C7" s="135"/>
      <c r="D7" s="135"/>
      <c r="E7" s="135"/>
      <c r="F7" s="23"/>
    </row>
    <row r="8" spans="1:6" ht="35.25" customHeight="1" x14ac:dyDescent="0.2">
      <c r="A8" s="145" t="s">
        <v>150</v>
      </c>
      <c r="B8" s="145"/>
      <c r="C8" s="152"/>
      <c r="D8" s="152"/>
      <c r="E8" s="152"/>
    </row>
    <row r="9" spans="1:6" ht="35.25" customHeight="1" x14ac:dyDescent="0.2">
      <c r="A9" s="153" t="s">
        <v>151</v>
      </c>
      <c r="B9" s="154"/>
      <c r="C9" s="154"/>
      <c r="D9" s="154"/>
      <c r="E9" s="154"/>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x14ac:dyDescent="0.2">
      <c r="A12" s="117"/>
      <c r="B12" s="118"/>
      <c r="C12" s="122"/>
      <c r="D12" s="122"/>
      <c r="E12" s="123"/>
    </row>
    <row r="13" spans="1:6" s="2" customFormat="1" x14ac:dyDescent="0.2">
      <c r="A13" s="117"/>
      <c r="B13" s="118"/>
      <c r="C13" s="122"/>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idden="1" x14ac:dyDescent="0.2">
      <c r="A24" s="98"/>
      <c r="B24" s="95"/>
      <c r="C24" s="99"/>
      <c r="D24" s="99"/>
      <c r="E24" s="100"/>
    </row>
    <row r="25" spans="1:6" ht="34.5" customHeight="1" x14ac:dyDescent="0.2">
      <c r="A25" s="53" t="s">
        <v>154</v>
      </c>
      <c r="B25" s="62">
        <f>SUM(B11:B24)</f>
        <v>0</v>
      </c>
      <c r="C25" s="70" t="str">
        <f>IF(SUBTOTAL(3,B11:B24)=SUBTOTAL(103,B11:B24),'Summary and sign-off'!$A$48,'Summary and sign-off'!$A$49)</f>
        <v>Check - there are no hidden rows with data</v>
      </c>
      <c r="D25" s="141" t="str">
        <f>IF('Summary and sign-off'!F59='Summary and sign-off'!F54,'Summary and sign-off'!A51,'Summary and sign-off'!A50)</f>
        <v>Check - each entry provides sufficient information</v>
      </c>
      <c r="E25" s="141"/>
    </row>
    <row r="26" spans="1:6" ht="14.1" customHeight="1" x14ac:dyDescent="0.2">
      <c r="B26" s="17"/>
      <c r="C26" s="17"/>
      <c r="D26" s="17"/>
      <c r="E26" s="17"/>
    </row>
    <row r="27" spans="1:6" x14ac:dyDescent="0.2">
      <c r="A27" s="18" t="s">
        <v>155</v>
      </c>
      <c r="B27" s="17"/>
      <c r="C27" s="17"/>
      <c r="D27" s="17"/>
      <c r="E27" s="17"/>
    </row>
    <row r="28" spans="1:6" ht="12.6" customHeight="1" x14ac:dyDescent="0.2">
      <c r="A28" s="20" t="s">
        <v>133</v>
      </c>
      <c r="B28" s="17"/>
      <c r="C28" s="17"/>
      <c r="D28" s="17"/>
      <c r="E28" s="17"/>
    </row>
    <row r="29" spans="1:6" x14ac:dyDescent="0.2">
      <c r="A29" s="20" t="s">
        <v>80</v>
      </c>
      <c r="B29" s="19"/>
      <c r="C29" s="17"/>
      <c r="D29" s="17"/>
      <c r="E29" s="17"/>
      <c r="F29" s="17"/>
    </row>
    <row r="30" spans="1:6" x14ac:dyDescent="0.2">
      <c r="A30" s="20" t="s">
        <v>147</v>
      </c>
      <c r="C30" s="17"/>
      <c r="D30" s="17"/>
      <c r="E30" s="17"/>
      <c r="F30" s="17"/>
    </row>
    <row r="31" spans="1:6" ht="12.75" customHeight="1" x14ac:dyDescent="0.2">
      <c r="A31" s="20" t="s">
        <v>148</v>
      </c>
      <c r="B31" s="25"/>
      <c r="C31" s="22"/>
      <c r="D31" s="22"/>
      <c r="E31" s="22"/>
      <c r="F31" s="22"/>
    </row>
    <row r="32" spans="1:6" x14ac:dyDescent="0.2">
      <c r="B32" s="26"/>
      <c r="C32" s="17"/>
      <c r="D32" s="17"/>
      <c r="E32" s="17"/>
    </row>
    <row r="33" spans="1:5" hidden="1" x14ac:dyDescent="0.2">
      <c r="A33" s="17"/>
      <c r="B33" s="17"/>
      <c r="C33" s="17"/>
      <c r="D33" s="17"/>
    </row>
    <row r="34" spans="1:5" ht="12.75" hidden="1" customHeight="1" x14ac:dyDescent="0.2"/>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sheetData>
  <sheetProtection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13" sqref="B13"/>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2" t="s">
        <v>156</v>
      </c>
      <c r="B1" s="142"/>
      <c r="C1" s="142"/>
      <c r="D1" s="142"/>
      <c r="E1" s="142"/>
      <c r="F1" s="142"/>
    </row>
    <row r="2" spans="1:6" ht="21" customHeight="1" x14ac:dyDescent="0.2">
      <c r="A2" s="3" t="s">
        <v>111</v>
      </c>
      <c r="B2" s="140" t="str">
        <f>'Summary and sign-off'!B2:F2</f>
        <v>Commerce Commission</v>
      </c>
      <c r="C2" s="140"/>
      <c r="D2" s="140"/>
      <c r="E2" s="140"/>
      <c r="F2" s="140"/>
    </row>
    <row r="3" spans="1:6" ht="31.5" x14ac:dyDescent="0.2">
      <c r="A3" s="3" t="s">
        <v>112</v>
      </c>
      <c r="B3" s="140" t="str">
        <f>'Summary and sign-off'!B3:F3</f>
        <v>Adrienne Meikle</v>
      </c>
      <c r="C3" s="140"/>
      <c r="D3" s="140"/>
      <c r="E3" s="140"/>
      <c r="F3" s="140"/>
    </row>
    <row r="4" spans="1:6" ht="21" customHeight="1" x14ac:dyDescent="0.2">
      <c r="A4" s="3" t="s">
        <v>113</v>
      </c>
      <c r="B4" s="140">
        <f>'Summary and sign-off'!B4:F4</f>
        <v>45376</v>
      </c>
      <c r="C4" s="140"/>
      <c r="D4" s="140"/>
      <c r="E4" s="140"/>
      <c r="F4" s="140"/>
    </row>
    <row r="5" spans="1:6" ht="21" customHeight="1" x14ac:dyDescent="0.2">
      <c r="A5" s="3" t="s">
        <v>114</v>
      </c>
      <c r="B5" s="140">
        <f>'Summary and sign-off'!B5:F5</f>
        <v>45473</v>
      </c>
      <c r="C5" s="140"/>
      <c r="D5" s="140"/>
      <c r="E5" s="140"/>
      <c r="F5" s="140"/>
    </row>
    <row r="6" spans="1:6" ht="21" customHeight="1" x14ac:dyDescent="0.2">
      <c r="A6" s="3" t="s">
        <v>157</v>
      </c>
      <c r="B6" s="135" t="s">
        <v>81</v>
      </c>
      <c r="C6" s="135"/>
      <c r="D6" s="135"/>
      <c r="E6" s="135"/>
      <c r="F6" s="135"/>
    </row>
    <row r="7" spans="1:6" ht="21" customHeight="1" x14ac:dyDescent="0.2">
      <c r="A7" s="3" t="s">
        <v>56</v>
      </c>
      <c r="B7" s="135" t="s">
        <v>84</v>
      </c>
      <c r="C7" s="135"/>
      <c r="D7" s="135"/>
      <c r="E7" s="135"/>
      <c r="F7" s="135"/>
    </row>
    <row r="8" spans="1:6" ht="36" customHeight="1" x14ac:dyDescent="0.2">
      <c r="A8" s="145" t="s">
        <v>158</v>
      </c>
      <c r="B8" s="145"/>
      <c r="C8" s="145"/>
      <c r="D8" s="145"/>
      <c r="E8" s="145"/>
      <c r="F8" s="145"/>
    </row>
    <row r="9" spans="1:6" ht="36" customHeight="1" x14ac:dyDescent="0.2">
      <c r="A9" s="153" t="s">
        <v>159</v>
      </c>
      <c r="B9" s="154"/>
      <c r="C9" s="154"/>
      <c r="D9" s="154"/>
      <c r="E9" s="154"/>
      <c r="F9" s="154"/>
    </row>
    <row r="10" spans="1:6" ht="39" customHeight="1" x14ac:dyDescent="0.2">
      <c r="A10" s="24" t="s">
        <v>119</v>
      </c>
      <c r="B10" s="112" t="s">
        <v>160</v>
      </c>
      <c r="C10" s="112" t="s">
        <v>161</v>
      </c>
      <c r="D10" s="112" t="s">
        <v>162</v>
      </c>
      <c r="E10" s="112" t="s">
        <v>163</v>
      </c>
      <c r="F10" s="112" t="s">
        <v>164</v>
      </c>
    </row>
    <row r="11" spans="1:6" s="2" customFormat="1" x14ac:dyDescent="0.2">
      <c r="A11" s="117"/>
      <c r="B11" s="122"/>
      <c r="C11" s="125"/>
      <c r="D11" s="122"/>
      <c r="E11" s="126"/>
      <c r="F11" s="123"/>
    </row>
    <row r="12" spans="1:6" s="2" customFormat="1" x14ac:dyDescent="0.2">
      <c r="A12" s="117"/>
      <c r="B12" s="124"/>
      <c r="C12" s="125"/>
      <c r="D12" s="124"/>
      <c r="E12" s="126"/>
      <c r="F12" s="127"/>
    </row>
    <row r="13" spans="1:6" s="2" customFormat="1" x14ac:dyDescent="0.2">
      <c r="A13" s="117"/>
      <c r="B13" s="133" t="s">
        <v>185</v>
      </c>
      <c r="C13" s="125"/>
      <c r="D13" s="124"/>
      <c r="E13" s="126"/>
      <c r="F13" s="127"/>
    </row>
    <row r="14" spans="1:6" s="2" customFormat="1" x14ac:dyDescent="0.2">
      <c r="A14" s="117"/>
      <c r="B14" s="124"/>
      <c r="C14" s="125"/>
      <c r="D14" s="124"/>
      <c r="E14" s="126"/>
      <c r="F14" s="127"/>
    </row>
    <row r="15" spans="1:6" s="2" customFormat="1" x14ac:dyDescent="0.2">
      <c r="A15" s="117"/>
      <c r="B15" s="124"/>
      <c r="C15" s="125"/>
      <c r="D15" s="124"/>
      <c r="E15" s="126"/>
      <c r="F15" s="127"/>
    </row>
    <row r="16" spans="1:6" s="2" customFormat="1" x14ac:dyDescent="0.2">
      <c r="A16" s="117"/>
      <c r="B16" s="124"/>
      <c r="C16" s="125"/>
      <c r="D16" s="124"/>
      <c r="E16" s="126"/>
      <c r="F16" s="127"/>
    </row>
    <row r="17" spans="1:7" s="2" customFormat="1" x14ac:dyDescent="0.2">
      <c r="A17" s="117"/>
      <c r="B17" s="124"/>
      <c r="C17" s="125"/>
      <c r="D17" s="124"/>
      <c r="E17" s="126"/>
      <c r="F17" s="127"/>
    </row>
    <row r="18" spans="1:7" s="2" customFormat="1" x14ac:dyDescent="0.2">
      <c r="A18" s="117"/>
      <c r="B18" s="124"/>
      <c r="C18" s="125"/>
      <c r="D18" s="124"/>
      <c r="E18" s="126"/>
      <c r="F18" s="127"/>
    </row>
    <row r="19" spans="1:7" s="2" customFormat="1" x14ac:dyDescent="0.2">
      <c r="A19" s="117"/>
      <c r="B19" s="124"/>
      <c r="C19" s="125"/>
      <c r="D19" s="124"/>
      <c r="E19" s="126"/>
      <c r="F19" s="127"/>
    </row>
    <row r="20" spans="1:7" s="2" customFormat="1" x14ac:dyDescent="0.2">
      <c r="A20" s="117"/>
      <c r="B20" s="124"/>
      <c r="C20" s="125"/>
      <c r="D20" s="124"/>
      <c r="E20" s="126"/>
      <c r="F20" s="127"/>
    </row>
    <row r="21" spans="1:7" s="2" customFormat="1" x14ac:dyDescent="0.2">
      <c r="A21" s="117"/>
      <c r="B21" s="124"/>
      <c r="C21" s="125"/>
      <c r="D21" s="124"/>
      <c r="E21" s="126"/>
      <c r="F21" s="127"/>
    </row>
    <row r="22" spans="1:7" s="2" customFormat="1" x14ac:dyDescent="0.2">
      <c r="A22" s="117"/>
      <c r="B22" s="124"/>
      <c r="C22" s="125"/>
      <c r="D22" s="124"/>
      <c r="E22" s="126"/>
      <c r="F22" s="127"/>
    </row>
    <row r="23" spans="1:7" s="2" customFormat="1" x14ac:dyDescent="0.2">
      <c r="A23" s="117"/>
      <c r="B23" s="124"/>
      <c r="C23" s="125"/>
      <c r="D23" s="124"/>
      <c r="E23" s="126"/>
      <c r="F23" s="127"/>
    </row>
    <row r="24" spans="1:7" s="2" customFormat="1" hidden="1" x14ac:dyDescent="0.2">
      <c r="A24" s="94"/>
      <c r="B24" s="99"/>
      <c r="C24" s="101"/>
      <c r="D24" s="99"/>
      <c r="E24" s="102"/>
      <c r="F24" s="100"/>
    </row>
    <row r="25" spans="1:7" ht="34.5" customHeight="1" x14ac:dyDescent="0.2">
      <c r="A25" s="113" t="s">
        <v>165</v>
      </c>
      <c r="B25" s="114" t="s">
        <v>166</v>
      </c>
      <c r="C25" s="115">
        <f>C26+C27</f>
        <v>0</v>
      </c>
      <c r="D25" s="116" t="str">
        <f>IF(SUBTOTAL(3,C11:C24)=SUBTOTAL(103,C11:C24),'Summary and sign-off'!$A$48,'Summary and sign-off'!$A$49)</f>
        <v>Check - there are no hidden rows with data</v>
      </c>
      <c r="E25" s="141" t="str">
        <f>IF('Summary and sign-off'!F60='Summary and sign-off'!F54,'Summary and sign-off'!A52,'Summary and sign-off'!A50)</f>
        <v>Not all lines have an entry for "Description", "Was the gift accepted?" and "Estimated value in NZ$"</v>
      </c>
      <c r="F25" s="141"/>
      <c r="G25" s="2"/>
    </row>
    <row r="26" spans="1:7" ht="25.5" customHeight="1" x14ac:dyDescent="0.25">
      <c r="A26" s="54"/>
      <c r="B26" s="55" t="s">
        <v>97</v>
      </c>
      <c r="C26" s="56">
        <f>COUNTIF(C11:C24,'Summary and sign-off'!A45)</f>
        <v>0</v>
      </c>
      <c r="D26" s="14"/>
      <c r="E26" s="15"/>
      <c r="F26" s="16"/>
    </row>
    <row r="27" spans="1:7" ht="25.5" customHeight="1" x14ac:dyDescent="0.25">
      <c r="A27" s="54"/>
      <c r="B27" s="55" t="s">
        <v>98</v>
      </c>
      <c r="C27" s="56">
        <f>COUNTIF(C11:C24,'Summary and sign-off'!A46)</f>
        <v>0</v>
      </c>
      <c r="D27" s="14"/>
      <c r="E27" s="15"/>
      <c r="F27" s="16"/>
    </row>
    <row r="28" spans="1:7" x14ac:dyDescent="0.2">
      <c r="A28" s="17"/>
      <c r="B28" s="18"/>
      <c r="C28" s="17"/>
      <c r="D28" s="19"/>
      <c r="E28" s="19"/>
      <c r="F28" s="17"/>
    </row>
    <row r="29" spans="1:7" x14ac:dyDescent="0.2">
      <c r="A29" s="18" t="s">
        <v>155</v>
      </c>
      <c r="B29" s="18"/>
      <c r="C29" s="18"/>
      <c r="D29" s="18"/>
      <c r="E29" s="18"/>
      <c r="F29" s="18"/>
    </row>
    <row r="30" spans="1:7" ht="12.6" customHeight="1" x14ac:dyDescent="0.2">
      <c r="A30" s="20" t="s">
        <v>133</v>
      </c>
      <c r="B30" s="17"/>
      <c r="C30" s="17"/>
      <c r="D30" s="17"/>
      <c r="E30" s="17"/>
    </row>
    <row r="31" spans="1:7" x14ac:dyDescent="0.2">
      <c r="A31" s="20" t="s">
        <v>80</v>
      </c>
      <c r="B31" s="19"/>
      <c r="C31" s="17"/>
      <c r="D31" s="17"/>
      <c r="E31" s="17"/>
      <c r="F31" s="17"/>
    </row>
    <row r="32" spans="1:7" x14ac:dyDescent="0.2">
      <c r="A32" s="20" t="s">
        <v>167</v>
      </c>
      <c r="B32" s="21"/>
      <c r="C32" s="21"/>
      <c r="D32" s="21"/>
      <c r="E32" s="21"/>
      <c r="F32" s="21"/>
    </row>
    <row r="33" spans="1:6" ht="12.75" customHeight="1" x14ac:dyDescent="0.2">
      <c r="A33" s="20" t="s">
        <v>168</v>
      </c>
      <c r="B33" s="17"/>
      <c r="C33" s="17"/>
      <c r="D33" s="17"/>
      <c r="E33" s="17"/>
      <c r="F33" s="17"/>
    </row>
    <row r="34" spans="1:6" ht="12.95" customHeight="1" x14ac:dyDescent="0.2">
      <c r="A34" s="20" t="s">
        <v>169</v>
      </c>
      <c r="B34" s="17"/>
      <c r="C34" s="17"/>
      <c r="D34" s="17"/>
      <c r="E34" s="17"/>
      <c r="F34" s="17"/>
    </row>
    <row r="35" spans="1:6" x14ac:dyDescent="0.2">
      <c r="A35" s="20" t="s">
        <v>170</v>
      </c>
      <c r="C35" s="17"/>
      <c r="D35" s="17"/>
      <c r="E35" s="17"/>
      <c r="F35" s="17"/>
    </row>
    <row r="36" spans="1:6" ht="12.75" customHeight="1" x14ac:dyDescent="0.2">
      <c r="A36" s="20" t="s">
        <v>148</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disablePrompts="1"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extLst>
    <ext xmlns:x14="http://schemas.microsoft.com/office/spreadsheetml/2009/9/main" uri="{CCE6A557-97BC-4b89-ADB6-D9C93CAAB3DF}">
      <x14:dataValidations xmlns:xm="http://schemas.microsoft.com/office/excel/2006/main" disablePrompts="1"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 i M a n a g e ! 5 2 1 0 5 0 9 . 1 < / d o c u m e n t i d >  
     < s e n d e r i d > R I C H A R D Y < / s e n d e r i d >  
     < s e n d e r e m a i l > R I C H A R D . Y O U N G @ C O M C O M . G O V T . N Z < / s e n d e r e m a i l >  
     < l a s t m o d i f i e d > 2 0 2 4 - 0 7 - 3 1 T 1 6 : 4 8 : 1 0 . 0 0 0 0 0 0 0 + 1 2 : 0 0 < / l a s t m o d i f i e d >  
     < d a t a b a s e > i M a n a g e < / d a t a b a s e >  
 < / p r o p e r t i e s > 
</file>

<file path=customXml/itemProps1.xml><?xml version="1.0" encoding="utf-8"?>
<ds:datastoreItem xmlns:ds="http://schemas.openxmlformats.org/officeDocument/2006/customXml" ds:itemID="{F007D38A-6D0A-4680-91F3-E6CFBFAF311C}">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2024-08-06T00:16:07Z</dcterms:created>
  <dcterms:modified xsi:type="dcterms:W3CDTF">2024-08-06T00:16:15Z</dcterms:modified>
  <cp:category/>
  <cp:contentStatus/>
</cp:coreProperties>
</file>