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/>
  <xr:revisionPtr revIDLastSave="0" documentId="13_ncr:1_{450E2EF7-E3C7-4B11-8C46-06A1DC6B6EFB}" xr6:coauthVersionLast="47" xr6:coauthVersionMax="47" xr10:uidLastSave="{00000000-0000-0000-0000-000000000000}"/>
  <bookViews>
    <workbookView xWindow="-98" yWindow="-98" windowWidth="20715" windowHeight="13276" xr2:uid="{EDD2EFCD-5F01-4A6E-B481-1C38528AA1F2}"/>
  </bookViews>
  <sheets>
    <sheet name="Cover sheet" sheetId="4" r:id="rId1"/>
    <sheet name="Main calculation" sheetId="1" r:id="rId2"/>
    <sheet name="CPI Calculations" sheetId="3" r:id="rId3"/>
    <sheet name="CPI Inputs" sheetId="2" r:id="rId4"/>
  </sheets>
  <definedNames>
    <definedName name="_xlnm.Print_Area" localSheetId="2">'CPI Calculations'!$A$1:$Y$90</definedName>
    <definedName name="_xlnm.Print_Area" localSheetId="3">'CPI Inputs'!$A$1:$U$102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1" l="1"/>
  <c r="F26" i="1"/>
  <c r="G26" i="1"/>
  <c r="H26" i="1"/>
  <c r="I26" i="1"/>
  <c r="K26" i="1"/>
  <c r="L26" i="1"/>
  <c r="M26" i="1"/>
  <c r="N26" i="1"/>
  <c r="O26" i="1"/>
  <c r="I33" i="3"/>
  <c r="K28" i="1" l="1"/>
  <c r="L28" i="1"/>
  <c r="M28" i="1"/>
  <c r="N28" i="1"/>
  <c r="O28" i="1"/>
  <c r="R89" i="3" l="1"/>
  <c r="E61" i="3"/>
  <c r="E47" i="3"/>
  <c r="E48" i="3"/>
  <c r="F48" i="3"/>
  <c r="F47" i="3"/>
  <c r="F46" i="3"/>
  <c r="O89" i="3"/>
  <c r="L89" i="3"/>
  <c r="I29" i="3"/>
  <c r="E60" i="3"/>
  <c r="E59" i="3"/>
  <c r="E58" i="3"/>
  <c r="E57" i="3"/>
  <c r="E56" i="3"/>
  <c r="E55" i="3"/>
  <c r="E54" i="3"/>
  <c r="E53" i="3"/>
  <c r="E52" i="3"/>
  <c r="E51" i="3"/>
  <c r="E50" i="3"/>
  <c r="E49" i="3"/>
  <c r="B48" i="3"/>
  <c r="B47" i="3"/>
  <c r="B46" i="3"/>
  <c r="B45" i="3"/>
  <c r="F45" i="3" s="1"/>
  <c r="F49" i="3" s="1"/>
  <c r="B44" i="3"/>
  <c r="F44" i="3" s="1"/>
  <c r="B43" i="3"/>
  <c r="F43" i="3" s="1"/>
  <c r="B42" i="3"/>
  <c r="F42" i="3" s="1"/>
  <c r="B41" i="3"/>
  <c r="F41" i="3" s="1"/>
  <c r="B40" i="3"/>
  <c r="F40" i="3" s="1"/>
  <c r="B39" i="3"/>
  <c r="F39" i="3" s="1"/>
  <c r="B38" i="3"/>
  <c r="F38" i="3" s="1"/>
  <c r="B37" i="3"/>
  <c r="F37" i="3" s="1"/>
  <c r="B36" i="3"/>
  <c r="F36" i="3" s="1"/>
  <c r="B35" i="3"/>
  <c r="F35" i="3" s="1"/>
  <c r="B34" i="3"/>
  <c r="F34" i="3" s="1"/>
  <c r="F33" i="3"/>
  <c r="B33" i="3"/>
  <c r="F32" i="3"/>
  <c r="B32" i="3"/>
  <c r="B31" i="3"/>
  <c r="F31" i="3" s="1"/>
  <c r="B30" i="3"/>
  <c r="F30" i="3" s="1"/>
  <c r="B29" i="3"/>
  <c r="F29" i="3" s="1"/>
  <c r="B28" i="3"/>
  <c r="F28" i="3" s="1"/>
  <c r="B27" i="3"/>
  <c r="F27" i="3" s="1"/>
  <c r="B26" i="3"/>
  <c r="F26" i="3" s="1"/>
  <c r="B25" i="3"/>
  <c r="F25" i="3" s="1"/>
  <c r="B24" i="3"/>
  <c r="F24" i="3" s="1"/>
  <c r="B23" i="3"/>
  <c r="F23" i="3" s="1"/>
  <c r="B22" i="3"/>
  <c r="F22" i="3" s="1"/>
  <c r="B21" i="3"/>
  <c r="F21" i="3" s="1"/>
  <c r="B20" i="3"/>
  <c r="F20" i="3" s="1"/>
  <c r="B19" i="3"/>
  <c r="F19" i="3" s="1"/>
  <c r="B18" i="3"/>
  <c r="F18" i="3" s="1"/>
  <c r="B17" i="3"/>
  <c r="F17" i="3" s="1"/>
  <c r="H7" i="3"/>
  <c r="D61" i="3" s="1"/>
  <c r="D62" i="3" s="1"/>
  <c r="D63" i="3" s="1"/>
  <c r="D64" i="3" s="1"/>
  <c r="D65" i="3" s="1"/>
  <c r="D66" i="3" s="1"/>
  <c r="D67" i="3" s="1"/>
  <c r="D68" i="3" s="1"/>
  <c r="D69" i="3" s="1"/>
  <c r="D70" i="3" s="1"/>
  <c r="D71" i="3" s="1"/>
  <c r="D72" i="3" s="1"/>
  <c r="D73" i="3" s="1"/>
  <c r="D74" i="3" s="1"/>
  <c r="D75" i="3" s="1"/>
  <c r="D76" i="3" s="1"/>
  <c r="D77" i="3" s="1"/>
  <c r="D78" i="3" s="1"/>
  <c r="D79" i="3" s="1"/>
  <c r="D80" i="3" s="1"/>
  <c r="D81" i="3" s="1"/>
  <c r="D82" i="3" s="1"/>
  <c r="D83" i="3" s="1"/>
  <c r="A7" i="3"/>
  <c r="H6" i="3"/>
  <c r="I6" i="3" s="1"/>
  <c r="A6" i="3"/>
  <c r="H5" i="3"/>
  <c r="A5" i="3"/>
  <c r="L8" i="2"/>
  <c r="L7" i="2"/>
  <c r="I34" i="3" l="1"/>
  <c r="I30" i="3"/>
  <c r="F52" i="3"/>
  <c r="I46" i="3"/>
  <c r="I42" i="3"/>
  <c r="I27" i="3"/>
  <c r="I26" i="3"/>
  <c r="I38" i="3"/>
  <c r="I39" i="3"/>
  <c r="I48" i="3"/>
  <c r="D60" i="3"/>
  <c r="D59" i="3" s="1"/>
  <c r="D58" i="3" s="1"/>
  <c r="D57" i="3" s="1"/>
  <c r="D56" i="3" s="1"/>
  <c r="D55" i="3" s="1"/>
  <c r="D54" i="3" s="1"/>
  <c r="I47" i="3"/>
  <c r="I31" i="3"/>
  <c r="I43" i="3"/>
  <c r="F50" i="3"/>
  <c r="F51" i="3"/>
  <c r="I37" i="3"/>
  <c r="I41" i="3"/>
  <c r="I45" i="3"/>
  <c r="H13" i="3"/>
  <c r="E62" i="3" s="1"/>
  <c r="I35" i="3"/>
  <c r="I28" i="3"/>
  <c r="I32" i="3"/>
  <c r="I36" i="3"/>
  <c r="I40" i="3"/>
  <c r="I44" i="3"/>
  <c r="I7" i="3"/>
  <c r="I51" i="3" l="1"/>
  <c r="E64" i="3"/>
  <c r="E65" i="3"/>
  <c r="E66" i="3" s="1"/>
  <c r="E63" i="3"/>
  <c r="F54" i="3"/>
  <c r="I49" i="3"/>
  <c r="D53" i="3"/>
  <c r="D52" i="3" s="1"/>
  <c r="F56" i="3"/>
  <c r="I52" i="3"/>
  <c r="F53" i="3"/>
  <c r="I53" i="3" s="1"/>
  <c r="I50" i="3"/>
  <c r="F55" i="3"/>
  <c r="I54" i="3" l="1"/>
  <c r="I55" i="3"/>
  <c r="F60" i="3"/>
  <c r="F58" i="3"/>
  <c r="F57" i="3"/>
  <c r="I56" i="3"/>
  <c r="D51" i="3"/>
  <c r="A52" i="3"/>
  <c r="F59" i="3"/>
  <c r="E67" i="3"/>
  <c r="E69" i="3"/>
  <c r="E70" i="3" s="1"/>
  <c r="E68" i="3"/>
  <c r="F64" i="3" l="1"/>
  <c r="E72" i="3"/>
  <c r="E73" i="3"/>
  <c r="E74" i="3" s="1"/>
  <c r="E75" i="3" s="1"/>
  <c r="E76" i="3" s="1"/>
  <c r="E77" i="3" s="1"/>
  <c r="E78" i="3" s="1"/>
  <c r="E79" i="3" s="1"/>
  <c r="E80" i="3" s="1"/>
  <c r="E81" i="3" s="1"/>
  <c r="E82" i="3" s="1"/>
  <c r="E83" i="3" s="1"/>
  <c r="E71" i="3"/>
  <c r="I60" i="3"/>
  <c r="F61" i="3"/>
  <c r="F62" i="3"/>
  <c r="I58" i="3"/>
  <c r="F63" i="3"/>
  <c r="I57" i="3"/>
  <c r="S89" i="3" s="1"/>
  <c r="I59" i="3"/>
  <c r="D50" i="3"/>
  <c r="A51" i="3"/>
  <c r="I63" i="3" l="1"/>
  <c r="F67" i="3"/>
  <c r="F65" i="3"/>
  <c r="I65" i="3" s="1"/>
  <c r="U89" i="3" s="1"/>
  <c r="I64" i="3"/>
  <c r="I62" i="3"/>
  <c r="A50" i="3"/>
  <c r="D49" i="3"/>
  <c r="I61" i="3"/>
  <c r="T89" i="3" s="1"/>
  <c r="F68" i="3"/>
  <c r="F66" i="3"/>
  <c r="A49" i="3" l="1"/>
  <c r="D48" i="3"/>
  <c r="F70" i="3"/>
  <c r="I67" i="3"/>
  <c r="I68" i="3"/>
  <c r="F69" i="3"/>
  <c r="F72" i="3"/>
  <c r="I66" i="3"/>
  <c r="F71" i="3"/>
  <c r="I70" i="3" l="1"/>
  <c r="I69" i="3"/>
  <c r="V89" i="3" s="1"/>
  <c r="F75" i="3"/>
  <c r="F76" i="3"/>
  <c r="F74" i="3"/>
  <c r="I71" i="3"/>
  <c r="A48" i="3"/>
  <c r="D47" i="3"/>
  <c r="F73" i="3"/>
  <c r="I74" i="3" s="1"/>
  <c r="I72" i="3"/>
  <c r="I73" i="3" l="1"/>
  <c r="W89" i="3" s="1"/>
  <c r="D46" i="3"/>
  <c r="A47" i="3"/>
  <c r="I76" i="3"/>
  <c r="F77" i="3"/>
  <c r="I75" i="3"/>
  <c r="F80" i="3"/>
  <c r="F78" i="3"/>
  <c r="F79" i="3"/>
  <c r="I79" i="3" l="1"/>
  <c r="F81" i="3"/>
  <c r="I81" i="3" s="1"/>
  <c r="I80" i="3"/>
  <c r="F83" i="3"/>
  <c r="I78" i="3"/>
  <c r="I77" i="3"/>
  <c r="X89" i="3" s="1"/>
  <c r="F82" i="3"/>
  <c r="D45" i="3"/>
  <c r="A46" i="3"/>
  <c r="I83" i="3" l="1"/>
  <c r="A45" i="3"/>
  <c r="D44" i="3"/>
  <c r="I82" i="3"/>
  <c r="A44" i="3" l="1"/>
  <c r="D43" i="3"/>
  <c r="D42" i="3" l="1"/>
  <c r="A43" i="3"/>
  <c r="D41" i="3" l="1"/>
  <c r="A42" i="3"/>
  <c r="A41" i="3" l="1"/>
  <c r="D40" i="3"/>
  <c r="A40" i="3" l="1"/>
  <c r="D39" i="3"/>
  <c r="D38" i="3" l="1"/>
  <c r="A39" i="3"/>
  <c r="Q89" i="3"/>
  <c r="P89" i="3"/>
  <c r="D37" i="3" l="1"/>
  <c r="A38" i="3"/>
  <c r="A37" i="3" l="1"/>
  <c r="D36" i="3"/>
  <c r="A36" i="3" l="1"/>
  <c r="D35" i="3"/>
  <c r="D34" i="3" l="1"/>
  <c r="A35" i="3"/>
  <c r="D33" i="3" l="1"/>
  <c r="A34" i="3"/>
  <c r="A33" i="3" l="1"/>
  <c r="D32" i="3"/>
  <c r="A32" i="3" l="1"/>
  <c r="D31" i="3"/>
  <c r="M89" i="3"/>
  <c r="N89" i="3"/>
  <c r="D30" i="3" l="1"/>
  <c r="A31" i="3"/>
  <c r="D29" i="3" l="1"/>
  <c r="A30" i="3"/>
  <c r="A29" i="3" l="1"/>
  <c r="D28" i="3"/>
  <c r="A28" i="3" l="1"/>
  <c r="D27" i="3"/>
  <c r="D26" i="3" l="1"/>
  <c r="A27" i="3"/>
  <c r="A26" i="3" l="1"/>
  <c r="D25" i="3"/>
  <c r="A25" i="3" l="1"/>
  <c r="D24" i="3"/>
  <c r="D23" i="3" l="1"/>
  <c r="A24" i="3"/>
  <c r="A23" i="3" l="1"/>
  <c r="D22" i="3"/>
  <c r="A22" i="3" l="1"/>
  <c r="D21" i="3"/>
  <c r="D20" i="3" l="1"/>
  <c r="D19" i="3" l="1"/>
  <c r="H23" i="1"/>
  <c r="H31" i="1" s="1"/>
  <c r="O23" i="1"/>
  <c r="O31" i="1" s="1"/>
  <c r="N23" i="1"/>
  <c r="N31" i="1" s="1"/>
  <c r="M23" i="1"/>
  <c r="M31" i="1" s="1"/>
  <c r="O36" i="1" s="1"/>
  <c r="L23" i="1"/>
  <c r="L31" i="1" s="1"/>
  <c r="K23" i="1"/>
  <c r="K31" i="1" s="1"/>
  <c r="L36" i="1" s="1"/>
  <c r="I23" i="1"/>
  <c r="I31" i="1" s="1"/>
  <c r="G23" i="1"/>
  <c r="G31" i="1" s="1"/>
  <c r="F23" i="1"/>
  <c r="F31" i="1" s="1"/>
  <c r="E23" i="1"/>
  <c r="E31" i="1" s="1"/>
  <c r="D18" i="3" l="1"/>
  <c r="D17" i="3" l="1"/>
  <c r="O29" i="1"/>
  <c r="O32" i="1" s="1"/>
  <c r="N29" i="1"/>
  <c r="N32" i="1" s="1"/>
  <c r="M29" i="1"/>
  <c r="M32" i="1" s="1"/>
  <c r="L29" i="1"/>
  <c r="L32" i="1" s="1"/>
  <c r="K29" i="1"/>
  <c r="K32" i="1" s="1"/>
  <c r="I28" i="1"/>
  <c r="I29" i="1" s="1"/>
  <c r="I32" i="1" s="1"/>
  <c r="H28" i="1"/>
  <c r="H29" i="1" s="1"/>
  <c r="H32" i="1" s="1"/>
  <c r="G28" i="1"/>
  <c r="G29" i="1" s="1"/>
  <c r="G32" i="1" s="1"/>
  <c r="F28" i="1"/>
  <c r="F29" i="1" s="1"/>
  <c r="F32" i="1" s="1"/>
  <c r="E28" i="1"/>
  <c r="E29" i="1" s="1"/>
  <c r="E32" i="1" s="1"/>
  <c r="L20" i="1"/>
  <c r="M20" i="1" s="1"/>
  <c r="N20" i="1" s="1"/>
  <c r="O20" i="1" s="1"/>
  <c r="I20" i="1"/>
  <c r="H20" i="1" s="1"/>
  <c r="G20" i="1" s="1"/>
  <c r="F20" i="1" s="1"/>
  <c r="E20" i="1" s="1"/>
  <c r="O37" i="1" l="1"/>
  <c r="O38" i="1" s="1"/>
  <c r="L37" i="1"/>
  <c r="L38" i="1" s="1"/>
</calcChain>
</file>

<file path=xl/sharedStrings.xml><?xml version="1.0" encoding="utf-8"?>
<sst xmlns="http://schemas.openxmlformats.org/spreadsheetml/2006/main" count="153" uniqueCount="107">
  <si>
    <t>Forecast cost of debt</t>
  </si>
  <si>
    <t>Actual cost of debt</t>
  </si>
  <si>
    <t>Forecast 2016-2022</t>
  </si>
  <si>
    <t>Actual 2016-2022</t>
  </si>
  <si>
    <t>Forecast 2023-2025</t>
  </si>
  <si>
    <t>Actual 2023-2025</t>
  </si>
  <si>
    <t>Nominal debt</t>
  </si>
  <si>
    <t>Inputs</t>
  </si>
  <si>
    <t>Table 1</t>
  </si>
  <si>
    <t>Policy Targets Agreement CPI target midpoint</t>
  </si>
  <si>
    <t>Quarter of published CPI used</t>
  </si>
  <si>
    <t>Last Quarter of published Reserve Bank forecast</t>
  </si>
  <si>
    <t>Consumers price index</t>
  </si>
  <si>
    <r>
      <t>Tradables, non-tradables, and all groups – index numbers and percentage changes</t>
    </r>
    <r>
      <rPr>
        <vertAlign val="superscript"/>
        <sz val="11"/>
        <rFont val="Arial Mäori"/>
        <family val="2"/>
      </rPr>
      <t>(1)</t>
    </r>
  </si>
  <si>
    <t>Base: June 2017 quarter (=1000)</t>
  </si>
  <si>
    <r>
      <t>Tradables</t>
    </r>
    <r>
      <rPr>
        <vertAlign val="superscript"/>
        <sz val="8"/>
        <rFont val="Arial Mäori"/>
        <family val="2"/>
      </rPr>
      <t>(2)</t>
    </r>
  </si>
  <si>
    <r>
      <rPr>
        <sz val="8"/>
        <color rgb="FF000000"/>
        <rFont val="Arial Mäori"/>
      </rPr>
      <t>Non-tradables</t>
    </r>
    <r>
      <rPr>
        <vertAlign val="superscript"/>
        <sz val="8"/>
        <color rgb="FF000000"/>
        <rFont val="Arial Mäori"/>
      </rPr>
      <t>(3)</t>
    </r>
  </si>
  <si>
    <t>All groups</t>
  </si>
  <si>
    <t>Index</t>
  </si>
  <si>
    <t>Percentage change</t>
  </si>
  <si>
    <t>From
previous
quarter</t>
  </si>
  <si>
    <t>From same
quarter of
previous year</t>
  </si>
  <si>
    <t>Series ref: CPIQ</t>
  </si>
  <si>
    <t>SE9NS6000</t>
  </si>
  <si>
    <t>SE9NS6500</t>
  </si>
  <si>
    <t>SE9A</t>
  </si>
  <si>
    <t>Quarter</t>
  </si>
  <si>
    <t>2014</t>
  </si>
  <si>
    <t>Dec</t>
  </si>
  <si>
    <t>2015</t>
  </si>
  <si>
    <t>Mar</t>
  </si>
  <si>
    <t>Jun</t>
  </si>
  <si>
    <t>Sep</t>
  </si>
  <si>
    <t>2016</t>
  </si>
  <si>
    <t>2017</t>
  </si>
  <si>
    <t>2018</t>
  </si>
  <si>
    <t>2019</t>
  </si>
  <si>
    <t>2020</t>
  </si>
  <si>
    <t>2021</t>
  </si>
  <si>
    <t>2022</t>
  </si>
  <si>
    <t>1.</t>
  </si>
  <si>
    <t xml:space="preserve">Percentage changes may not match movements shown by index numbers due to the index rebase. </t>
  </si>
  <si>
    <t>2.</t>
  </si>
  <si>
    <t>Tradables are goods and services that are imported or are in competition with foreign goods and services, either in domestic or foreign markets.</t>
  </si>
  <si>
    <t>3.</t>
  </si>
  <si>
    <t>Non-tradables are goods and services that do not face foreign competition.</t>
  </si>
  <si>
    <r>
      <t xml:space="preserve">Source: </t>
    </r>
    <r>
      <rPr>
        <sz val="8"/>
        <rFont val="Arial Mäori"/>
        <family val="2"/>
      </rPr>
      <t>Stats NZ</t>
    </r>
  </si>
  <si>
    <t>The December 2022 quarterly CPI workbook is available from Statistics New Zealand:</t>
  </si>
  <si>
    <t>Actual CPI December 2022, Table 1</t>
  </si>
  <si>
    <t>Figure 2.21: CPI inflation</t>
  </si>
  <si>
    <t>This RBNZ data is ex the November 2022 monetary policy statement.</t>
  </si>
  <si>
    <t>Annual</t>
  </si>
  <si>
    <t>Source: Stats NZ, RBNZ estimates (mpsfeb23-data.xlsx, Schedule 2.20)</t>
  </si>
  <si>
    <t>Forecast CPI ex February 2023 monetary policy statement</t>
  </si>
  <si>
    <t>Headline inflation</t>
  </si>
  <si>
    <t>%</t>
  </si>
  <si>
    <t>Calculations</t>
  </si>
  <si>
    <t>This worksheet uses input data to find revaluation rates for various year-ends.</t>
  </si>
  <si>
    <t>CPI inflation outcome annual decrement</t>
  </si>
  <si>
    <t>Quarter referred to - this 
box only</t>
  </si>
  <si>
    <t>Actual CPI, SE9A series</t>
  </si>
  <si>
    <t>Reserve Bank forecast, ex August 2019 monetary policy statement</t>
  </si>
  <si>
    <t>CPI, actual and forecast</t>
  </si>
  <si>
    <t>Change in CPI, 8 index, no lag, March year-ends</t>
  </si>
  <si>
    <t>Outputs: Changes in CPI</t>
  </si>
  <si>
    <t>Pricing year ending in calendar year:</t>
  </si>
  <si>
    <t>Inflation rate, no lag, 8 index, March year-end</t>
  </si>
  <si>
    <t>Red text = Inputs</t>
  </si>
  <si>
    <t>Grey text = linked to another sheet</t>
  </si>
  <si>
    <t>Black text = calculations</t>
  </si>
  <si>
    <t xml:space="preserve"> - It calculates Vector's forecast nominal debt by applying the leverage assumption to the forecast opening RAB for DPP2 and DPP3.</t>
  </si>
  <si>
    <t xml:space="preserve"> - It then calculates the forecast notional cost of debt ($) by multiplying the RAB by the forecast costs of debt (%).</t>
  </si>
  <si>
    <t xml:space="preserve"> - The actual notional cost of debt (%) is calculated by dividing the forecast cost of debt (%) by forecast CPI and multiplying it by actual CPI.</t>
  </si>
  <si>
    <t>Vector $000</t>
  </si>
  <si>
    <t>DPP2</t>
  </si>
  <si>
    <t>DPP3</t>
  </si>
  <si>
    <t>Leverage (source: EDB DPP2 and DPP3 financial models)</t>
  </si>
  <si>
    <t>Forecast opening RAB (source: EDB DPP2 and DPP3 financial models)</t>
  </si>
  <si>
    <t>https://comcom.govt.nz/__data/assets/excel_doc/0025/191464/Financial-model-EDB-DPP3-final-determination-27-November-2019.xlsx</t>
  </si>
  <si>
    <t>1,2</t>
  </si>
  <si>
    <t>Ref</t>
  </si>
  <si>
    <t>Windfall gains and losses for IM report ($m)</t>
  </si>
  <si>
    <t>$m</t>
  </si>
  <si>
    <t>https://comcom.govt.nz/__data/assets/excel_doc/0019/62740/Financial-model-EDB-DPP-2015-2020.XLSX</t>
  </si>
  <si>
    <t>3,4</t>
  </si>
  <si>
    <t>Forecast CPI (%) (source: EDB DPP2 and DPP3 financial models)</t>
  </si>
  <si>
    <t>Actual CPI (%) (source: Stats NZ actual CPI Dec 2022, and RBNZ forecasts released Feb 2023)</t>
  </si>
  <si>
    <t>Forecast notional cost of debt (%)</t>
  </si>
  <si>
    <t>Real cost of debt (%)</t>
  </si>
  <si>
    <t>Actual notional cost of debt (%)</t>
  </si>
  <si>
    <t>Purpose:</t>
  </si>
  <si>
    <t>The purpose of this model is to calculate the potential indicative windfall gains and losses that arise from the inconsistency between the revenue washup (that assumes a nominal cost of debt that varies with inflation) and the calculation of the WACC (that assumes a fixed nominal cost of debt whereby suppliers can hedge the risk-free component), using Vector as an example.</t>
  </si>
  <si>
    <t>The model calculation steps are as follows:</t>
  </si>
  <si>
    <t>References:</t>
  </si>
  <si>
    <t xml:space="preserve"> - The actual cost of debt ($) is then calculated by multiplying the RAB by the actual cost of debt (%).</t>
  </si>
  <si>
    <t xml:space="preserve"> - Actual CPI is calculated in a separate sheet, by comparing the average quarterly CPI movement in the prior year with the average quarterly movement in the year before that.</t>
  </si>
  <si>
    <t>Calculation:</t>
  </si>
  <si>
    <t>Published 5 October 2023</t>
  </si>
  <si>
    <t>The calculation is simplified for demonstration purposes and should not be used for any purposes other than stated above.</t>
  </si>
  <si>
    <t xml:space="preserve">the revenue washup and the calculation of the WACC </t>
  </si>
  <si>
    <t>Calculation of windfall gains and losses arising from inconsistencies between</t>
  </si>
  <si>
    <t>IM review 2023:</t>
  </si>
  <si>
    <t>(Debt compensation issue)</t>
  </si>
  <si>
    <t>The outputs from this model in row 37 below were included in par 5.87 in the "Part-4-IM-Review-2023-Draft-decision-Financing-and-incentivising-efficient-expenditure-during-the-energy-transition-topic-paper-14-June-2023" (reference 5 below).</t>
  </si>
  <si>
    <t>https://comcom.govt.nz/__data/assets/pdf_file/0026/318626/Part-4-IM-Review-2023-Draft-decision-Financing-and-incentivising-efficient-expenditure-during-the-energy-transition-topic-paper-14-June-2023.pdf</t>
  </si>
  <si>
    <t>Stats NZ, RBNZ estimates (mpsfeb23-data.xlsx, Schedule 2.20):</t>
  </si>
  <si>
    <t>Please note: There was a typing error in the dates in the report: the $166m relate to 2023-2025, whereas windfall gains for 2015-16 to 2024-25 is $163m.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</si>
</sst>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_(* #,##0%_);_(* \(#,##0%\);_(* &quot;–&quot;???_);_(* @_)"/>
    <numFmt numFmtId="166" formatCode="_-* #,##0_-;\-* #,##0_-;_-* &quot;-&quot;??_-;_-@_-"/>
    <numFmt numFmtId="167" formatCode="d\.mm\.yy;@"/>
    <numFmt numFmtId="168" formatCode="0.0"/>
    <numFmt numFmtId="169" formatCode="0.000"/>
    <numFmt numFmtId="170" formatCode="0.000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2"/>
      <name val="Calibri"/>
      <family val="2"/>
      <scheme val="minor"/>
    </font>
    <font>
      <sz val="8"/>
      <name val="Calibri"/>
      <family val="2"/>
      <scheme val="minor"/>
    </font>
    <font>
      <sz val="10"/>
      <name val="Arial Mäori"/>
      <family val="2"/>
    </font>
    <font>
      <sz val="8"/>
      <name val="Arial Mäori"/>
      <family val="2"/>
    </font>
    <font>
      <sz val="11"/>
      <color theme="2"/>
      <name val="Calibri"/>
      <family val="2"/>
      <scheme val="minor"/>
    </font>
    <font>
      <b/>
      <sz val="11"/>
      <name val="Arial Mäori"/>
      <family val="2"/>
    </font>
    <font>
      <sz val="11"/>
      <name val="Arial Mäori"/>
      <family val="2"/>
    </font>
    <font>
      <vertAlign val="superscript"/>
      <sz val="11"/>
      <name val="Arial Mäori"/>
      <family val="2"/>
    </font>
    <font>
      <vertAlign val="superscript"/>
      <sz val="8"/>
      <name val="Arial Mäori"/>
      <family val="2"/>
    </font>
    <font>
      <sz val="8"/>
      <color rgb="FF000000"/>
      <name val="Arial Mäori"/>
    </font>
    <font>
      <vertAlign val="superscript"/>
      <sz val="8"/>
      <color rgb="FF000000"/>
      <name val="Arial Mäori"/>
    </font>
    <font>
      <b/>
      <sz val="8"/>
      <name val="Arial Mäori"/>
      <family val="2"/>
    </font>
    <font>
      <i/>
      <sz val="10"/>
      <name val="Calibri"/>
      <family val="4"/>
      <scheme val="minor"/>
    </font>
    <font>
      <u/>
      <sz val="10"/>
      <color theme="10"/>
      <name val="Arial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7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6600"/>
      </left>
      <right/>
      <top/>
      <bottom/>
      <diagonal/>
    </border>
    <border>
      <left style="medium">
        <color indexed="64"/>
      </left>
      <right style="thick">
        <color rgb="FFFF6600"/>
      </right>
      <top/>
      <bottom/>
      <diagonal/>
    </border>
    <border>
      <left/>
      <right style="thick">
        <color rgb="FFFF6600"/>
      </right>
      <top/>
      <bottom/>
      <diagonal/>
    </border>
    <border>
      <left style="thick">
        <color rgb="FFFF6600"/>
      </left>
      <right style="thick">
        <color rgb="FFFF6600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rgb="FFFF6600"/>
      </left>
      <right style="thick">
        <color rgb="FFFF6600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2" borderId="1" applyNumberFormat="0" applyFill="0" applyAlignment="0"/>
    <xf numFmtId="49" fontId="5" fillId="0" borderId="0" applyFill="0" applyAlignment="0"/>
    <xf numFmtId="0" fontId="1" fillId="0" borderId="0"/>
    <xf numFmtId="0" fontId="9" fillId="2" borderId="1" applyNumberFormat="0" applyFill="0" applyAlignment="0">
      <protection locked="0"/>
    </xf>
    <xf numFmtId="49" fontId="17" fillId="0" borderId="0" applyFill="0" applyProtection="0">
      <alignment horizontal="left" indent="1"/>
    </xf>
    <xf numFmtId="0" fontId="18" fillId="0" borderId="0" applyNumberFormat="0" applyFill="0" applyBorder="0" applyAlignment="0" applyProtection="0">
      <alignment vertical="top"/>
      <protection locked="0"/>
    </xf>
    <xf numFmtId="0" fontId="1" fillId="0" borderId="0"/>
    <xf numFmtId="49" fontId="23" fillId="0" borderId="0" applyFill="0" applyAlignment="0"/>
    <xf numFmtId="0" fontId="30" fillId="0" borderId="0" applyNumberFormat="0" applyFill="0" applyBorder="0" applyAlignment="0" applyProtection="0"/>
  </cellStyleXfs>
  <cellXfs count="168">
    <xf numFmtId="0" fontId="0" fillId="0" borderId="0" xfId="0"/>
    <xf numFmtId="0" fontId="2" fillId="0" borderId="0" xfId="0" applyFont="1"/>
    <xf numFmtId="10" fontId="0" fillId="0" borderId="0" xfId="2" applyNumberFormat="1" applyFont="1"/>
    <xf numFmtId="166" fontId="1" fillId="0" borderId="0" xfId="1" applyNumberFormat="1" applyFont="1"/>
    <xf numFmtId="9" fontId="0" fillId="0" borderId="0" xfId="0" applyNumberFormat="1"/>
    <xf numFmtId="0" fontId="0" fillId="3" borderId="0" xfId="0" applyFill="1"/>
    <xf numFmtId="10" fontId="0" fillId="3" borderId="0" xfId="2" applyNumberFormat="1" applyFont="1" applyFill="1"/>
    <xf numFmtId="166" fontId="0" fillId="3" borderId="0" xfId="0" applyNumberFormat="1" applyFill="1"/>
    <xf numFmtId="166" fontId="0" fillId="0" borderId="0" xfId="0" applyNumberFormat="1"/>
    <xf numFmtId="0" fontId="0" fillId="0" borderId="0" xfId="0" applyAlignment="1">
      <alignment horizontal="right"/>
    </xf>
    <xf numFmtId="166" fontId="0" fillId="4" borderId="0" xfId="0" applyNumberFormat="1" applyFill="1"/>
    <xf numFmtId="49" fontId="5" fillId="0" borderId="0" xfId="4" quotePrefix="1"/>
    <xf numFmtId="0" fontId="6" fillId="0" borderId="0" xfId="0" applyFont="1"/>
    <xf numFmtId="0" fontId="7" fillId="0" borderId="0" xfId="5" quotePrefix="1" applyFont="1"/>
    <xf numFmtId="0" fontId="8" fillId="0" borderId="0" xfId="5" applyFont="1"/>
    <xf numFmtId="0" fontId="7" fillId="0" borderId="0" xfId="5" applyFont="1"/>
    <xf numFmtId="0" fontId="7" fillId="0" borderId="2" xfId="5" applyFont="1" applyBorder="1"/>
    <xf numFmtId="0" fontId="8" fillId="0" borderId="2" xfId="5" applyFont="1" applyBorder="1"/>
    <xf numFmtId="9" fontId="9" fillId="0" borderId="1" xfId="6" applyNumberFormat="1" applyFill="1" applyAlignment="1">
      <protection locked="0"/>
    </xf>
    <xf numFmtId="9" fontId="9" fillId="0" borderId="1" xfId="6" applyNumberFormat="1" applyFill="1" applyAlignment="1">
      <alignment horizontal="right"/>
      <protection locked="0"/>
    </xf>
    <xf numFmtId="9" fontId="9" fillId="0" borderId="1" xfId="6" applyNumberFormat="1" applyFill="1">
      <protection locked="0"/>
    </xf>
    <xf numFmtId="167" fontId="9" fillId="0" borderId="1" xfId="6" applyNumberFormat="1" applyFill="1" applyAlignment="1">
      <protection locked="0"/>
    </xf>
    <xf numFmtId="167" fontId="9" fillId="0" borderId="1" xfId="6" applyNumberFormat="1" applyFill="1" applyAlignment="1">
      <alignment horizontal="right"/>
      <protection locked="0"/>
    </xf>
    <xf numFmtId="167" fontId="9" fillId="0" borderId="1" xfId="6" applyNumberFormat="1" applyFill="1">
      <protection locked="0"/>
    </xf>
    <xf numFmtId="0" fontId="1" fillId="0" borderId="0" xfId="0" applyFont="1"/>
    <xf numFmtId="0" fontId="7" fillId="0" borderId="3" xfId="5" applyFont="1" applyBorder="1"/>
    <xf numFmtId="0" fontId="8" fillId="0" borderId="3" xfId="5" applyFont="1" applyBorder="1"/>
    <xf numFmtId="0" fontId="10" fillId="0" borderId="0" xfId="5" applyFont="1" applyAlignment="1">
      <alignment horizontal="left" vertical="center"/>
    </xf>
    <xf numFmtId="0" fontId="8" fillId="0" borderId="0" xfId="5" applyFont="1" applyAlignment="1">
      <alignment horizontal="centerContinuous" vertical="center" wrapText="1"/>
    </xf>
    <xf numFmtId="0" fontId="11" fillId="0" borderId="0" xfId="5" applyFont="1" applyAlignment="1">
      <alignment horizontal="left" vertical="center"/>
    </xf>
    <xf numFmtId="0" fontId="7" fillId="0" borderId="0" xfId="5" applyFont="1" applyAlignment="1">
      <alignment horizontal="left" vertical="center"/>
    </xf>
    <xf numFmtId="0" fontId="8" fillId="0" borderId="4" xfId="5" applyFont="1" applyBorder="1"/>
    <xf numFmtId="0" fontId="8" fillId="0" borderId="5" xfId="5" applyFont="1" applyBorder="1"/>
    <xf numFmtId="0" fontId="8" fillId="0" borderId="9" xfId="5" applyFont="1" applyBorder="1"/>
    <xf numFmtId="0" fontId="8" fillId="0" borderId="11" xfId="5" applyFont="1" applyBorder="1"/>
    <xf numFmtId="0" fontId="8" fillId="0" borderId="12" xfId="5" applyFont="1" applyBorder="1"/>
    <xf numFmtId="0" fontId="8" fillId="0" borderId="7" xfId="5" applyFont="1" applyBorder="1"/>
    <xf numFmtId="0" fontId="8" fillId="0" borderId="6" xfId="5" applyFont="1" applyBorder="1" applyAlignment="1">
      <alignment horizontal="centerContinuous" vertical="center" wrapText="1"/>
    </xf>
    <xf numFmtId="0" fontId="8" fillId="0" borderId="7" xfId="5" applyFont="1" applyBorder="1" applyAlignment="1">
      <alignment horizontal="centerContinuous" vertical="center" wrapText="1"/>
    </xf>
    <xf numFmtId="0" fontId="8" fillId="5" borderId="13" xfId="5" applyFont="1" applyFill="1" applyBorder="1" applyAlignment="1">
      <alignment vertical="center" wrapText="1"/>
    </xf>
    <xf numFmtId="0" fontId="8" fillId="5" borderId="11" xfId="5" applyFont="1" applyFill="1" applyBorder="1" applyAlignment="1">
      <alignment vertical="center" wrapText="1"/>
    </xf>
    <xf numFmtId="0" fontId="8" fillId="5" borderId="12" xfId="5" applyFont="1" applyFill="1" applyBorder="1" applyAlignment="1">
      <alignment vertical="center" wrapText="1"/>
    </xf>
    <xf numFmtId="0" fontId="16" fillId="0" borderId="0" xfId="5" applyFont="1" applyAlignment="1">
      <alignment horizontal="left"/>
    </xf>
    <xf numFmtId="0" fontId="16" fillId="0" borderId="0" xfId="5" applyFont="1"/>
    <xf numFmtId="0" fontId="0" fillId="0" borderId="0" xfId="0" applyAlignment="1">
      <alignment horizontal="left" vertical="center"/>
    </xf>
    <xf numFmtId="0" fontId="8" fillId="0" borderId="0" xfId="5" quotePrefix="1" applyFont="1" applyAlignment="1">
      <alignment horizontal="left"/>
    </xf>
    <xf numFmtId="0" fontId="8" fillId="0" borderId="0" xfId="5" applyFont="1" applyAlignment="1">
      <alignment horizontal="right"/>
    </xf>
    <xf numFmtId="168" fontId="8" fillId="0" borderId="0" xfId="5" applyNumberFormat="1" applyFont="1" applyAlignment="1">
      <alignment horizontal="right"/>
    </xf>
    <xf numFmtId="168" fontId="8" fillId="0" borderId="0" xfId="5" applyNumberFormat="1" applyFont="1"/>
    <xf numFmtId="0" fontId="8" fillId="0" borderId="11" xfId="5" applyFont="1" applyBorder="1" applyAlignment="1">
      <alignment horizontal="right"/>
    </xf>
    <xf numFmtId="168" fontId="8" fillId="0" borderId="11" xfId="5" applyNumberFormat="1" applyFont="1" applyBorder="1" applyAlignment="1">
      <alignment horizontal="right"/>
    </xf>
    <xf numFmtId="168" fontId="8" fillId="0" borderId="11" xfId="5" applyNumberFormat="1" applyFont="1" applyBorder="1"/>
    <xf numFmtId="0" fontId="8" fillId="0" borderId="0" xfId="5" quotePrefix="1" applyFont="1"/>
    <xf numFmtId="0" fontId="16" fillId="0" borderId="0" xfId="5" quotePrefix="1" applyFont="1"/>
    <xf numFmtId="49" fontId="17" fillId="0" borderId="0" xfId="7" applyFill="1">
      <alignment horizontal="left" indent="1"/>
    </xf>
    <xf numFmtId="0" fontId="18" fillId="0" borderId="0" xfId="8" applyFill="1" applyBorder="1" applyAlignment="1" applyProtection="1"/>
    <xf numFmtId="0" fontId="18" fillId="0" borderId="0" xfId="8" applyBorder="1" applyAlignment="1" applyProtection="1"/>
    <xf numFmtId="0" fontId="1" fillId="0" borderId="0" xfId="9"/>
    <xf numFmtId="0" fontId="19" fillId="0" borderId="0" xfId="0" applyFont="1"/>
    <xf numFmtId="0" fontId="20" fillId="0" borderId="0" xfId="9" applyFont="1"/>
    <xf numFmtId="0" fontId="21" fillId="0" borderId="0" xfId="9" applyFont="1" applyAlignment="1">
      <alignment horizontal="left"/>
    </xf>
    <xf numFmtId="0" fontId="21" fillId="0" borderId="0" xfId="9" applyFont="1" applyAlignment="1">
      <alignment horizontal="right"/>
    </xf>
    <xf numFmtId="14" fontId="0" fillId="0" borderId="0" xfId="0" applyNumberFormat="1"/>
    <xf numFmtId="168" fontId="0" fillId="0" borderId="0" xfId="0" applyNumberFormat="1"/>
    <xf numFmtId="0" fontId="8" fillId="0" borderId="0" xfId="0" applyFont="1"/>
    <xf numFmtId="168" fontId="8" fillId="0" borderId="0" xfId="0" applyNumberFormat="1" applyFont="1"/>
    <xf numFmtId="168" fontId="22" fillId="0" borderId="0" xfId="0" applyNumberFormat="1" applyFont="1"/>
    <xf numFmtId="0" fontId="22" fillId="0" borderId="0" xfId="0" applyFont="1"/>
    <xf numFmtId="49" fontId="5" fillId="0" borderId="0" xfId="4"/>
    <xf numFmtId="0" fontId="20" fillId="0" borderId="0" xfId="0" applyFont="1"/>
    <xf numFmtId="49" fontId="23" fillId="0" borderId="2" xfId="10" applyFill="1" applyBorder="1"/>
    <xf numFmtId="0" fontId="1" fillId="0" borderId="2" xfId="0" applyFont="1" applyBorder="1"/>
    <xf numFmtId="9" fontId="3" fillId="0" borderId="1" xfId="3" applyNumberFormat="1" applyFill="1" applyAlignment="1"/>
    <xf numFmtId="0" fontId="3" fillId="0" borderId="1" xfId="3" applyNumberFormat="1" applyFill="1"/>
    <xf numFmtId="9" fontId="3" fillId="0" borderId="1" xfId="3" applyNumberFormat="1" applyFill="1"/>
    <xf numFmtId="167" fontId="3" fillId="0" borderId="1" xfId="3" applyNumberFormat="1" applyFill="1"/>
    <xf numFmtId="0" fontId="1" fillId="0" borderId="3" xfId="0" applyFont="1" applyBorder="1"/>
    <xf numFmtId="0" fontId="24" fillId="0" borderId="3" xfId="0" applyFont="1" applyBorder="1"/>
    <xf numFmtId="0" fontId="0" fillId="0" borderId="3" xfId="0" applyBorder="1"/>
    <xf numFmtId="0" fontId="24" fillId="0" borderId="0" xfId="0" applyFont="1"/>
    <xf numFmtId="169" fontId="1" fillId="0" borderId="0" xfId="0" applyNumberFormat="1" applyFont="1"/>
    <xf numFmtId="49" fontId="23" fillId="0" borderId="0" xfId="10" applyFill="1"/>
    <xf numFmtId="0" fontId="1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6" xfId="0" applyFont="1" applyBorder="1"/>
    <xf numFmtId="0" fontId="1" fillId="0" borderId="8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1" fillId="0" borderId="8" xfId="0" applyFont="1" applyBorder="1" applyAlignment="1">
      <alignment textRotation="90" wrapText="1"/>
    </xf>
    <xf numFmtId="0" fontId="0" fillId="0" borderId="14" xfId="0" applyBorder="1" applyAlignment="1">
      <alignment textRotation="90" wrapText="1"/>
    </xf>
    <xf numFmtId="0" fontId="1" fillId="0" borderId="0" xfId="0" applyFont="1" applyAlignment="1">
      <alignment horizontal="center" vertical="center" textRotation="90" wrapText="1"/>
    </xf>
    <xf numFmtId="1" fontId="22" fillId="6" borderId="15" xfId="0" applyNumberFormat="1" applyFont="1" applyFill="1" applyBorder="1" applyAlignment="1">
      <alignment horizontal="right"/>
    </xf>
    <xf numFmtId="17" fontId="1" fillId="0" borderId="0" xfId="0" applyNumberFormat="1" applyFont="1"/>
    <xf numFmtId="0" fontId="0" fillId="0" borderId="0" xfId="0" applyAlignment="1">
      <alignment horizontal="center" vertical="center" textRotation="90" wrapText="1"/>
    </xf>
    <xf numFmtId="1" fontId="1" fillId="0" borderId="0" xfId="0" applyNumberFormat="1" applyFont="1"/>
    <xf numFmtId="0" fontId="1" fillId="0" borderId="0" xfId="0" applyFont="1" applyAlignment="1">
      <alignment textRotation="90" wrapText="1"/>
    </xf>
    <xf numFmtId="0" fontId="0" fillId="0" borderId="0" xfId="0" applyAlignment="1">
      <alignment textRotation="90" wrapText="1"/>
    </xf>
    <xf numFmtId="17" fontId="1" fillId="0" borderId="16" xfId="0" applyNumberFormat="1" applyFont="1" applyBorder="1"/>
    <xf numFmtId="10" fontId="1" fillId="0" borderId="0" xfId="0" applyNumberFormat="1" applyFont="1"/>
    <xf numFmtId="10" fontId="1" fillId="0" borderId="15" xfId="0" applyNumberFormat="1" applyFont="1" applyBorder="1"/>
    <xf numFmtId="10" fontId="1" fillId="0" borderId="17" xfId="0" applyNumberFormat="1" applyFont="1" applyBorder="1"/>
    <xf numFmtId="169" fontId="26" fillId="0" borderId="0" xfId="0" applyNumberFormat="1" applyFont="1" applyAlignment="1">
      <alignment horizontal="right"/>
    </xf>
    <xf numFmtId="169" fontId="26" fillId="7" borderId="18" xfId="0" applyNumberFormat="1" applyFont="1" applyFill="1" applyBorder="1" applyAlignment="1">
      <alignment horizontal="right"/>
    </xf>
    <xf numFmtId="17" fontId="1" fillId="0" borderId="19" xfId="0" applyNumberFormat="1" applyFont="1" applyBorder="1"/>
    <xf numFmtId="1" fontId="22" fillId="0" borderId="0" xfId="0" applyNumberFormat="1" applyFont="1" applyAlignment="1">
      <alignment horizontal="right"/>
    </xf>
    <xf numFmtId="1" fontId="1" fillId="0" borderId="15" xfId="0" applyNumberFormat="1" applyFont="1" applyBorder="1"/>
    <xf numFmtId="17" fontId="27" fillId="0" borderId="0" xfId="0" applyNumberFormat="1" applyFont="1"/>
    <xf numFmtId="169" fontId="1" fillId="8" borderId="18" xfId="0" applyNumberFormat="1" applyFont="1" applyFill="1" applyBorder="1"/>
    <xf numFmtId="170" fontId="1" fillId="0" borderId="0" xfId="0" applyNumberFormat="1" applyFont="1"/>
    <xf numFmtId="169" fontId="1" fillId="9" borderId="20" xfId="0" applyNumberFormat="1" applyFont="1" applyFill="1" applyBorder="1"/>
    <xf numFmtId="169" fontId="1" fillId="9" borderId="18" xfId="0" applyNumberFormat="1" applyFont="1" applyFill="1" applyBorder="1"/>
    <xf numFmtId="169" fontId="1" fillId="10" borderId="20" xfId="0" applyNumberFormat="1" applyFont="1" applyFill="1" applyBorder="1"/>
    <xf numFmtId="169" fontId="1" fillId="10" borderId="18" xfId="0" applyNumberFormat="1" applyFont="1" applyFill="1" applyBorder="1"/>
    <xf numFmtId="169" fontId="1" fillId="0" borderId="20" xfId="0" applyNumberFormat="1" applyFont="1" applyBorder="1"/>
    <xf numFmtId="169" fontId="1" fillId="0" borderId="18" xfId="0" applyNumberFormat="1" applyFont="1" applyBorder="1"/>
    <xf numFmtId="49" fontId="23" fillId="0" borderId="0" xfId="10"/>
    <xf numFmtId="0" fontId="1" fillId="0" borderId="11" xfId="0" applyFont="1" applyBorder="1"/>
    <xf numFmtId="0" fontId="26" fillId="0" borderId="11" xfId="0" applyFont="1" applyBorder="1" applyAlignment="1">
      <alignment horizontal="right"/>
    </xf>
    <xf numFmtId="0" fontId="22" fillId="0" borderId="11" xfId="0" applyFont="1" applyBorder="1"/>
    <xf numFmtId="0" fontId="19" fillId="0" borderId="11" xfId="0" applyFont="1" applyBorder="1"/>
    <xf numFmtId="0" fontId="1" fillId="0" borderId="7" xfId="0" applyFont="1" applyBorder="1" applyAlignment="1">
      <alignment horizontal="right"/>
    </xf>
    <xf numFmtId="0" fontId="1" fillId="0" borderId="7" xfId="0" applyFont="1" applyBorder="1"/>
    <xf numFmtId="10" fontId="22" fillId="0" borderId="7" xfId="0" applyNumberFormat="1" applyFont="1" applyBorder="1"/>
    <xf numFmtId="0" fontId="0" fillId="0" borderId="7" xfId="0" applyBorder="1" applyAlignment="1">
      <alignment horizontal="right"/>
    </xf>
    <xf numFmtId="10" fontId="28" fillId="0" borderId="0" xfId="2" applyNumberFormat="1" applyFont="1" applyBorder="1"/>
    <xf numFmtId="166" fontId="4" fillId="0" borderId="0" xfId="1" applyNumberFormat="1" applyFont="1"/>
    <xf numFmtId="0" fontId="4" fillId="3" borderId="0" xfId="0" applyFont="1" applyFill="1"/>
    <xf numFmtId="10" fontId="4" fillId="0" borderId="0" xfId="2" applyNumberFormat="1" applyFont="1" applyBorder="1"/>
    <xf numFmtId="0" fontId="4" fillId="0" borderId="0" xfId="0" applyFont="1"/>
    <xf numFmtId="9" fontId="4" fillId="0" borderId="0" xfId="0" applyNumberFormat="1" applyFont="1"/>
    <xf numFmtId="9" fontId="4" fillId="3" borderId="0" xfId="0" applyNumberFormat="1" applyFont="1" applyFill="1"/>
    <xf numFmtId="0" fontId="0" fillId="0" borderId="0" xfId="0" quotePrefix="1"/>
    <xf numFmtId="0" fontId="0" fillId="0" borderId="0" xfId="0" applyAlignment="1">
      <alignment wrapText="1"/>
    </xf>
    <xf numFmtId="10" fontId="4" fillId="0" borderId="0" xfId="2" applyNumberFormat="1" applyFont="1"/>
    <xf numFmtId="10" fontId="0" fillId="0" borderId="0" xfId="0" applyNumberFormat="1"/>
    <xf numFmtId="10" fontId="28" fillId="3" borderId="0" xfId="2" applyNumberFormat="1" applyFont="1" applyFill="1"/>
    <xf numFmtId="0" fontId="0" fillId="0" borderId="0" xfId="0" applyAlignment="1">
      <alignment horizontal="left" wrapText="1"/>
    </xf>
    <xf numFmtId="0" fontId="0" fillId="0" borderId="10" xfId="0" applyBorder="1"/>
    <xf numFmtId="0" fontId="0" fillId="0" borderId="4" xfId="0" applyBorder="1"/>
    <xf numFmtId="0" fontId="0" fillId="0" borderId="5" xfId="0" applyBorder="1"/>
    <xf numFmtId="0" fontId="0" fillId="0" borderId="21" xfId="0" applyBorder="1"/>
    <xf numFmtId="0" fontId="0" fillId="0" borderId="9" xfId="0" applyBorder="1"/>
    <xf numFmtId="49" fontId="5" fillId="0" borderId="21" xfId="4" applyFill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9" xfId="0" applyBorder="1" applyAlignment="1">
      <alignment horizontal="centerContinuous"/>
    </xf>
    <xf numFmtId="15" fontId="29" fillId="0" borderId="21" xfId="0" applyNumberFormat="1" applyFont="1" applyBorder="1" applyAlignment="1">
      <alignment horizontal="centerContinuous"/>
    </xf>
    <xf numFmtId="0" fontId="0" fillId="0" borderId="13" xfId="0" applyBorder="1"/>
    <xf numFmtId="0" fontId="0" fillId="0" borderId="11" xfId="0" applyBorder="1"/>
    <xf numFmtId="0" fontId="0" fillId="0" borderId="12" xfId="0" applyBorder="1"/>
    <xf numFmtId="0" fontId="0" fillId="4" borderId="0" xfId="0" applyFill="1"/>
    <xf numFmtId="0" fontId="0" fillId="4" borderId="0" xfId="0" applyFill="1" applyAlignment="1">
      <alignment horizontal="right"/>
    </xf>
    <xf numFmtId="0" fontId="30" fillId="0" borderId="0" xfId="11"/>
    <xf numFmtId="0" fontId="2" fillId="0" borderId="14" xfId="0" applyFont="1" applyBorder="1"/>
    <xf numFmtId="0" fontId="30" fillId="0" borderId="0" xfId="11" applyFill="1"/>
    <xf numFmtId="0" fontId="0" fillId="0" borderId="0" xfId="0" applyAlignment="1">
      <alignment horizontal="left" wrapText="1"/>
    </xf>
    <xf numFmtId="0" fontId="8" fillId="0" borderId="6" xfId="5" applyFont="1" applyBorder="1" applyAlignment="1">
      <alignment horizontal="center"/>
    </xf>
    <xf numFmtId="0" fontId="8" fillId="0" borderId="7" xfId="5" applyFont="1" applyBorder="1" applyAlignment="1">
      <alignment horizontal="center"/>
    </xf>
    <xf numFmtId="0" fontId="8" fillId="0" borderId="8" xfId="5" applyFont="1" applyBorder="1" applyAlignment="1">
      <alignment horizontal="center"/>
    </xf>
    <xf numFmtId="0" fontId="14" fillId="0" borderId="6" xfId="5" applyFont="1" applyBorder="1" applyAlignment="1">
      <alignment horizontal="center" wrapText="1"/>
    </xf>
    <xf numFmtId="0" fontId="14" fillId="0" borderId="7" xfId="5" applyFont="1" applyBorder="1" applyAlignment="1">
      <alignment horizontal="center" wrapText="1"/>
    </xf>
    <xf numFmtId="0" fontId="14" fillId="0" borderId="8" xfId="5" applyFont="1" applyBorder="1" applyAlignment="1">
      <alignment horizontal="center" wrapText="1"/>
    </xf>
    <xf numFmtId="0" fontId="8" fillId="0" borderId="10" xfId="5" applyFont="1" applyBorder="1" applyAlignment="1">
      <alignment horizontal="center" vertical="center"/>
    </xf>
    <xf numFmtId="0" fontId="8" fillId="0" borderId="5" xfId="5" applyFont="1" applyBorder="1" applyAlignment="1">
      <alignment horizontal="center" vertical="center"/>
    </xf>
    <xf numFmtId="0" fontId="8" fillId="0" borderId="13" xfId="5" applyFont="1" applyBorder="1" applyAlignment="1">
      <alignment horizontal="center" vertical="center"/>
    </xf>
    <xf numFmtId="0" fontId="8" fillId="0" borderId="12" xfId="5" applyFont="1" applyBorder="1" applyAlignment="1">
      <alignment horizontal="center" vertical="center"/>
    </xf>
    <xf numFmtId="0" fontId="8" fillId="0" borderId="10" xfId="5" applyFont="1" applyBorder="1" applyAlignment="1">
      <alignment horizontal="center" vertical="center" wrapText="1"/>
    </xf>
    <xf numFmtId="0" fontId="8" fillId="0" borderId="5" xfId="5" applyFont="1" applyBorder="1" applyAlignment="1">
      <alignment horizontal="center" vertical="center" wrapText="1"/>
    </xf>
    <xf numFmtId="0" fontId="8" fillId="0" borderId="4" xfId="5" applyFont="1" applyBorder="1" applyAlignment="1">
      <alignment horizontal="center" vertical="center" wrapText="1"/>
    </xf>
  </cellXfs>
  <cellStyles count="12">
    <cellStyle name="Comma" xfId="1" builtinId="3"/>
    <cellStyle name="Explanatory Text 2" xfId="7" xr:uid="{F1BC5F4C-38AF-4C7A-BDF3-C20845F19DDF}"/>
    <cellStyle name="Heading 1 2" xfId="10" xr:uid="{FA32B65D-74E0-4E93-BA41-A8E619C2EA5E}"/>
    <cellStyle name="Hyperlink" xfId="11" builtinId="8"/>
    <cellStyle name="Hyperlink 2" xfId="8" xr:uid="{3C182597-4C0E-4A36-BD0C-F278EFDDBF30}"/>
    <cellStyle name="Input 2" xfId="6" xr:uid="{BE726D13-348F-4DCD-8D7A-9DBDAF3D5602}"/>
    <cellStyle name="Link" xfId="3" xr:uid="{1E27301F-4C56-4CA4-8D2F-FF78FDF930F7}"/>
    <cellStyle name="Normal" xfId="0" builtinId="0"/>
    <cellStyle name="Normal 3" xfId="9" xr:uid="{481E34B7-692C-4D1C-8B22-89C184E85C25}"/>
    <cellStyle name="Normal 9" xfId="5" xr:uid="{F1349D50-4E84-405C-BBAB-D8DF22E78E80}"/>
    <cellStyle name="Percent" xfId="2" builtinId="5"/>
    <cellStyle name="Title 2" xfId="4" xr:uid="{73E8E647-2F4D-403A-A777-E1E9B267ADEC}"/>
  </cellStyles>
  <dxfs count="4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14996795556505021"/>
      </font>
      <fill>
        <patternFill patternType="none">
          <bgColor auto="1"/>
        </patternFill>
      </fill>
    </dxf>
    <dxf>
      <font>
        <color theme="0" tint="-0.1499679555650502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calcChain.xml" Id="rId8" /><Relationship Type="http://schemas.openxmlformats.org/officeDocument/2006/relationships/worksheet" Target="worksheets/sheet3.xml" Id="rId3" /><Relationship Type="http://schemas.openxmlformats.org/officeDocument/2006/relationships/sharedStrings" Target="sharedStrings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tyles" Target="styles.xml" Id="rId6" /><Relationship Type="http://schemas.openxmlformats.org/officeDocument/2006/relationships/theme" Target="theme/theme1.xml" Id="rId5" /><Relationship Type="http://schemas.openxmlformats.org/officeDocument/2006/relationships/worksheet" Target="worksheets/sheet4.xml" Id="rId4" /><Relationship Type="http://schemas.openxmlformats.org/officeDocument/2006/relationships/customXml" Target="/customXML/item.xml" Id="imanage.xml" 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314325</xdr:colOff>
      <xdr:row>0</xdr:row>
      <xdr:rowOff>142875</xdr:rowOff>
    </xdr:from>
    <xdr:ext cx="2337085" cy="705600"/>
    <xdr:pic>
      <xdr:nvPicPr>
        <xdr:cNvPr id="2" name="Picture 1">
          <a:extLst>
            <a:ext uri="{FF2B5EF4-FFF2-40B4-BE49-F238E27FC236}">
              <a16:creationId xmlns:a16="http://schemas.microsoft.com/office/drawing/2014/main" id="{6F053460-5F19-4AF9-ABBE-0382AE7DFA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42875"/>
          <a:ext cx="2337085" cy="705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</xdr:row>
      <xdr:rowOff>166687</xdr:rowOff>
    </xdr:from>
    <xdr:ext cx="8982075" cy="3390900"/>
    <xdr:pic>
      <xdr:nvPicPr>
        <xdr:cNvPr id="3" name="Picture 2">
          <a:extLst>
            <a:ext uri="{FF2B5EF4-FFF2-40B4-BE49-F238E27FC236}">
              <a16:creationId xmlns:a16="http://schemas.microsoft.com/office/drawing/2014/main" id="{77F30664-9351-4B19-8272-4224C7786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8850"/>
          <a:ext cx="8982075" cy="3390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0</xdr:row>
      <xdr:rowOff>76199</xdr:rowOff>
    </xdr:from>
    <xdr:to>
      <xdr:col>18</xdr:col>
      <xdr:colOff>285750</xdr:colOff>
      <xdr:row>2</xdr:row>
      <xdr:rowOff>419100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380B454-559D-4D77-AB01-1DEDDBCD91FC}"/>
            </a:ext>
          </a:extLst>
        </xdr:cNvPr>
        <xdr:cNvSpPr txBox="1"/>
      </xdr:nvSpPr>
      <xdr:spPr>
        <a:xfrm>
          <a:off x="1971675" y="76199"/>
          <a:ext cx="5800725" cy="84772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1050">
              <a:solidFill>
                <a:sysClr val="windowText" lastClr="000000"/>
              </a:solidFill>
            </a:rPr>
            <a:t>This sheet</a:t>
          </a:r>
          <a:r>
            <a:rPr lang="en-NZ" sz="1050" baseline="0">
              <a:solidFill>
                <a:sysClr val="windowText" lastClr="000000"/>
              </a:solidFill>
            </a:rPr>
            <a:t> contains a copy of Table 1 of the Statistics NZ  workbook of tables released as part of the Statistics NZ December 2022 CPI release. A hyperlink to the Statistics NZ workbook is below the CPI table below. It also has, s</a:t>
          </a:r>
          <a:r>
            <a:rPr lang="en-NZ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tarting at Row 63,</a:t>
          </a:r>
          <a:r>
            <a:rPr lang="en-NZ" sz="1050" baseline="0">
              <a:solidFill>
                <a:sysClr val="windowText" lastClr="000000"/>
              </a:solidFill>
            </a:rPr>
            <a:t> a copy of part of Sheet 2.21 of the November 2022 Monetary Policy Statement Excel workbook. </a:t>
          </a:r>
          <a:r>
            <a:rPr lang="en-N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hyperlink to the RBNZ workbook is also below.</a:t>
          </a:r>
          <a:endParaRPr lang="en-NZ" sz="105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Comcom theme">
  <a:themeElements>
    <a:clrScheme name="Office">
      <a:dk1>
        <a:srgbClr val="000000"/>
      </a:dk1>
      <a:lt1>
        <a:srgbClr val="FFFFFF"/>
      </a:lt1>
      <a:dk2>
        <a:srgbClr val="F9F9F5"/>
      </a:dk2>
      <a:lt2>
        <a:srgbClr val="C00000"/>
      </a:lt2>
      <a:accent1>
        <a:srgbClr val="EAE8DA"/>
      </a:accent1>
      <a:accent2>
        <a:srgbClr val="D7D3BB"/>
      </a:accent2>
      <a:accent3>
        <a:srgbClr val="C9C4A3"/>
      </a:accent3>
      <a:accent4>
        <a:srgbClr val="B0A978"/>
      </a:accent4>
      <a:accent5>
        <a:srgbClr val="968F58"/>
      </a:accent5>
      <a:accent6>
        <a:srgbClr val="645F3A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comcom.govt.nz/__data/assets/excel_doc/0025/191464/Financial-model-EDB-DPP3-final-determination-27-November-2019.xlsx" TargetMode="External"/><Relationship Id="rId2" Type="http://schemas.openxmlformats.org/officeDocument/2006/relationships/hyperlink" Target="https://www.rbnz.govt.nz/hub/-/media/project/sites/rbnz/files/publications/monetary-policy-statements/2023/mpsfeb23-data.xlsx" TargetMode="External"/><Relationship Id="rId1" Type="http://schemas.openxmlformats.org/officeDocument/2006/relationships/hyperlink" Target="https://www.stats.govt.nz/assets/Uploads/Consumers-price-index/Consumers-price-index-December-2022-quarter/Download-data/Consumers-price-index-December-2022-quarter.xlsx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comcom.govt.nz/__data/assets/excel_doc/0019/62740/Financial-model-EDB-DPP-2015-2020.XLSX" TargetMode="External"/><Relationship Id="rId4" Type="http://schemas.openxmlformats.org/officeDocument/2006/relationships/hyperlink" Target="https://comcom.govt.nz/__data/assets/pdf_file/0026/318626/Part-4-IM-Review-2023-Draft-decision-Financing-and-incentivising-efficient-expenditure-during-the-energy-transition-topic-paper-14-June-2023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stats.govt.nz/assets/Uploads/Consumers-price-index/Consumers-price-index-December-2022-quarter/Download-data/Consumers-price-index-December-2022-quarter.xlsx" TargetMode="External"/><Relationship Id="rId1" Type="http://schemas.openxmlformats.org/officeDocument/2006/relationships/hyperlink" Target="https://www.rbnz.govt.nz/hub/-/media/project/sites/rbnz/files/publications/monetary-policy-statements/2023/mpsfeb23-data.xlsx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55F3D-13A1-4777-B8E2-CD649364D546}">
  <dimension ref="A1:D14"/>
  <sheetViews>
    <sheetView tabSelected="1" workbookViewId="0">
      <selection activeCell="A5" sqref="A5"/>
    </sheetView>
  </sheetViews>
  <sheetFormatPr defaultColWidth="9.1328125" defaultRowHeight="15" customHeight="1"/>
  <cols>
    <col min="1" max="1" width="26.59765625" customWidth="1"/>
    <col min="2" max="2" width="43.1328125" customWidth="1"/>
    <col min="3" max="3" width="32.73046875" customWidth="1"/>
    <col min="4" max="4" width="32.265625" customWidth="1"/>
  </cols>
  <sheetData>
    <row r="1" spans="1:4" ht="15" customHeight="1">
      <c r="A1" s="137"/>
      <c r="B1" s="138"/>
      <c r="C1" s="138"/>
      <c r="D1" s="139"/>
    </row>
    <row r="2" spans="1:4" ht="69.75" customHeight="1">
      <c r="A2" s="140"/>
      <c r="D2" s="141"/>
    </row>
    <row r="3" spans="1:4" ht="25.9" customHeight="1">
      <c r="A3" s="140"/>
      <c r="D3" s="141"/>
    </row>
    <row r="4" spans="1:4" ht="25.9" customHeight="1">
      <c r="A4" s="140"/>
      <c r="D4" s="141"/>
    </row>
    <row r="5" spans="1:4" ht="25.5">
      <c r="A5" s="142" t="s">
        <v>101</v>
      </c>
      <c r="B5" s="143"/>
      <c r="C5" s="143"/>
      <c r="D5" s="144"/>
    </row>
    <row r="6" spans="1:4" ht="25.5">
      <c r="A6" s="142" t="s">
        <v>100</v>
      </c>
      <c r="B6" s="143"/>
      <c r="C6" s="143"/>
      <c r="D6" s="144"/>
    </row>
    <row r="7" spans="1:4" ht="25.5">
      <c r="A7" s="142" t="s">
        <v>99</v>
      </c>
      <c r="B7" s="143"/>
      <c r="C7" s="143"/>
      <c r="D7" s="144"/>
    </row>
    <row r="8" spans="1:4" ht="25.5">
      <c r="A8" s="142" t="s">
        <v>102</v>
      </c>
      <c r="B8" s="143"/>
      <c r="C8" s="143"/>
      <c r="D8" s="144"/>
    </row>
    <row r="9" spans="1:4" ht="25.9" customHeight="1">
      <c r="A9" s="140"/>
      <c r="D9" s="141"/>
    </row>
    <row r="10" spans="1:4" ht="189" customHeight="1">
      <c r="A10" s="140"/>
      <c r="D10" s="141"/>
    </row>
    <row r="11" spans="1:4" ht="61.9" customHeight="1">
      <c r="A11" s="140"/>
      <c r="D11" s="141"/>
    </row>
    <row r="12" spans="1:4" ht="15" customHeight="1">
      <c r="A12" s="140"/>
      <c r="D12" s="141"/>
    </row>
    <row r="13" spans="1:4" ht="15" customHeight="1">
      <c r="A13" s="145" t="s">
        <v>97</v>
      </c>
      <c r="B13" s="143"/>
      <c r="C13" s="143"/>
      <c r="D13" s="144"/>
    </row>
    <row r="14" spans="1:4" ht="15" customHeight="1">
      <c r="A14" s="146"/>
      <c r="B14" s="147"/>
      <c r="C14" s="147"/>
      <c r="D14" s="148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FC5C9-7FF5-4170-A43C-A9B8F5571525}">
  <dimension ref="A1:P47"/>
  <sheetViews>
    <sheetView topLeftCell="A28" workbookViewId="0">
      <selection activeCell="B52" sqref="B52"/>
    </sheetView>
  </sheetViews>
  <sheetFormatPr defaultRowHeight="14.25"/>
  <cols>
    <col min="1" max="1" width="3.9296875" customWidth="1"/>
    <col min="2" max="2" width="74.796875" customWidth="1"/>
    <col min="3" max="3" width="6.59765625" customWidth="1"/>
    <col min="5" max="9" width="10.73046875" bestFit="1" customWidth="1"/>
    <col min="10" max="10" width="10.1328125" bestFit="1" customWidth="1"/>
    <col min="11" max="15" width="10.73046875" bestFit="1" customWidth="1"/>
    <col min="16" max="16" width="10.1328125" bestFit="1" customWidth="1"/>
  </cols>
  <sheetData>
    <row r="1" spans="2:15">
      <c r="B1" s="1" t="s">
        <v>90</v>
      </c>
    </row>
    <row r="2" spans="2:15" ht="28.5" customHeight="1">
      <c r="B2" s="154" t="s">
        <v>91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2:15"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2:15">
      <c r="B4" t="s">
        <v>98</v>
      </c>
    </row>
    <row r="5" spans="2:15">
      <c r="B5" t="s">
        <v>103</v>
      </c>
    </row>
    <row r="7" spans="2:15">
      <c r="B7" s="1" t="s">
        <v>92</v>
      </c>
      <c r="C7" s="1"/>
    </row>
    <row r="8" spans="2:15">
      <c r="B8" s="131" t="s">
        <v>70</v>
      </c>
      <c r="C8" s="131"/>
    </row>
    <row r="9" spans="2:15">
      <c r="B9" s="131" t="s">
        <v>71</v>
      </c>
      <c r="C9" s="131"/>
    </row>
    <row r="10" spans="2:15">
      <c r="B10" s="131" t="s">
        <v>95</v>
      </c>
      <c r="C10" s="131"/>
    </row>
    <row r="11" spans="2:15">
      <c r="B11" s="131" t="s">
        <v>72</v>
      </c>
      <c r="C11" s="131"/>
    </row>
    <row r="12" spans="2:15">
      <c r="B12" s="131" t="s">
        <v>94</v>
      </c>
      <c r="C12" s="131"/>
    </row>
    <row r="14" spans="2:15">
      <c r="B14" s="1" t="s">
        <v>96</v>
      </c>
    </row>
    <row r="15" spans="2:15" ht="13.9" customHeight="1">
      <c r="B15" s="128" t="s">
        <v>67</v>
      </c>
      <c r="C15" s="128"/>
    </row>
    <row r="16" spans="2:15">
      <c r="B16" s="124" t="s">
        <v>68</v>
      </c>
      <c r="C16" s="124"/>
    </row>
    <row r="17" spans="2:15">
      <c r="B17" t="s">
        <v>69</v>
      </c>
    </row>
    <row r="20" spans="2:15" ht="13.9" customHeight="1">
      <c r="B20" s="1" t="s">
        <v>73</v>
      </c>
      <c r="C20" s="152" t="s">
        <v>80</v>
      </c>
      <c r="D20" s="152" t="s">
        <v>74</v>
      </c>
      <c r="E20" s="152">
        <f>F20-1</f>
        <v>2016</v>
      </c>
      <c r="F20" s="152">
        <f>G20-1</f>
        <v>2017</v>
      </c>
      <c r="G20" s="152">
        <f>H20-1</f>
        <v>2018</v>
      </c>
      <c r="H20" s="152">
        <f>I20-1</f>
        <v>2019</v>
      </c>
      <c r="I20" s="152">
        <f>K20-1</f>
        <v>2020</v>
      </c>
      <c r="J20" s="152" t="s">
        <v>75</v>
      </c>
      <c r="K20" s="152">
        <v>2021</v>
      </c>
      <c r="L20" s="152">
        <f>K20+1</f>
        <v>2022</v>
      </c>
      <c r="M20" s="152">
        <f>L20+1</f>
        <v>2023</v>
      </c>
      <c r="N20" s="152">
        <f>M20+1</f>
        <v>2024</v>
      </c>
      <c r="O20" s="152">
        <f>N20+1</f>
        <v>2025</v>
      </c>
    </row>
    <row r="21" spans="2:15" ht="13.9" customHeight="1">
      <c r="B21" t="s">
        <v>77</v>
      </c>
      <c r="C21" t="s">
        <v>79</v>
      </c>
      <c r="E21" s="125">
        <v>2712338.9508108054</v>
      </c>
      <c r="F21" s="125">
        <v>2798661.3757352983</v>
      </c>
      <c r="G21" s="125">
        <v>2897609.4786863313</v>
      </c>
      <c r="H21" s="125">
        <v>2998507.7017503213</v>
      </c>
      <c r="I21" s="125">
        <v>3099907.6042057006</v>
      </c>
      <c r="J21" s="126"/>
      <c r="K21" s="125">
        <v>3239889.3733816077</v>
      </c>
      <c r="L21" s="125">
        <v>3376593.5866082534</v>
      </c>
      <c r="M21" s="125">
        <v>3510716.5258314651</v>
      </c>
      <c r="N21" s="125">
        <v>3644110.9673976786</v>
      </c>
      <c r="O21" s="125">
        <v>3768824.6375683807</v>
      </c>
    </row>
    <row r="22" spans="2:15" ht="13.9" customHeight="1">
      <c r="B22" t="s">
        <v>76</v>
      </c>
      <c r="D22" s="129">
        <v>0.44</v>
      </c>
      <c r="E22" s="125"/>
      <c r="F22" s="125"/>
      <c r="G22" s="125"/>
      <c r="H22" s="125"/>
      <c r="I22" s="125"/>
      <c r="J22" s="130">
        <v>0.42399999999999999</v>
      </c>
      <c r="K22" s="125"/>
      <c r="L22" s="125"/>
      <c r="M22" s="125"/>
      <c r="N22" s="125"/>
      <c r="O22" s="125"/>
    </row>
    <row r="23" spans="2:15" ht="13.9" customHeight="1">
      <c r="B23" t="s">
        <v>6</v>
      </c>
      <c r="E23" s="3">
        <f>E21*$D$22</f>
        <v>1193429.1383567543</v>
      </c>
      <c r="F23" s="3">
        <f>F21*$D$22</f>
        <v>1231411.0053235313</v>
      </c>
      <c r="G23" s="3">
        <f>G21*$D$22</f>
        <v>1274948.1706219858</v>
      </c>
      <c r="H23" s="3">
        <f>H21*$D$22</f>
        <v>1319343.3887701414</v>
      </c>
      <c r="I23" s="3">
        <f>I21*$D$22</f>
        <v>1363959.3458505082</v>
      </c>
      <c r="J23" s="5"/>
      <c r="K23" s="3">
        <f>K21*$J$22</f>
        <v>1373713.0943138017</v>
      </c>
      <c r="L23" s="3">
        <f>L21*$J$22</f>
        <v>1431675.6807218995</v>
      </c>
      <c r="M23" s="3">
        <f>M21*$J$22</f>
        <v>1488543.8069525412</v>
      </c>
      <c r="N23" s="3">
        <f>N21*$J$22</f>
        <v>1545103.0501766156</v>
      </c>
      <c r="O23" s="3">
        <f>O21*$J$22</f>
        <v>1597981.6463289934</v>
      </c>
    </row>
    <row r="24" spans="2:15" ht="13.9" customHeight="1">
      <c r="E24" s="3"/>
      <c r="F24" s="3"/>
      <c r="G24" s="3"/>
      <c r="H24" s="3"/>
      <c r="I24" s="3"/>
      <c r="J24" s="5"/>
      <c r="K24" s="3"/>
      <c r="L24" s="3"/>
      <c r="M24" s="3"/>
      <c r="N24" s="3"/>
      <c r="O24" s="3"/>
    </row>
    <row r="25" spans="2:15" ht="13.9" customHeight="1">
      <c r="B25" t="s">
        <v>85</v>
      </c>
      <c r="C25" t="s">
        <v>79</v>
      </c>
      <c r="E25" s="127">
        <v>0.02</v>
      </c>
      <c r="F25" s="127">
        <v>0.02</v>
      </c>
      <c r="G25" s="127">
        <v>0.02</v>
      </c>
      <c r="H25" s="127">
        <v>2.1100000000000001E-2</v>
      </c>
      <c r="I25" s="127">
        <v>2.1499999999999998E-2</v>
      </c>
      <c r="J25" s="6"/>
      <c r="K25" s="127">
        <v>1.7500000000000002E-2</v>
      </c>
      <c r="L25" s="127">
        <v>1.95E-2</v>
      </c>
      <c r="M25" s="127">
        <v>2.0199999999999999E-2</v>
      </c>
      <c r="N25" s="127">
        <v>2.0000000000000018E-2</v>
      </c>
      <c r="O25" s="127">
        <v>2.0000000000000018E-2</v>
      </c>
    </row>
    <row r="26" spans="2:15" ht="13.9" customHeight="1">
      <c r="B26" s="132" t="s">
        <v>86</v>
      </c>
      <c r="C26" s="132" t="s">
        <v>84</v>
      </c>
      <c r="E26" s="124">
        <f>'CPI Calculations'!J89</f>
        <v>3.2756355218437339E-3</v>
      </c>
      <c r="F26" s="124">
        <f>'CPI Calculations'!K89</f>
        <v>1.0722491702833903E-2</v>
      </c>
      <c r="G26" s="124">
        <f>'CPI Calculations'!L89</f>
        <v>1.5913109371053391E-2</v>
      </c>
      <c r="H26" s="124">
        <f>'CPI Calculations'!M89</f>
        <v>1.6907011437095942E-2</v>
      </c>
      <c r="I26" s="124">
        <f>'CPI Calculations'!N89</f>
        <v>1.8826405867970575E-2</v>
      </c>
      <c r="J26" s="135"/>
      <c r="K26" s="124">
        <f>'CPI Calculations'!O89</f>
        <v>1.4638828893688505E-2</v>
      </c>
      <c r="L26" s="124">
        <f>'CPI Calculations'!P89</f>
        <v>5.2980132450331174E-2</v>
      </c>
      <c r="M26" s="124">
        <f>'CPI Calculations'!Q89</f>
        <v>7.2377358490566035E-2</v>
      </c>
      <c r="N26" s="124">
        <f>'CPI Calculations'!R89</f>
        <v>6.336084607676562E-2</v>
      </c>
      <c r="O26" s="124">
        <f>'CPI Calculations'!S89</f>
        <v>3.21603083415265E-2</v>
      </c>
    </row>
    <row r="27" spans="2:15" ht="13.9" customHeight="1">
      <c r="B27" t="s">
        <v>87</v>
      </c>
      <c r="C27" t="s">
        <v>79</v>
      </c>
      <c r="E27" s="133">
        <v>6.0900000000000003E-2</v>
      </c>
      <c r="F27" s="133">
        <v>6.0900000000000003E-2</v>
      </c>
      <c r="G27" s="133">
        <v>6.0900000000000003E-2</v>
      </c>
      <c r="H27" s="133">
        <v>6.0900000000000003E-2</v>
      </c>
      <c r="I27" s="133">
        <v>6.0900000000000003E-2</v>
      </c>
      <c r="J27" s="6"/>
      <c r="K27" s="127">
        <v>2.92E-2</v>
      </c>
      <c r="L27" s="127">
        <v>2.92E-2</v>
      </c>
      <c r="M27" s="127">
        <v>2.92E-2</v>
      </c>
      <c r="N27" s="127">
        <v>2.92E-2</v>
      </c>
      <c r="O27" s="127">
        <v>2.92E-2</v>
      </c>
    </row>
    <row r="28" spans="2:15" ht="13.9" customHeight="1">
      <c r="B28" t="s">
        <v>88</v>
      </c>
      <c r="E28" s="2">
        <f t="shared" ref="E28:I28" si="0">(1+E27)/(1+E25)-1</f>
        <v>4.0098039215686221E-2</v>
      </c>
      <c r="F28" s="2">
        <f t="shared" si="0"/>
        <v>4.0098039215686221E-2</v>
      </c>
      <c r="G28" s="2">
        <f t="shared" si="0"/>
        <v>4.0098039215686221E-2</v>
      </c>
      <c r="H28" s="2">
        <f t="shared" si="0"/>
        <v>3.8977573205366767E-2</v>
      </c>
      <c r="I28" s="2">
        <f t="shared" si="0"/>
        <v>3.8570729319627794E-2</v>
      </c>
      <c r="J28" s="6"/>
      <c r="K28" s="2">
        <f t="shared" ref="K28:O28" si="1">(1+K27)/(1+K25)-1</f>
        <v>1.1498771498771321E-2</v>
      </c>
      <c r="L28" s="2">
        <f t="shared" si="1"/>
        <v>9.51446787640986E-3</v>
      </c>
      <c r="M28" s="2">
        <f t="shared" si="1"/>
        <v>8.8217996471278148E-3</v>
      </c>
      <c r="N28" s="2">
        <f t="shared" si="1"/>
        <v>9.0196078431370452E-3</v>
      </c>
      <c r="O28" s="2">
        <f t="shared" si="1"/>
        <v>9.0196078431370452E-3</v>
      </c>
    </row>
    <row r="29" spans="2:15" ht="13.9" customHeight="1">
      <c r="B29" t="s">
        <v>89</v>
      </c>
      <c r="E29" s="2">
        <f>(1+E28)*(1+E26)-1</f>
        <v>4.3505021299141244E-2</v>
      </c>
      <c r="F29" s="2">
        <f>(1+F28)*(1+F26)-1</f>
        <v>5.12504818113102E-2</v>
      </c>
      <c r="G29" s="2">
        <f t="shared" ref="G29:I29" si="2">(1+G28)*(1+G26)-1</f>
        <v>5.6649233070343641E-2</v>
      </c>
      <c r="H29" s="2">
        <f t="shared" si="2"/>
        <v>5.6543578918436088E-2</v>
      </c>
      <c r="I29" s="2">
        <f t="shared" si="2"/>
        <v>5.8123283392393255E-2</v>
      </c>
      <c r="J29" s="6"/>
      <c r="K29" s="2">
        <f>(1+K28)*(1+K26)-1</f>
        <v>2.6305928940917989E-2</v>
      </c>
      <c r="L29" s="2">
        <f>(1+L28)*(1+L26)-1</f>
        <v>6.2998678095027572E-2</v>
      </c>
      <c r="M29" s="2">
        <f t="shared" ref="M29" si="3">(1+M28)*(1+M26)-1</f>
        <v>8.183765669328591E-2</v>
      </c>
      <c r="N29" s="2">
        <f t="shared" ref="N29" si="4">(1+N28)*(1+N26)-1</f>
        <v>7.2951943904124406E-2</v>
      </c>
      <c r="O29" s="2">
        <f t="shared" ref="O29" si="5">(1+O28)*(1+O26)-1</f>
        <v>4.1469989554018483E-2</v>
      </c>
    </row>
    <row r="30" spans="2:15" ht="13.9" customHeight="1">
      <c r="J30" s="6"/>
    </row>
    <row r="31" spans="2:15" ht="13.9" customHeight="1">
      <c r="B31" t="s">
        <v>0</v>
      </c>
      <c r="D31" s="4"/>
      <c r="E31" s="3">
        <f>E23*E27</f>
        <v>72679.834525926344</v>
      </c>
      <c r="F31" s="3">
        <f>F23*F27</f>
        <v>74992.930224203068</v>
      </c>
      <c r="G31" s="3">
        <f>G23*G27</f>
        <v>77644.34359087894</v>
      </c>
      <c r="H31" s="3">
        <f>H23*H27</f>
        <v>80348.012376101615</v>
      </c>
      <c r="I31" s="3">
        <f>I23*I27</f>
        <v>83065.12416229595</v>
      </c>
      <c r="J31" s="7"/>
      <c r="K31" s="3">
        <f>K23*K27</f>
        <v>40112.422353963011</v>
      </c>
      <c r="L31" s="3">
        <f>L23*L27</f>
        <v>41804.929877079463</v>
      </c>
      <c r="M31" s="3">
        <f>M23*M27</f>
        <v>43465.479163014206</v>
      </c>
      <c r="N31" s="3">
        <f>N23*N27</f>
        <v>45117.009065157174</v>
      </c>
      <c r="O31" s="3">
        <f>O23*O27</f>
        <v>46661.064072806606</v>
      </c>
    </row>
    <row r="32" spans="2:15" ht="13.9" customHeight="1">
      <c r="B32" t="s">
        <v>1</v>
      </c>
      <c r="D32" s="4"/>
      <c r="E32" s="3">
        <f>E23*E29</f>
        <v>51920.160083226379</v>
      </c>
      <c r="F32" s="3">
        <f>F23*F29</f>
        <v>63110.407330580849</v>
      </c>
      <c r="G32" s="3">
        <f>G23*G29</f>
        <v>72224.836070173129</v>
      </c>
      <c r="H32" s="3">
        <f>H23*H29</f>
        <v>74600.397023441401</v>
      </c>
      <c r="I32" s="3">
        <f>I23*I29</f>
        <v>79277.79559457241</v>
      </c>
      <c r="J32" s="7"/>
      <c r="K32" s="3">
        <f>K23*K29</f>
        <v>36136.799044227439</v>
      </c>
      <c r="L32" s="3">
        <f>L23*L29</f>
        <v>90193.675346278411</v>
      </c>
      <c r="M32" s="3">
        <f>M23*M29</f>
        <v>121818.93704629892</v>
      </c>
      <c r="N32" s="3">
        <f>N23*N29</f>
        <v>112718.27104257597</v>
      </c>
      <c r="O32" s="3">
        <f>O23*O29</f>
        <v>66268.282180776616</v>
      </c>
    </row>
    <row r="33" spans="1:16" ht="13.9" customHeight="1">
      <c r="D33" s="8"/>
      <c r="E33" s="8"/>
      <c r="J33" s="8"/>
      <c r="N33" s="8"/>
      <c r="O33" s="8"/>
    </row>
    <row r="34" spans="1:16" ht="13.9" customHeight="1">
      <c r="J34" s="8"/>
    </row>
    <row r="35" spans="1:16" ht="13.9" customHeight="1">
      <c r="L35" s="1" t="s">
        <v>82</v>
      </c>
      <c r="O35" s="1" t="s">
        <v>82</v>
      </c>
    </row>
    <row r="36" spans="1:16" ht="13.9" customHeight="1">
      <c r="E36" s="2"/>
      <c r="F36" s="2"/>
      <c r="G36" s="2"/>
      <c r="K36" s="9" t="s">
        <v>2</v>
      </c>
      <c r="L36" s="8">
        <f>SUM(K31:L31,E31:I31)/1000</f>
        <v>470.64759711044843</v>
      </c>
      <c r="M36" s="8"/>
      <c r="N36" s="9" t="s">
        <v>4</v>
      </c>
      <c r="O36" s="8">
        <f>SUM(M31:O31)/1000</f>
        <v>135.243552300978</v>
      </c>
    </row>
    <row r="37" spans="1:16" ht="13.9" customHeight="1">
      <c r="E37" s="2"/>
      <c r="F37" s="2"/>
      <c r="G37" s="2"/>
      <c r="K37" s="9" t="s">
        <v>3</v>
      </c>
      <c r="L37" s="8">
        <f>SUM(K32:L32,E32:I32)/1000</f>
        <v>467.46407049249996</v>
      </c>
      <c r="M37" s="8"/>
      <c r="N37" s="9" t="s">
        <v>5</v>
      </c>
      <c r="O37" s="8">
        <f>SUM(M32:O32)/1000</f>
        <v>300.8054902696515</v>
      </c>
    </row>
    <row r="38" spans="1:16" ht="13.9" customHeight="1">
      <c r="E38" s="134"/>
      <c r="F38" s="134"/>
      <c r="G38" s="134"/>
      <c r="H38" s="149"/>
      <c r="I38" s="149"/>
      <c r="J38" s="149"/>
      <c r="K38" s="150" t="s">
        <v>81</v>
      </c>
      <c r="L38" s="10">
        <f>(L37-L36)</f>
        <v>-3.1835266179484734</v>
      </c>
      <c r="M38" s="10"/>
      <c r="N38" s="150"/>
      <c r="O38" s="10">
        <f>(O37-O36)</f>
        <v>165.5619379686735</v>
      </c>
      <c r="P38" t="s">
        <v>106</v>
      </c>
    </row>
    <row r="39" spans="1:16" ht="13.9" customHeight="1"/>
    <row r="40" spans="1:16" ht="13.9" customHeight="1">
      <c r="A40" t="s">
        <v>93</v>
      </c>
    </row>
    <row r="41" spans="1:16" ht="13.9" customHeight="1">
      <c r="A41">
        <v>1</v>
      </c>
      <c r="B41" s="153" t="s">
        <v>83</v>
      </c>
    </row>
    <row r="42" spans="1:16">
      <c r="A42">
        <v>2</v>
      </c>
      <c r="B42" s="151" t="s">
        <v>78</v>
      </c>
    </row>
    <row r="43" spans="1:16">
      <c r="A43">
        <v>3</v>
      </c>
      <c r="B43" t="s">
        <v>47</v>
      </c>
      <c r="D43" s="55" t="s">
        <v>48</v>
      </c>
    </row>
    <row r="44" spans="1:16">
      <c r="A44">
        <v>4</v>
      </c>
      <c r="B44" t="s">
        <v>105</v>
      </c>
      <c r="D44" s="56" t="s">
        <v>53</v>
      </c>
    </row>
    <row r="45" spans="1:16">
      <c r="A45">
        <v>5</v>
      </c>
      <c r="B45" s="151" t="s">
        <v>104</v>
      </c>
    </row>
    <row r="47" spans="1:16">
      <c r="B47" s="151"/>
    </row>
  </sheetData>
  <mergeCells count="1">
    <mergeCell ref="B2:O2"/>
  </mergeCells>
  <hyperlinks>
    <hyperlink ref="D43" r:id="rId1" xr:uid="{6EA755CE-9070-4378-8419-D58BB919D0CB}"/>
    <hyperlink ref="D44" r:id="rId2" display="Forecast CPI ex November 2022 monetary policy statement" xr:uid="{5334DD95-04AE-4ED1-94D5-7AE874B50452}"/>
    <hyperlink ref="B42" r:id="rId3" xr:uid="{4885DDE9-0351-4B8D-8B79-AFBEDDEA7450}"/>
    <hyperlink ref="B45" r:id="rId4" xr:uid="{5015BA27-183C-4079-8897-8778E21D53D7}"/>
    <hyperlink ref="B41" r:id="rId5" xr:uid="{53485EA7-7423-49FA-BAD6-186A93452253}"/>
  </hyperlinks>
  <pageMargins left="0.7" right="0.7" top="0.75" bottom="0.75" header="0.3" footer="0.3"/>
  <pageSetup paperSize="9"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7B94F-3FDF-4B7E-9731-BE8BB7FFDA0A}">
  <sheetPr>
    <pageSetUpPr fitToPage="1"/>
  </sheetPr>
  <dimension ref="A1:X89"/>
  <sheetViews>
    <sheetView showGridLines="0" view="pageBreakPreview" zoomScaleNormal="70" zoomScaleSheetLayoutView="100" workbookViewId="0">
      <selection activeCell="P12" sqref="P12"/>
    </sheetView>
  </sheetViews>
  <sheetFormatPr defaultColWidth="9.1328125" defaultRowHeight="15" customHeight="1"/>
  <cols>
    <col min="3" max="3" width="2.33203125" customWidth="1"/>
    <col min="4" max="4" width="10.1328125" customWidth="1"/>
    <col min="5" max="5" width="9.1328125" customWidth="1"/>
    <col min="6" max="6" width="10.53125" bestFit="1" customWidth="1"/>
    <col min="7" max="7" width="2.33203125" customWidth="1"/>
    <col min="8" max="8" width="10.6640625" customWidth="1"/>
    <col min="9" max="10" width="8.33203125" customWidth="1"/>
    <col min="11" max="11" width="9.46484375" customWidth="1"/>
    <col min="12" max="13" width="8.33203125" customWidth="1"/>
    <col min="14" max="14" width="9.6640625" customWidth="1"/>
    <col min="18" max="18" width="9.1328125" customWidth="1"/>
  </cols>
  <sheetData>
    <row r="1" spans="1:14" ht="25.5">
      <c r="A1" s="68" t="s">
        <v>56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4.25">
      <c r="A2" s="69" t="s">
        <v>57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4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23.25">
      <c r="A4" s="70" t="s">
        <v>7</v>
      </c>
      <c r="B4" s="71"/>
      <c r="C4" s="71"/>
      <c r="D4" s="71"/>
      <c r="E4" s="71"/>
      <c r="F4" s="71"/>
      <c r="G4" s="71"/>
      <c r="H4" s="71"/>
      <c r="I4" s="24"/>
      <c r="J4" s="24"/>
      <c r="K4" s="24"/>
      <c r="L4" s="24"/>
      <c r="M4" s="24"/>
      <c r="N4" s="24"/>
    </row>
    <row r="5" spans="1:14" ht="14.25">
      <c r="A5" s="72" t="str">
        <f>'CPI Inputs'!A6</f>
        <v>Policy Targets Agreement CPI target midpoint</v>
      </c>
      <c r="B5" s="73"/>
      <c r="C5" s="73"/>
      <c r="D5" s="73"/>
      <c r="E5" s="73"/>
      <c r="F5" s="73"/>
      <c r="G5" s="73"/>
      <c r="H5" s="74">
        <f>'CPI Inputs'!K6</f>
        <v>0.02</v>
      </c>
      <c r="J5" s="24"/>
      <c r="K5" s="24"/>
      <c r="L5" s="24"/>
      <c r="M5" s="24"/>
    </row>
    <row r="6" spans="1:14" ht="14.25">
      <c r="A6" s="72" t="str">
        <f>'CPI Inputs'!A7</f>
        <v>Quarter of published CPI used</v>
      </c>
      <c r="B6" s="73"/>
      <c r="C6" s="73"/>
      <c r="D6" s="73"/>
      <c r="E6" s="73"/>
      <c r="F6" s="73"/>
      <c r="G6" s="73"/>
      <c r="H6" s="75">
        <f>'CPI Inputs'!K7</f>
        <v>44926</v>
      </c>
      <c r="I6" s="24" t="str">
        <f>IF(H6=EOMONTH(H6,0),"(enter as last day of the quarter)","ERROR: date must be end of a month")</f>
        <v>(enter as last day of the quarter)</v>
      </c>
      <c r="J6" s="24"/>
      <c r="K6" s="24"/>
      <c r="M6" s="24"/>
    </row>
    <row r="7" spans="1:14" ht="14.25">
      <c r="A7" s="72" t="str">
        <f>'CPI Inputs'!A8</f>
        <v>Last Quarter of published Reserve Bank forecast</v>
      </c>
      <c r="B7" s="73"/>
      <c r="C7" s="73"/>
      <c r="D7" s="73"/>
      <c r="E7" s="73"/>
      <c r="F7" s="73"/>
      <c r="G7" s="73"/>
      <c r="H7" s="75">
        <f>'CPI Inputs'!K8</f>
        <v>46112</v>
      </c>
      <c r="I7" s="24" t="str">
        <f>IF(H7=EOMONTH(H7,0),"(enter as last day of the quarter)","ERROR: date must be end of a month")</f>
        <v>(enter as last day of the quarter)</v>
      </c>
      <c r="J7" s="24"/>
      <c r="K7" s="24"/>
      <c r="M7" s="24"/>
    </row>
    <row r="8" spans="1:14" ht="14.25">
      <c r="A8" s="76"/>
      <c r="B8" s="76"/>
      <c r="C8" s="77"/>
      <c r="D8" s="76"/>
      <c r="E8" s="76"/>
      <c r="F8" s="76"/>
      <c r="G8" s="76"/>
      <c r="H8" s="78"/>
      <c r="I8" s="24"/>
      <c r="J8" s="24"/>
      <c r="K8" s="24"/>
      <c r="M8" s="24"/>
    </row>
    <row r="9" spans="1:14" ht="14.25">
      <c r="A9" s="69"/>
      <c r="B9" s="24"/>
      <c r="C9" s="79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ht="14.25">
      <c r="A10" s="69"/>
      <c r="B10" s="24"/>
      <c r="C10" s="79"/>
      <c r="D10" s="24"/>
      <c r="E10" s="80"/>
      <c r="F10" s="24"/>
      <c r="G10" s="24"/>
      <c r="H10" s="24"/>
      <c r="I10" s="24"/>
      <c r="J10" s="24"/>
      <c r="K10" s="24"/>
      <c r="L10" s="24"/>
      <c r="M10" s="24"/>
      <c r="N10" s="24"/>
    </row>
    <row r="11" spans="1:14" ht="14.25">
      <c r="A11" s="69"/>
      <c r="B11" s="24"/>
      <c r="C11" s="79"/>
      <c r="D11" s="24"/>
      <c r="E11" s="80"/>
      <c r="F11" s="24"/>
      <c r="G11" s="24"/>
      <c r="H11" s="24"/>
      <c r="I11" s="24"/>
      <c r="J11" s="24"/>
      <c r="K11" s="24"/>
      <c r="L11" s="24"/>
      <c r="M11" s="24"/>
      <c r="N11" s="24"/>
    </row>
    <row r="12" spans="1:14" ht="23.25">
      <c r="A12" s="81" t="s">
        <v>56</v>
      </c>
      <c r="B12" s="24"/>
      <c r="C12" s="79"/>
      <c r="D12" s="24"/>
      <c r="E12" s="80"/>
      <c r="F12" s="24"/>
      <c r="G12" s="24"/>
      <c r="H12" s="24"/>
      <c r="I12" s="24"/>
      <c r="J12" s="24"/>
      <c r="K12" s="24"/>
      <c r="L12" s="24"/>
      <c r="M12" s="24"/>
      <c r="N12" s="24"/>
    </row>
    <row r="13" spans="1:14" ht="14.25">
      <c r="A13" s="24"/>
      <c r="B13" s="24"/>
      <c r="C13" s="79"/>
      <c r="D13" s="24"/>
      <c r="E13" s="80"/>
      <c r="F13" s="24"/>
      <c r="G13" s="82" t="s">
        <v>58</v>
      </c>
      <c r="H13" s="80">
        <f>(E61-H5*100)/3</f>
        <v>0</v>
      </c>
      <c r="J13" s="24"/>
      <c r="K13" s="24"/>
      <c r="L13" s="24"/>
      <c r="M13" s="24"/>
      <c r="N13" s="24"/>
    </row>
    <row r="14" spans="1:14" ht="14.25">
      <c r="A14" s="24"/>
      <c r="B14" s="24"/>
      <c r="C14" s="79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14" ht="14.25">
      <c r="A15" s="24"/>
      <c r="B15" s="24"/>
      <c r="C15" s="8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4" ht="154.5" customHeight="1">
      <c r="A16" s="84" t="s">
        <v>59</v>
      </c>
      <c r="B16" s="84" t="s">
        <v>60</v>
      </c>
      <c r="C16" s="85"/>
      <c r="D16" s="86" t="s">
        <v>59</v>
      </c>
      <c r="E16" s="87" t="s">
        <v>61</v>
      </c>
      <c r="F16" s="84" t="s">
        <v>62</v>
      </c>
      <c r="G16" s="85"/>
      <c r="H16" s="88"/>
      <c r="I16" s="89" t="s">
        <v>63</v>
      </c>
      <c r="J16" s="24"/>
      <c r="K16" s="24"/>
      <c r="L16" s="24"/>
      <c r="M16" s="24"/>
      <c r="N16" s="24"/>
    </row>
    <row r="17" spans="1:14" ht="15.6" customHeight="1">
      <c r="A17" s="90"/>
      <c r="B17" s="91">
        <f>'CPI Inputs'!O21</f>
        <v>975</v>
      </c>
      <c r="C17" s="24"/>
      <c r="D17" s="92">
        <f t="shared" ref="D17:D59" si="0">EOMONTH(D18,-3)</f>
        <v>42094</v>
      </c>
      <c r="E17" s="93"/>
      <c r="F17" s="94">
        <f t="shared" ref="F17:F29" si="1">IF(ISBLANK(B17),F4*(1+E17/100),B17)</f>
        <v>975</v>
      </c>
      <c r="G17" s="24"/>
      <c r="H17" s="95"/>
      <c r="I17" s="96"/>
      <c r="J17" s="24"/>
      <c r="K17" s="24"/>
      <c r="L17" s="24"/>
      <c r="M17" s="24"/>
      <c r="N17" s="24"/>
    </row>
    <row r="18" spans="1:14" ht="15.6" customHeight="1">
      <c r="A18" s="90"/>
      <c r="B18" s="91">
        <f>'CPI Inputs'!O22</f>
        <v>979</v>
      </c>
      <c r="C18" s="24"/>
      <c r="D18" s="92">
        <f t="shared" si="0"/>
        <v>42185</v>
      </c>
      <c r="E18" s="93"/>
      <c r="F18" s="94">
        <f t="shared" si="1"/>
        <v>979</v>
      </c>
      <c r="G18" s="24"/>
      <c r="H18" s="95"/>
      <c r="I18" s="96"/>
      <c r="J18" s="24"/>
      <c r="K18" s="24"/>
      <c r="L18" s="24"/>
      <c r="M18" s="24"/>
      <c r="N18" s="24"/>
    </row>
    <row r="19" spans="1:14" ht="15.6" customHeight="1">
      <c r="A19" s="90"/>
      <c r="B19" s="91">
        <f>'CPI Inputs'!O23</f>
        <v>982</v>
      </c>
      <c r="C19" s="24"/>
      <c r="D19" s="92">
        <f t="shared" si="0"/>
        <v>42277</v>
      </c>
      <c r="E19" s="93"/>
      <c r="F19" s="94">
        <f t="shared" si="1"/>
        <v>982</v>
      </c>
      <c r="G19" s="24"/>
      <c r="H19" s="95"/>
      <c r="I19" s="96"/>
      <c r="J19" s="24"/>
      <c r="K19" s="24"/>
      <c r="L19" s="24"/>
      <c r="M19" s="24"/>
      <c r="N19" s="24"/>
    </row>
    <row r="20" spans="1:14" ht="15.6" customHeight="1">
      <c r="A20" s="90"/>
      <c r="B20" s="91">
        <f>'CPI Inputs'!O24</f>
        <v>977</v>
      </c>
      <c r="C20" s="24"/>
      <c r="D20" s="92">
        <f t="shared" si="0"/>
        <v>42369</v>
      </c>
      <c r="E20" s="93"/>
      <c r="F20" s="94">
        <f t="shared" si="1"/>
        <v>977</v>
      </c>
      <c r="G20" s="24"/>
      <c r="H20" s="95"/>
      <c r="I20" s="96"/>
      <c r="J20" s="24"/>
      <c r="K20" s="24"/>
      <c r="L20" s="24"/>
      <c r="M20" s="24"/>
      <c r="N20" s="24"/>
    </row>
    <row r="21" spans="1:14" ht="15.6" customHeight="1">
      <c r="A21" s="90"/>
      <c r="B21" s="91">
        <f>'CPI Inputs'!O25</f>
        <v>979</v>
      </c>
      <c r="C21" s="24"/>
      <c r="D21" s="92">
        <f t="shared" si="0"/>
        <v>42460</v>
      </c>
      <c r="E21" s="93"/>
      <c r="F21" s="94">
        <f t="shared" si="1"/>
        <v>979</v>
      </c>
      <c r="G21" s="24"/>
      <c r="H21" s="95"/>
      <c r="I21" s="96"/>
      <c r="J21" s="24"/>
      <c r="K21" s="24"/>
      <c r="L21" s="24"/>
      <c r="M21" s="24"/>
      <c r="N21" s="24"/>
    </row>
    <row r="22" spans="1:14" ht="14.25">
      <c r="A22" s="97">
        <f t="shared" ref="A22:A52" si="2">D22</f>
        <v>42551</v>
      </c>
      <c r="B22" s="91">
        <f>'CPI Inputs'!O26</f>
        <v>983</v>
      </c>
      <c r="C22" s="24"/>
      <c r="D22" s="92">
        <f t="shared" si="0"/>
        <v>42551</v>
      </c>
      <c r="E22" s="93"/>
      <c r="F22" s="94">
        <f t="shared" si="1"/>
        <v>983</v>
      </c>
      <c r="G22" s="24"/>
      <c r="H22" s="98"/>
      <c r="I22" s="96"/>
      <c r="J22" s="24"/>
      <c r="K22" s="24"/>
      <c r="L22" s="24"/>
      <c r="M22" s="24"/>
      <c r="N22" s="24"/>
    </row>
    <row r="23" spans="1:14" ht="15.95" customHeight="1">
      <c r="A23" s="97">
        <f t="shared" si="2"/>
        <v>42643</v>
      </c>
      <c r="B23" s="91">
        <f>'CPI Inputs'!O27</f>
        <v>986</v>
      </c>
      <c r="C23" s="24"/>
      <c r="D23" s="92">
        <f t="shared" si="0"/>
        <v>42643</v>
      </c>
      <c r="E23" s="93"/>
      <c r="F23" s="94">
        <f t="shared" si="1"/>
        <v>986</v>
      </c>
      <c r="G23" s="24"/>
      <c r="H23" s="98"/>
      <c r="I23" s="96"/>
      <c r="J23" s="24"/>
      <c r="K23" s="24"/>
      <c r="L23" s="24"/>
      <c r="M23" s="24"/>
      <c r="N23" s="24"/>
    </row>
    <row r="24" spans="1:14" ht="15.95" customHeight="1">
      <c r="A24" s="97">
        <f t="shared" si="2"/>
        <v>42735</v>
      </c>
      <c r="B24" s="91">
        <f>'CPI Inputs'!O28</f>
        <v>990</v>
      </c>
      <c r="C24" s="24"/>
      <c r="D24" s="92">
        <f t="shared" si="0"/>
        <v>42735</v>
      </c>
      <c r="E24" s="93"/>
      <c r="F24" s="94">
        <f t="shared" si="1"/>
        <v>990</v>
      </c>
      <c r="G24" s="24"/>
      <c r="H24" s="98"/>
      <c r="I24" s="96"/>
      <c r="J24" s="24"/>
      <c r="K24" s="24"/>
      <c r="L24" s="24"/>
      <c r="M24" s="24"/>
      <c r="N24" s="24"/>
    </row>
    <row r="25" spans="1:14" ht="16.5" customHeight="1">
      <c r="A25" s="97">
        <f t="shared" si="2"/>
        <v>42825</v>
      </c>
      <c r="B25" s="91">
        <f>'CPI Inputs'!O29</f>
        <v>1000</v>
      </c>
      <c r="C25" s="24"/>
      <c r="D25" s="92">
        <f t="shared" si="0"/>
        <v>42825</v>
      </c>
      <c r="E25" s="93"/>
      <c r="F25" s="94">
        <f t="shared" si="1"/>
        <v>1000</v>
      </c>
      <c r="G25" s="24"/>
      <c r="H25" s="98"/>
      <c r="I25" s="96"/>
      <c r="J25" s="24"/>
      <c r="K25" s="24"/>
      <c r="L25" s="24"/>
      <c r="M25" s="24"/>
      <c r="N25" s="24"/>
    </row>
    <row r="26" spans="1:14" ht="16.5" customHeight="1">
      <c r="A26" s="97">
        <f t="shared" si="2"/>
        <v>42916</v>
      </c>
      <c r="B26" s="91">
        <f>'CPI Inputs'!O30</f>
        <v>1000</v>
      </c>
      <c r="C26" s="24"/>
      <c r="D26" s="92">
        <f t="shared" si="0"/>
        <v>42916</v>
      </c>
      <c r="E26" s="93"/>
      <c r="F26" s="94">
        <f t="shared" si="1"/>
        <v>1000</v>
      </c>
      <c r="G26" s="24"/>
      <c r="H26" s="98"/>
      <c r="I26" s="99">
        <f t="shared" ref="I26:I29" si="3">SUM(F23:F26)/SUM(F19:F22)-1</f>
        <v>1.4027033919918441E-2</v>
      </c>
      <c r="J26" s="24"/>
      <c r="K26" s="24"/>
      <c r="L26" s="24"/>
      <c r="M26" s="24"/>
      <c r="N26" s="24"/>
    </row>
    <row r="27" spans="1:14" ht="16.5" customHeight="1">
      <c r="A27" s="97">
        <f t="shared" si="2"/>
        <v>43008</v>
      </c>
      <c r="B27" s="91">
        <f>'CPI Inputs'!O31</f>
        <v>1005</v>
      </c>
      <c r="C27" s="24"/>
      <c r="D27" s="92">
        <f t="shared" si="0"/>
        <v>43008</v>
      </c>
      <c r="E27" s="93"/>
      <c r="F27" s="94">
        <f t="shared" si="1"/>
        <v>1005</v>
      </c>
      <c r="G27" s="24"/>
      <c r="H27" s="98"/>
      <c r="I27" s="99">
        <f t="shared" si="3"/>
        <v>1.7834394904458595E-2</v>
      </c>
      <c r="J27" s="24"/>
      <c r="K27" s="24"/>
      <c r="L27" s="24"/>
      <c r="M27" s="24"/>
      <c r="N27" s="24"/>
    </row>
    <row r="28" spans="1:14" ht="16.5" customHeight="1">
      <c r="A28" s="97">
        <f t="shared" si="2"/>
        <v>43100</v>
      </c>
      <c r="B28" s="91">
        <f>'CPI Inputs'!O32</f>
        <v>1006</v>
      </c>
      <c r="C28" s="24"/>
      <c r="D28" s="92">
        <f t="shared" si="0"/>
        <v>43100</v>
      </c>
      <c r="E28" s="93"/>
      <c r="F28" s="94">
        <f t="shared" si="1"/>
        <v>1006</v>
      </c>
      <c r="G28" s="24"/>
      <c r="H28" s="98"/>
      <c r="I28" s="99">
        <f t="shared" si="3"/>
        <v>1.8537328593194458E-2</v>
      </c>
      <c r="J28" s="24"/>
      <c r="K28" s="24"/>
      <c r="L28" s="24"/>
      <c r="M28" s="24"/>
      <c r="N28" s="24"/>
    </row>
    <row r="29" spans="1:14" ht="16.5" customHeight="1">
      <c r="A29" s="97">
        <f t="shared" si="2"/>
        <v>43190</v>
      </c>
      <c r="B29" s="91">
        <f>'CPI Inputs'!O33</f>
        <v>1011</v>
      </c>
      <c r="C29" s="24"/>
      <c r="D29" s="92">
        <f t="shared" si="0"/>
        <v>43190</v>
      </c>
      <c r="E29" s="93"/>
      <c r="F29" s="94">
        <f t="shared" si="1"/>
        <v>1011</v>
      </c>
      <c r="G29" s="24"/>
      <c r="H29" s="98"/>
      <c r="I29" s="99">
        <f t="shared" si="3"/>
        <v>1.5913109371053391E-2</v>
      </c>
      <c r="J29" s="24"/>
      <c r="K29" s="24"/>
      <c r="L29" s="24"/>
      <c r="M29" s="24"/>
      <c r="N29" s="24"/>
    </row>
    <row r="30" spans="1:14" ht="15.95" customHeight="1">
      <c r="A30" s="97">
        <f t="shared" si="2"/>
        <v>43281</v>
      </c>
      <c r="B30" s="91">
        <f>'CPI Inputs'!O34</f>
        <v>1015</v>
      </c>
      <c r="C30" s="24"/>
      <c r="D30" s="92">
        <f t="shared" si="0"/>
        <v>43281</v>
      </c>
      <c r="E30" s="93"/>
      <c r="F30" s="94">
        <f t="shared" ref="F30:F82" si="4">IF(ISBLANK(B30),F26*(1+E30/100),B30)</f>
        <v>1015</v>
      </c>
      <c r="G30" s="24"/>
      <c r="H30" s="98"/>
      <c r="I30" s="99">
        <f t="shared" ref="I30:I32" si="5">SUM(F27:F30)/SUM(F23:F26)-1</f>
        <v>1.5342052313883192E-2</v>
      </c>
      <c r="J30" s="24"/>
      <c r="K30" s="24"/>
      <c r="L30" s="24"/>
      <c r="M30" s="24"/>
      <c r="N30" s="24"/>
    </row>
    <row r="31" spans="1:14" ht="15.95" customHeight="1">
      <c r="A31" s="97">
        <f t="shared" si="2"/>
        <v>43373</v>
      </c>
      <c r="B31" s="91">
        <f>'CPI Inputs'!O35</f>
        <v>1024</v>
      </c>
      <c r="C31" s="24"/>
      <c r="D31" s="92">
        <f t="shared" si="0"/>
        <v>43373</v>
      </c>
      <c r="E31" s="93"/>
      <c r="F31" s="94">
        <f t="shared" si="4"/>
        <v>1024</v>
      </c>
      <c r="G31" s="24"/>
      <c r="H31" s="98"/>
      <c r="I31" s="99">
        <f t="shared" si="5"/>
        <v>1.5269086357947437E-2</v>
      </c>
      <c r="J31" s="24"/>
      <c r="K31" s="24"/>
      <c r="L31" s="24"/>
      <c r="M31" s="24"/>
      <c r="N31" s="24"/>
    </row>
    <row r="32" spans="1:14" ht="15.95" customHeight="1">
      <c r="A32" s="97">
        <f t="shared" si="2"/>
        <v>43465</v>
      </c>
      <c r="B32" s="91">
        <f>'CPI Inputs'!O36</f>
        <v>1025</v>
      </c>
      <c r="C32" s="24"/>
      <c r="D32" s="92">
        <f t="shared" si="0"/>
        <v>43465</v>
      </c>
      <c r="E32" s="93"/>
      <c r="F32" s="94">
        <f t="shared" si="4"/>
        <v>1025</v>
      </c>
      <c r="G32" s="24"/>
      <c r="H32" s="98"/>
      <c r="I32" s="99">
        <f t="shared" si="5"/>
        <v>1.5956120668162654E-2</v>
      </c>
      <c r="J32" s="24"/>
      <c r="K32" s="24"/>
      <c r="L32" s="24"/>
      <c r="M32" s="24"/>
      <c r="N32" s="24"/>
    </row>
    <row r="33" spans="1:14" ht="14.25">
      <c r="A33" s="97">
        <f t="shared" si="2"/>
        <v>43555</v>
      </c>
      <c r="B33" s="91">
        <f>'CPI Inputs'!O37</f>
        <v>1026</v>
      </c>
      <c r="C33" s="24"/>
      <c r="D33" s="92">
        <f t="shared" si="0"/>
        <v>43555</v>
      </c>
      <c r="E33" s="90"/>
      <c r="F33" s="94">
        <f t="shared" si="4"/>
        <v>1026</v>
      </c>
      <c r="G33" s="24"/>
      <c r="H33" s="100"/>
      <c r="I33" s="99">
        <f t="shared" ref="I33:I59" si="6">SUM(F30:F33)/SUM(F26:F29)-1</f>
        <v>1.6907011437095942E-2</v>
      </c>
      <c r="J33" s="24"/>
      <c r="K33" s="24"/>
      <c r="L33" s="24"/>
      <c r="M33" s="24"/>
      <c r="N33" s="24"/>
    </row>
    <row r="34" spans="1:14" ht="14.25">
      <c r="A34" s="97">
        <f t="shared" si="2"/>
        <v>43646</v>
      </c>
      <c r="B34" s="91">
        <f>'CPI Inputs'!O38</f>
        <v>1032</v>
      </c>
      <c r="C34" s="24"/>
      <c r="D34" s="92">
        <f t="shared" si="0"/>
        <v>43646</v>
      </c>
      <c r="E34" s="24"/>
      <c r="F34" s="94">
        <f t="shared" si="4"/>
        <v>1032</v>
      </c>
      <c r="G34" s="24"/>
      <c r="H34" s="100"/>
      <c r="I34" s="99">
        <f t="shared" si="6"/>
        <v>1.7339608620262625E-2</v>
      </c>
      <c r="J34" s="24"/>
      <c r="K34" s="24"/>
      <c r="L34" s="24"/>
      <c r="M34" s="24"/>
      <c r="N34" s="24"/>
    </row>
    <row r="35" spans="1:14" ht="14.25">
      <c r="A35" s="97">
        <f t="shared" si="2"/>
        <v>43738</v>
      </c>
      <c r="B35" s="91">
        <f>'CPI Inputs'!O39</f>
        <v>1039</v>
      </c>
      <c r="C35" s="24"/>
      <c r="D35" s="92">
        <f t="shared" si="0"/>
        <v>43738</v>
      </c>
      <c r="E35" s="24"/>
      <c r="F35" s="94">
        <f t="shared" si="4"/>
        <v>1039</v>
      </c>
      <c r="G35" s="24"/>
      <c r="H35" s="100"/>
      <c r="I35" s="99">
        <f t="shared" si="6"/>
        <v>1.6272189349112454E-2</v>
      </c>
      <c r="J35" s="24"/>
      <c r="K35" s="24"/>
      <c r="L35" s="24"/>
      <c r="M35" s="24"/>
      <c r="N35" s="24"/>
    </row>
    <row r="36" spans="1:14" ht="14.25">
      <c r="A36" s="97">
        <f t="shared" si="2"/>
        <v>43830</v>
      </c>
      <c r="B36" s="91">
        <f>'CPI Inputs'!O40</f>
        <v>1044</v>
      </c>
      <c r="C36" s="24"/>
      <c r="D36" s="92">
        <f t="shared" si="0"/>
        <v>43830</v>
      </c>
      <c r="E36" s="24"/>
      <c r="F36" s="94">
        <f t="shared" si="4"/>
        <v>1044</v>
      </c>
      <c r="G36" s="24"/>
      <c r="H36" s="100"/>
      <c r="I36" s="99">
        <f t="shared" si="6"/>
        <v>1.6196319018404903E-2</v>
      </c>
      <c r="J36" s="24"/>
      <c r="K36" s="24"/>
      <c r="L36" s="24"/>
      <c r="M36" s="24"/>
      <c r="N36" s="24"/>
    </row>
    <row r="37" spans="1:14" ht="14.25">
      <c r="A37" s="97">
        <f t="shared" si="2"/>
        <v>43921</v>
      </c>
      <c r="B37" s="91">
        <f>'CPI Inputs'!O41</f>
        <v>1052</v>
      </c>
      <c r="C37" s="24"/>
      <c r="D37" s="92">
        <f t="shared" si="0"/>
        <v>43921</v>
      </c>
      <c r="E37" s="24"/>
      <c r="F37" s="94">
        <f t="shared" si="4"/>
        <v>1052</v>
      </c>
      <c r="G37" s="24"/>
      <c r="H37" s="100"/>
      <c r="I37" s="99">
        <f t="shared" si="6"/>
        <v>1.8826405867970575E-2</v>
      </c>
      <c r="J37" s="24"/>
      <c r="K37" s="24"/>
      <c r="L37" s="24"/>
      <c r="M37" s="24"/>
      <c r="N37" s="24"/>
    </row>
    <row r="38" spans="1:14" ht="14.25">
      <c r="A38" s="97">
        <f t="shared" si="2"/>
        <v>44012</v>
      </c>
      <c r="B38" s="91">
        <f>'CPI Inputs'!O42</f>
        <v>1047</v>
      </c>
      <c r="C38" s="24"/>
      <c r="D38" s="92">
        <f t="shared" si="0"/>
        <v>44012</v>
      </c>
      <c r="E38" s="24"/>
      <c r="F38" s="94">
        <f t="shared" si="4"/>
        <v>1047</v>
      </c>
      <c r="G38" s="24"/>
      <c r="H38" s="100"/>
      <c r="I38" s="99">
        <f t="shared" si="6"/>
        <v>1.8261504747991264E-2</v>
      </c>
      <c r="J38" s="24"/>
      <c r="K38" s="24"/>
      <c r="L38" s="24"/>
      <c r="M38" s="24"/>
      <c r="N38" s="24"/>
    </row>
    <row r="39" spans="1:14" ht="15" customHeight="1">
      <c r="A39" s="97">
        <f t="shared" si="2"/>
        <v>44104</v>
      </c>
      <c r="B39" s="91">
        <f>'CPI Inputs'!O43</f>
        <v>1054</v>
      </c>
      <c r="C39" s="24"/>
      <c r="D39" s="92">
        <f t="shared" si="0"/>
        <v>44104</v>
      </c>
      <c r="E39" s="101"/>
      <c r="F39" s="94">
        <f t="shared" si="4"/>
        <v>1054</v>
      </c>
      <c r="G39" s="24"/>
      <c r="H39" s="100"/>
      <c r="I39" s="99">
        <f t="shared" si="6"/>
        <v>1.8195050946142599E-2</v>
      </c>
      <c r="J39" s="24"/>
      <c r="K39" s="94"/>
      <c r="L39" s="24"/>
      <c r="M39" s="24"/>
      <c r="N39" s="24"/>
    </row>
    <row r="40" spans="1:14" ht="14.25">
      <c r="A40" s="97">
        <f t="shared" si="2"/>
        <v>44196</v>
      </c>
      <c r="B40" s="91">
        <f>'CPI Inputs'!O44</f>
        <v>1059</v>
      </c>
      <c r="C40" s="24"/>
      <c r="D40" s="92">
        <f t="shared" si="0"/>
        <v>44196</v>
      </c>
      <c r="E40" s="101"/>
      <c r="F40" s="94">
        <f t="shared" si="4"/>
        <v>1059</v>
      </c>
      <c r="G40" s="24"/>
      <c r="H40" s="100"/>
      <c r="I40" s="99">
        <f t="shared" si="6"/>
        <v>1.7145617000724478E-2</v>
      </c>
      <c r="J40" s="24"/>
      <c r="K40" s="94"/>
      <c r="L40" s="24"/>
      <c r="M40" s="24"/>
      <c r="N40" s="24"/>
    </row>
    <row r="41" spans="1:14" ht="14.25">
      <c r="A41" s="97">
        <f t="shared" si="2"/>
        <v>44286</v>
      </c>
      <c r="B41" s="91">
        <f>'CPI Inputs'!O45</f>
        <v>1068</v>
      </c>
      <c r="C41" s="24"/>
      <c r="D41" s="92">
        <f t="shared" si="0"/>
        <v>44286</v>
      </c>
      <c r="E41" s="101"/>
      <c r="F41" s="94">
        <f t="shared" si="4"/>
        <v>1068</v>
      </c>
      <c r="G41" s="24"/>
      <c r="H41" s="100"/>
      <c r="I41" s="99">
        <f t="shared" si="6"/>
        <v>1.4638828893688505E-2</v>
      </c>
      <c r="J41" s="24"/>
      <c r="K41" s="94"/>
      <c r="L41" s="24"/>
      <c r="M41" s="24"/>
      <c r="N41" s="24"/>
    </row>
    <row r="42" spans="1:14" ht="14.25">
      <c r="A42" s="97">
        <f t="shared" si="2"/>
        <v>44377</v>
      </c>
      <c r="B42" s="91">
        <f>'CPI Inputs'!O46</f>
        <v>1082</v>
      </c>
      <c r="C42" s="24"/>
      <c r="D42" s="92">
        <f t="shared" si="0"/>
        <v>44377</v>
      </c>
      <c r="E42" s="101"/>
      <c r="F42" s="94">
        <f t="shared" si="4"/>
        <v>1082</v>
      </c>
      <c r="G42" s="24"/>
      <c r="H42" s="100"/>
      <c r="I42" s="99">
        <f t="shared" si="6"/>
        <v>1.9368723098995622E-2</v>
      </c>
      <c r="J42" s="24"/>
      <c r="K42" s="94"/>
      <c r="L42" s="24"/>
      <c r="M42" s="24"/>
      <c r="N42" s="24"/>
    </row>
    <row r="43" spans="1:14" ht="14.25">
      <c r="A43" s="97">
        <f t="shared" si="2"/>
        <v>44469</v>
      </c>
      <c r="B43" s="91">
        <f>'CPI Inputs'!O47</f>
        <v>1106</v>
      </c>
      <c r="C43" s="24"/>
      <c r="D43" s="92">
        <f t="shared" si="0"/>
        <v>44469</v>
      </c>
      <c r="E43" s="101"/>
      <c r="F43" s="94">
        <f t="shared" si="4"/>
        <v>1106</v>
      </c>
      <c r="G43" s="24"/>
      <c r="H43" s="100"/>
      <c r="I43" s="99">
        <f t="shared" si="6"/>
        <v>2.811532046700016E-2</v>
      </c>
      <c r="J43" s="24"/>
      <c r="K43" s="94"/>
      <c r="L43" s="24"/>
      <c r="M43" s="24"/>
      <c r="N43" s="24"/>
    </row>
    <row r="44" spans="1:14" ht="14.25">
      <c r="A44" s="97">
        <f t="shared" si="2"/>
        <v>44561</v>
      </c>
      <c r="B44" s="91">
        <f>'CPI Inputs'!O48</f>
        <v>1122</v>
      </c>
      <c r="C44" s="24"/>
      <c r="D44" s="92">
        <f t="shared" si="0"/>
        <v>44561</v>
      </c>
      <c r="E44" s="101"/>
      <c r="F44" s="94">
        <f t="shared" si="4"/>
        <v>1122</v>
      </c>
      <c r="G44" s="24"/>
      <c r="H44" s="100"/>
      <c r="I44" s="99">
        <f t="shared" si="6"/>
        <v>3.9411206077872851E-2</v>
      </c>
      <c r="J44" s="24"/>
      <c r="K44" s="94"/>
      <c r="L44" s="24"/>
      <c r="M44" s="24"/>
      <c r="N44" s="24"/>
    </row>
    <row r="45" spans="1:14" ht="14.25">
      <c r="A45" s="97">
        <f t="shared" si="2"/>
        <v>44651</v>
      </c>
      <c r="B45" s="91">
        <f>'CPI Inputs'!O49</f>
        <v>1142</v>
      </c>
      <c r="C45" s="24"/>
      <c r="D45" s="92">
        <f t="shared" si="0"/>
        <v>44651</v>
      </c>
      <c r="E45" s="101"/>
      <c r="F45" s="94">
        <f t="shared" si="4"/>
        <v>1142</v>
      </c>
      <c r="G45" s="24"/>
      <c r="H45" s="100"/>
      <c r="I45" s="99">
        <f t="shared" si="6"/>
        <v>5.2980132450331174E-2</v>
      </c>
      <c r="J45" s="24"/>
      <c r="K45" s="94"/>
      <c r="L45" s="24"/>
      <c r="M45" s="24"/>
      <c r="N45" s="24"/>
    </row>
    <row r="46" spans="1:14" ht="14.25">
      <c r="A46" s="97">
        <f t="shared" si="2"/>
        <v>44742</v>
      </c>
      <c r="B46" s="91">
        <f>'CPI Inputs'!O50</f>
        <v>1161</v>
      </c>
      <c r="C46" s="24"/>
      <c r="D46" s="92">
        <f t="shared" si="0"/>
        <v>44742</v>
      </c>
      <c r="E46" s="101"/>
      <c r="F46" s="94">
        <f t="shared" si="4"/>
        <v>1161</v>
      </c>
      <c r="G46" s="24"/>
      <c r="H46" s="100"/>
      <c r="I46" s="99">
        <f t="shared" si="6"/>
        <v>6.2866525920713068E-2</v>
      </c>
      <c r="J46" s="24"/>
      <c r="K46" s="94"/>
      <c r="L46" s="24"/>
      <c r="M46" s="24"/>
      <c r="N46" s="24"/>
    </row>
    <row r="47" spans="1:14" ht="14.25">
      <c r="A47" s="97">
        <f t="shared" si="2"/>
        <v>44834</v>
      </c>
      <c r="B47" s="91">
        <f>'CPI Inputs'!O51</f>
        <v>1186</v>
      </c>
      <c r="C47" s="24"/>
      <c r="D47" s="92">
        <f t="shared" si="0"/>
        <v>44834</v>
      </c>
      <c r="E47" s="102">
        <f>'CPI Inputs'!D88</f>
        <v>7.3</v>
      </c>
      <c r="F47" s="94">
        <f t="shared" si="4"/>
        <v>1186</v>
      </c>
      <c r="G47" s="24"/>
      <c r="H47" s="100"/>
      <c r="I47" s="99">
        <f t="shared" si="6"/>
        <v>6.8597914252607195E-2</v>
      </c>
      <c r="J47" s="24"/>
      <c r="K47" s="94"/>
      <c r="L47" s="24"/>
      <c r="M47" s="24"/>
      <c r="N47" s="24"/>
    </row>
    <row r="48" spans="1:14" ht="14.25">
      <c r="A48" s="97">
        <f t="shared" si="2"/>
        <v>44926</v>
      </c>
      <c r="B48" s="91">
        <f>'CPI Inputs'!O52</f>
        <v>1203</v>
      </c>
      <c r="C48" s="24"/>
      <c r="D48" s="92">
        <f t="shared" si="0"/>
        <v>44926</v>
      </c>
      <c r="E48" s="102">
        <f>'CPI Inputs'!D89</f>
        <v>7.2</v>
      </c>
      <c r="F48" s="94">
        <f t="shared" si="4"/>
        <v>1203</v>
      </c>
      <c r="G48" s="24"/>
      <c r="H48" s="100"/>
      <c r="I48" s="99">
        <f t="shared" si="6"/>
        <v>7.1722247601644584E-2</v>
      </c>
      <c r="J48" s="24"/>
      <c r="K48" s="94"/>
      <c r="L48" s="24"/>
      <c r="M48" s="24"/>
      <c r="N48" s="24"/>
    </row>
    <row r="49" spans="1:14" ht="14.25">
      <c r="A49" s="103">
        <f t="shared" si="2"/>
        <v>45016</v>
      </c>
      <c r="B49" s="104"/>
      <c r="C49" s="24"/>
      <c r="D49" s="92">
        <f t="shared" si="0"/>
        <v>45016</v>
      </c>
      <c r="E49" s="102">
        <f>'CPI Inputs'!D90</f>
        <v>7.2</v>
      </c>
      <c r="F49" s="94">
        <f>IF(ISBLANK(B49),F45*(1+E49/100),B49)</f>
        <v>1224.2240000000002</v>
      </c>
      <c r="G49" s="24"/>
      <c r="H49" s="100"/>
      <c r="I49" s="99">
        <f t="shared" si="6"/>
        <v>7.2377358490566035E-2</v>
      </c>
      <c r="J49" s="24"/>
      <c r="K49" s="94"/>
      <c r="L49" s="24"/>
      <c r="M49" s="24"/>
      <c r="N49" s="24"/>
    </row>
    <row r="50" spans="1:14" ht="14.25">
      <c r="A50" s="103">
        <f t="shared" si="2"/>
        <v>45107</v>
      </c>
      <c r="B50" s="104"/>
      <c r="C50" s="24"/>
      <c r="D50" s="92">
        <f t="shared" si="0"/>
        <v>45107</v>
      </c>
      <c r="E50" s="102">
        <f>'CPI Inputs'!D91</f>
        <v>7.3</v>
      </c>
      <c r="F50" s="94">
        <f t="shared" si="4"/>
        <v>1245.7529999999999</v>
      </c>
      <c r="G50" s="24"/>
      <c r="H50" s="100"/>
      <c r="I50" s="99">
        <f t="shared" si="6"/>
        <v>7.2385124696535019E-2</v>
      </c>
      <c r="J50" s="24"/>
      <c r="K50" s="94"/>
      <c r="L50" s="24"/>
      <c r="M50" s="24"/>
      <c r="N50" s="24"/>
    </row>
    <row r="51" spans="1:14" ht="14.25">
      <c r="A51" s="103">
        <f t="shared" si="2"/>
        <v>45199</v>
      </c>
      <c r="B51" s="104"/>
      <c r="C51" s="24"/>
      <c r="D51" s="92">
        <f t="shared" si="0"/>
        <v>45199</v>
      </c>
      <c r="E51" s="102">
        <f>'CPI Inputs'!D92</f>
        <v>6.6</v>
      </c>
      <c r="F51" s="94">
        <f t="shared" si="4"/>
        <v>1264.2760000000001</v>
      </c>
      <c r="G51" s="24"/>
      <c r="H51" s="100"/>
      <c r="I51" s="99">
        <f t="shared" si="6"/>
        <v>7.0755367599219188E-2</v>
      </c>
      <c r="J51" s="24"/>
      <c r="K51" s="94"/>
      <c r="L51" s="24"/>
      <c r="M51" s="24"/>
      <c r="N51" s="24"/>
    </row>
    <row r="52" spans="1:14" ht="14.25">
      <c r="A52" s="103">
        <f t="shared" si="2"/>
        <v>45291</v>
      </c>
      <c r="B52" s="104"/>
      <c r="C52" s="24"/>
      <c r="D52" s="92">
        <f t="shared" si="0"/>
        <v>45291</v>
      </c>
      <c r="E52" s="102">
        <f>'CPI Inputs'!D93</f>
        <v>6.2</v>
      </c>
      <c r="F52" s="94">
        <f t="shared" si="4"/>
        <v>1277.586</v>
      </c>
      <c r="G52" s="24"/>
      <c r="H52" s="100"/>
      <c r="I52" s="99">
        <f t="shared" si="6"/>
        <v>6.8166879795396484E-2</v>
      </c>
      <c r="J52" s="24"/>
      <c r="K52" s="94"/>
      <c r="L52" s="24"/>
      <c r="M52" s="24"/>
      <c r="N52" s="24"/>
    </row>
    <row r="53" spans="1:14" ht="14.25">
      <c r="A53" s="92"/>
      <c r="B53" s="104"/>
      <c r="C53" s="24"/>
      <c r="D53" s="92">
        <f t="shared" si="0"/>
        <v>45382</v>
      </c>
      <c r="E53" s="102">
        <f>'CPI Inputs'!D94</f>
        <v>5.3</v>
      </c>
      <c r="F53" s="94">
        <f t="shared" si="4"/>
        <v>1289.107872</v>
      </c>
      <c r="G53" s="24"/>
      <c r="H53" s="100"/>
      <c r="I53" s="99">
        <f t="shared" si="6"/>
        <v>6.336084607676562E-2</v>
      </c>
      <c r="J53" s="24"/>
      <c r="K53" s="94"/>
      <c r="L53" s="24"/>
      <c r="M53" s="24"/>
      <c r="N53" s="24"/>
    </row>
    <row r="54" spans="1:14" ht="14.25">
      <c r="A54" s="92"/>
      <c r="B54" s="104"/>
      <c r="C54" s="24"/>
      <c r="D54" s="92">
        <f t="shared" si="0"/>
        <v>45473</v>
      </c>
      <c r="E54" s="102">
        <f>'CPI Inputs'!D95</f>
        <v>4.2</v>
      </c>
      <c r="F54" s="94">
        <f t="shared" si="4"/>
        <v>1298.0746260000001</v>
      </c>
      <c r="G54" s="24"/>
      <c r="H54" s="100"/>
      <c r="I54" s="99">
        <f t="shared" si="6"/>
        <v>5.5581143520539555E-2</v>
      </c>
      <c r="J54" s="24"/>
      <c r="K54" s="94"/>
      <c r="L54" s="24"/>
      <c r="M54" s="24"/>
      <c r="N54" s="24"/>
    </row>
    <row r="55" spans="1:14" ht="14.25">
      <c r="A55" s="92"/>
      <c r="B55" s="104"/>
      <c r="C55" s="24"/>
      <c r="D55" s="92">
        <f t="shared" si="0"/>
        <v>45565</v>
      </c>
      <c r="E55" s="102">
        <f>'CPI Inputs'!D96</f>
        <v>3.6</v>
      </c>
      <c r="F55" s="94">
        <f t="shared" si="4"/>
        <v>1309.7899360000001</v>
      </c>
      <c r="G55" s="24"/>
      <c r="H55" s="100"/>
      <c r="I55" s="99">
        <f t="shared" si="6"/>
        <v>4.8064264480673913E-2</v>
      </c>
      <c r="J55" s="24"/>
      <c r="K55" s="94"/>
      <c r="L55" s="24"/>
      <c r="M55" s="24"/>
      <c r="N55" s="24"/>
    </row>
    <row r="56" spans="1:14" ht="14.25">
      <c r="A56" s="92"/>
      <c r="B56" s="104"/>
      <c r="C56" s="24"/>
      <c r="D56" s="92">
        <f t="shared" si="0"/>
        <v>45657</v>
      </c>
      <c r="E56" s="102">
        <f>'CPI Inputs'!D97</f>
        <v>2.7</v>
      </c>
      <c r="F56" s="94">
        <f t="shared" si="4"/>
        <v>1312.0808219999999</v>
      </c>
      <c r="G56" s="24"/>
      <c r="H56" s="100"/>
      <c r="I56" s="99">
        <f t="shared" si="6"/>
        <v>3.9349679029992757E-2</v>
      </c>
      <c r="J56" s="24"/>
      <c r="K56" s="94"/>
      <c r="L56" s="24"/>
      <c r="M56" s="24"/>
      <c r="N56" s="24"/>
    </row>
    <row r="57" spans="1:14" ht="14.25">
      <c r="A57" s="92"/>
      <c r="B57" s="104"/>
      <c r="C57" s="24"/>
      <c r="D57" s="92">
        <f t="shared" si="0"/>
        <v>45747</v>
      </c>
      <c r="E57" s="102">
        <f>'CPI Inputs'!D98</f>
        <v>2.4</v>
      </c>
      <c r="F57" s="94">
        <f t="shared" si="4"/>
        <v>1320.046460928</v>
      </c>
      <c r="G57" s="24"/>
      <c r="H57" s="100"/>
      <c r="I57" s="99">
        <f t="shared" si="6"/>
        <v>3.21603083415265E-2</v>
      </c>
      <c r="J57" s="24"/>
      <c r="K57" s="94"/>
      <c r="L57" s="24"/>
      <c r="M57" s="24"/>
      <c r="N57" s="24"/>
    </row>
    <row r="58" spans="1:14" ht="14.25">
      <c r="A58" s="92"/>
      <c r="B58" s="104"/>
      <c r="C58" s="24"/>
      <c r="D58" s="92">
        <f t="shared" si="0"/>
        <v>45838</v>
      </c>
      <c r="E58" s="102">
        <f>'CPI Inputs'!D99</f>
        <v>2.2999999999999998</v>
      </c>
      <c r="F58" s="94">
        <f t="shared" si="4"/>
        <v>1327.930342398</v>
      </c>
      <c r="G58" s="24"/>
      <c r="H58" s="100"/>
      <c r="I58" s="99">
        <f t="shared" si="6"/>
        <v>2.7452104067512639E-2</v>
      </c>
      <c r="J58" s="24"/>
      <c r="K58" s="94"/>
      <c r="L58" s="24"/>
      <c r="M58" s="24"/>
      <c r="N58" s="24"/>
    </row>
    <row r="59" spans="1:14" ht="14.25">
      <c r="A59" s="92"/>
      <c r="B59" s="104"/>
      <c r="C59" s="24"/>
      <c r="D59" s="92">
        <f t="shared" si="0"/>
        <v>45930</v>
      </c>
      <c r="E59" s="102">
        <f>'CPI Inputs'!D100</f>
        <v>2.1</v>
      </c>
      <c r="F59" s="105">
        <f t="shared" si="4"/>
        <v>1337.295524656</v>
      </c>
      <c r="G59" s="24"/>
      <c r="H59" s="100"/>
      <c r="I59" s="99">
        <f t="shared" si="6"/>
        <v>2.3730472377152756E-2</v>
      </c>
      <c r="J59" s="24"/>
      <c r="K59" s="94"/>
      <c r="L59" s="24"/>
      <c r="M59" s="24"/>
      <c r="N59" s="24"/>
    </row>
    <row r="60" spans="1:14" ht="14.25">
      <c r="A60" s="92"/>
      <c r="B60" s="104"/>
      <c r="C60" s="24"/>
      <c r="D60" s="92">
        <f>EOMONTH(D61,-3)</f>
        <v>46022</v>
      </c>
      <c r="E60" s="102">
        <f>'CPI Inputs'!D101</f>
        <v>2.1</v>
      </c>
      <c r="F60" s="105">
        <f t="shared" si="4"/>
        <v>1339.6345192619997</v>
      </c>
      <c r="G60" s="24"/>
      <c r="H60" s="100"/>
      <c r="I60" s="99">
        <f t="shared" ref="I60:I83" si="7">SUM(F57:F60)/SUM(F53:F56)-1</f>
        <v>2.2240815278775417E-2</v>
      </c>
      <c r="J60" s="24"/>
      <c r="K60" s="94"/>
      <c r="L60" s="24"/>
      <c r="M60" s="24"/>
      <c r="N60" s="24"/>
    </row>
    <row r="61" spans="1:14" ht="15.75">
      <c r="A61" s="103"/>
      <c r="B61" s="24"/>
      <c r="C61" s="24"/>
      <c r="D61" s="106">
        <f>H7</f>
        <v>46112</v>
      </c>
      <c r="E61" s="102">
        <f>'CPI Inputs'!D102</f>
        <v>2</v>
      </c>
      <c r="F61" s="105">
        <f t="shared" si="4"/>
        <v>1346.4473901465601</v>
      </c>
      <c r="G61" s="24"/>
      <c r="H61" s="100"/>
      <c r="I61" s="99">
        <f t="shared" si="7"/>
        <v>2.1243531446009101E-2</v>
      </c>
      <c r="J61" s="24"/>
      <c r="K61" s="94"/>
      <c r="L61" s="24"/>
      <c r="M61" s="24"/>
      <c r="N61" s="24"/>
    </row>
    <row r="62" spans="1:14" ht="14.25">
      <c r="A62" s="103"/>
      <c r="B62" s="24"/>
      <c r="C62" s="24"/>
      <c r="D62" s="92">
        <f>EOMONTH(D61,3)</f>
        <v>46203</v>
      </c>
      <c r="E62" s="107">
        <f>E61-$H$13</f>
        <v>2</v>
      </c>
      <c r="F62" s="105">
        <f t="shared" si="4"/>
        <v>1354.4889492459599</v>
      </c>
      <c r="G62" s="24"/>
      <c r="H62" s="100"/>
      <c r="I62" s="99">
        <f t="shared" si="7"/>
        <v>2.0497523073957691E-2</v>
      </c>
      <c r="J62" s="24"/>
      <c r="K62" s="94"/>
      <c r="L62" s="24"/>
      <c r="M62" s="24"/>
      <c r="N62" s="24"/>
    </row>
    <row r="63" spans="1:14" ht="14.25">
      <c r="A63" s="103"/>
      <c r="B63" s="24"/>
      <c r="C63" s="24"/>
      <c r="D63" s="92">
        <f t="shared" ref="D63:D83" si="8">EOMONTH(D62,3)</f>
        <v>46295</v>
      </c>
      <c r="E63" s="107">
        <f>$E$62</f>
        <v>2</v>
      </c>
      <c r="F63" s="105">
        <f t="shared" si="4"/>
        <v>1364.0414351491199</v>
      </c>
      <c r="G63" s="24"/>
      <c r="H63" s="100"/>
      <c r="I63" s="99">
        <f t="shared" si="7"/>
        <v>2.0247686115093977E-2</v>
      </c>
      <c r="J63" s="24"/>
      <c r="K63" s="94"/>
      <c r="L63" s="94"/>
      <c r="M63" s="24"/>
      <c r="N63" s="24"/>
    </row>
    <row r="64" spans="1:14" ht="14.25">
      <c r="A64" s="103"/>
      <c r="B64" s="24"/>
      <c r="C64" s="24"/>
      <c r="D64" s="92">
        <f t="shared" si="8"/>
        <v>46387</v>
      </c>
      <c r="E64" s="107">
        <f>$E$62</f>
        <v>2</v>
      </c>
      <c r="F64" s="105">
        <f t="shared" si="4"/>
        <v>1366.4272096472398</v>
      </c>
      <c r="G64" s="24"/>
      <c r="H64" s="100"/>
      <c r="I64" s="99">
        <f t="shared" si="7"/>
        <v>2.0000000000000018E-2</v>
      </c>
      <c r="J64" s="24"/>
      <c r="K64" s="94"/>
      <c r="L64" s="94"/>
      <c r="M64" s="24"/>
      <c r="N64" s="24"/>
    </row>
    <row r="65" spans="1:14" ht="14.25">
      <c r="A65" s="103"/>
      <c r="B65" s="24"/>
      <c r="C65" s="24"/>
      <c r="D65" s="92">
        <f t="shared" si="8"/>
        <v>46477</v>
      </c>
      <c r="E65" s="107">
        <f>$E$62</f>
        <v>2</v>
      </c>
      <c r="F65" s="105">
        <f t="shared" si="4"/>
        <v>1373.3763379494912</v>
      </c>
      <c r="G65" s="24"/>
      <c r="H65" s="100"/>
      <c r="I65" s="99">
        <f t="shared" si="7"/>
        <v>2.0000000000000018E-2</v>
      </c>
      <c r="J65" s="24"/>
      <c r="K65" s="94"/>
      <c r="L65" s="108"/>
      <c r="M65" s="24"/>
      <c r="N65" s="24"/>
    </row>
    <row r="66" spans="1:14" ht="14.25">
      <c r="A66" s="103"/>
      <c r="B66" s="24"/>
      <c r="C66" s="24"/>
      <c r="D66" s="92">
        <f t="shared" si="8"/>
        <v>46568</v>
      </c>
      <c r="E66" s="109">
        <f>E65-$H$13</f>
        <v>2</v>
      </c>
      <c r="F66" s="105">
        <f t="shared" si="4"/>
        <v>1381.5787282308791</v>
      </c>
      <c r="G66" s="24"/>
      <c r="H66" s="100"/>
      <c r="I66" s="99">
        <f t="shared" si="7"/>
        <v>2.0000000000000018E-2</v>
      </c>
      <c r="J66" s="24"/>
      <c r="K66" s="94"/>
      <c r="L66" s="108"/>
      <c r="M66" s="24"/>
      <c r="N66" s="24"/>
    </row>
    <row r="67" spans="1:14" ht="14.25">
      <c r="A67" s="103"/>
      <c r="B67" s="24"/>
      <c r="C67" s="24"/>
      <c r="D67" s="92">
        <f t="shared" si="8"/>
        <v>46660</v>
      </c>
      <c r="E67" s="110">
        <f>$E$66</f>
        <v>2</v>
      </c>
      <c r="F67" s="105">
        <f>IF(ISBLANK(B67),F63*(1+E67/100),B67)</f>
        <v>1391.3222638521024</v>
      </c>
      <c r="G67" s="24"/>
      <c r="H67" s="100"/>
      <c r="I67" s="99">
        <f t="shared" si="7"/>
        <v>2.0000000000000018E-2</v>
      </c>
      <c r="J67" s="24"/>
      <c r="K67" s="94"/>
      <c r="L67" s="108"/>
      <c r="M67" s="24"/>
      <c r="N67" s="24"/>
    </row>
    <row r="68" spans="1:14" ht="14.25">
      <c r="A68" s="103"/>
      <c r="B68" s="24"/>
      <c r="C68" s="24"/>
      <c r="D68" s="92">
        <f t="shared" si="8"/>
        <v>46752</v>
      </c>
      <c r="E68" s="110">
        <f>$E$66</f>
        <v>2</v>
      </c>
      <c r="F68" s="105">
        <f t="shared" si="4"/>
        <v>1393.7557538401845</v>
      </c>
      <c r="G68" s="24"/>
      <c r="H68" s="100"/>
      <c r="I68" s="99">
        <f t="shared" si="7"/>
        <v>2.0000000000000018E-2</v>
      </c>
      <c r="J68" s="24"/>
      <c r="K68" s="94"/>
      <c r="L68" s="108"/>
      <c r="M68" s="24"/>
      <c r="N68" s="24"/>
    </row>
    <row r="69" spans="1:14" ht="14.25">
      <c r="A69" s="103"/>
      <c r="B69" s="24"/>
      <c r="C69" s="24"/>
      <c r="D69" s="92">
        <f t="shared" si="8"/>
        <v>46843</v>
      </c>
      <c r="E69" s="110">
        <f>$E$66</f>
        <v>2</v>
      </c>
      <c r="F69" s="105">
        <f t="shared" si="4"/>
        <v>1400.8438647084811</v>
      </c>
      <c r="G69" s="24"/>
      <c r="H69" s="100"/>
      <c r="I69" s="99">
        <f t="shared" si="7"/>
        <v>2.0000000000000018E-2</v>
      </c>
      <c r="J69" s="24"/>
      <c r="K69" s="94"/>
      <c r="L69" s="108"/>
      <c r="M69" s="24"/>
      <c r="N69" s="24"/>
    </row>
    <row r="70" spans="1:14" ht="14.25">
      <c r="A70" s="103"/>
      <c r="B70" s="24"/>
      <c r="C70" s="24"/>
      <c r="D70" s="92">
        <f t="shared" si="8"/>
        <v>46934</v>
      </c>
      <c r="E70" s="111">
        <f>E69-$H$13</f>
        <v>2</v>
      </c>
      <c r="F70" s="105">
        <f t="shared" si="4"/>
        <v>1409.2103027954965</v>
      </c>
      <c r="G70" s="24"/>
      <c r="H70" s="100"/>
      <c r="I70" s="99">
        <f t="shared" si="7"/>
        <v>2.0000000000000018E-2</v>
      </c>
      <c r="J70" s="24"/>
      <c r="K70" s="94"/>
      <c r="L70" s="108"/>
      <c r="M70" s="24"/>
      <c r="N70" s="24"/>
    </row>
    <row r="71" spans="1:14" ht="14.25">
      <c r="A71" s="103"/>
      <c r="B71" s="24"/>
      <c r="C71" s="24"/>
      <c r="D71" s="92">
        <f t="shared" si="8"/>
        <v>47026</v>
      </c>
      <c r="E71" s="112">
        <f>E$70</f>
        <v>2</v>
      </c>
      <c r="F71" s="105">
        <f t="shared" si="4"/>
        <v>1419.1487091291444</v>
      </c>
      <c r="G71" s="24"/>
      <c r="H71" s="100"/>
      <c r="I71" s="99">
        <f t="shared" si="7"/>
        <v>1.9999999999999796E-2</v>
      </c>
      <c r="J71" s="24"/>
      <c r="K71" s="94"/>
      <c r="L71" s="108"/>
      <c r="M71" s="24"/>
      <c r="N71" s="24"/>
    </row>
    <row r="72" spans="1:14" ht="14.25">
      <c r="A72" s="103"/>
      <c r="B72" s="24"/>
      <c r="C72" s="24"/>
      <c r="D72" s="92">
        <f t="shared" si="8"/>
        <v>47118</v>
      </c>
      <c r="E72" s="112">
        <f>E$70</f>
        <v>2</v>
      </c>
      <c r="F72" s="105">
        <f t="shared" si="4"/>
        <v>1421.6308689169882</v>
      </c>
      <c r="G72" s="24"/>
      <c r="H72" s="100"/>
      <c r="I72" s="99">
        <f t="shared" si="7"/>
        <v>2.0000000000000018E-2</v>
      </c>
      <c r="J72" s="24"/>
      <c r="K72" s="94"/>
      <c r="L72" s="108"/>
      <c r="M72" s="24"/>
      <c r="N72" s="24"/>
    </row>
    <row r="73" spans="1:14" ht="14.25">
      <c r="A73" s="103"/>
      <c r="B73" s="24"/>
      <c r="C73" s="24"/>
      <c r="D73" s="92">
        <f t="shared" si="8"/>
        <v>47208</v>
      </c>
      <c r="E73" s="112">
        <f>E$70</f>
        <v>2</v>
      </c>
      <c r="F73" s="105">
        <f t="shared" si="4"/>
        <v>1428.8607420026508</v>
      </c>
      <c r="G73" s="24"/>
      <c r="H73" s="100"/>
      <c r="I73" s="99">
        <f t="shared" si="7"/>
        <v>2.0000000000000018E-2</v>
      </c>
      <c r="J73" s="24"/>
      <c r="K73" s="94"/>
      <c r="L73" s="108"/>
      <c r="M73" s="24"/>
      <c r="N73" s="24"/>
    </row>
    <row r="74" spans="1:14" ht="14.25">
      <c r="A74" s="103"/>
      <c r="B74" s="24"/>
      <c r="C74" s="24"/>
      <c r="D74" s="92">
        <f t="shared" si="8"/>
        <v>47299</v>
      </c>
      <c r="E74" s="113">
        <f t="shared" ref="E74:E83" si="9">E73</f>
        <v>2</v>
      </c>
      <c r="F74" s="105">
        <f t="shared" si="4"/>
        <v>1437.3945088514065</v>
      </c>
      <c r="G74" s="24"/>
      <c r="H74" s="100"/>
      <c r="I74" s="99">
        <f t="shared" si="7"/>
        <v>2.0000000000000018E-2</v>
      </c>
      <c r="J74" s="24"/>
      <c r="K74" s="94"/>
      <c r="L74" s="108"/>
      <c r="M74" s="24"/>
      <c r="N74" s="24"/>
    </row>
    <row r="75" spans="1:14" ht="14.25">
      <c r="A75" s="103"/>
      <c r="B75" s="24"/>
      <c r="C75" s="24"/>
      <c r="D75" s="92">
        <f t="shared" si="8"/>
        <v>47391</v>
      </c>
      <c r="E75" s="114">
        <f t="shared" si="9"/>
        <v>2</v>
      </c>
      <c r="F75" s="105">
        <f t="shared" si="4"/>
        <v>1447.5316833117274</v>
      </c>
      <c r="G75" s="24"/>
      <c r="H75" s="100"/>
      <c r="I75" s="99">
        <f t="shared" si="7"/>
        <v>2.0000000000000018E-2</v>
      </c>
      <c r="J75" s="24"/>
      <c r="K75" s="94"/>
      <c r="L75" s="108"/>
      <c r="M75" s="24"/>
      <c r="N75" s="24"/>
    </row>
    <row r="76" spans="1:14" ht="14.25">
      <c r="A76" s="103"/>
      <c r="B76" s="24"/>
      <c r="C76" s="24"/>
      <c r="D76" s="92">
        <f t="shared" si="8"/>
        <v>47483</v>
      </c>
      <c r="E76" s="114">
        <f t="shared" si="9"/>
        <v>2</v>
      </c>
      <c r="F76" s="105">
        <f t="shared" si="4"/>
        <v>1450.0634862953279</v>
      </c>
      <c r="G76" s="24"/>
      <c r="H76" s="100"/>
      <c r="I76" s="99">
        <f t="shared" si="7"/>
        <v>2.0000000000000018E-2</v>
      </c>
      <c r="J76" s="24"/>
      <c r="K76" s="94"/>
      <c r="L76" s="108"/>
      <c r="M76" s="24"/>
      <c r="N76" s="24"/>
    </row>
    <row r="77" spans="1:14" ht="14.25">
      <c r="A77" s="103"/>
      <c r="B77" s="24"/>
      <c r="C77" s="24"/>
      <c r="D77" s="92">
        <f t="shared" si="8"/>
        <v>47573</v>
      </c>
      <c r="E77" s="114">
        <f t="shared" si="9"/>
        <v>2</v>
      </c>
      <c r="F77" s="105">
        <f t="shared" si="4"/>
        <v>1457.4379568427039</v>
      </c>
      <c r="G77" s="24"/>
      <c r="H77" s="100"/>
      <c r="I77" s="99">
        <f t="shared" si="7"/>
        <v>2.0000000000000018E-2</v>
      </c>
      <c r="J77" s="24"/>
      <c r="K77" s="94"/>
      <c r="L77" s="108"/>
      <c r="M77" s="24"/>
      <c r="N77" s="24"/>
    </row>
    <row r="78" spans="1:14" ht="14.25">
      <c r="A78" s="103"/>
      <c r="B78" s="24"/>
      <c r="C78" s="24"/>
      <c r="D78" s="92">
        <f t="shared" si="8"/>
        <v>47664</v>
      </c>
      <c r="E78" s="114">
        <f t="shared" si="9"/>
        <v>2</v>
      </c>
      <c r="F78" s="105">
        <f t="shared" si="4"/>
        <v>1466.1423990284347</v>
      </c>
      <c r="G78" s="24"/>
      <c r="H78" s="100"/>
      <c r="I78" s="99">
        <f t="shared" si="7"/>
        <v>2.0000000000000018E-2</v>
      </c>
      <c r="J78" s="24"/>
      <c r="K78" s="94"/>
      <c r="L78" s="108"/>
      <c r="M78" s="24"/>
      <c r="N78" s="24"/>
    </row>
    <row r="79" spans="1:14" ht="14.25">
      <c r="A79" s="103"/>
      <c r="B79" s="24"/>
      <c r="C79" s="24"/>
      <c r="D79" s="92">
        <f t="shared" si="8"/>
        <v>47756</v>
      </c>
      <c r="E79" s="114">
        <f t="shared" si="9"/>
        <v>2</v>
      </c>
      <c r="F79" s="105">
        <f t="shared" si="4"/>
        <v>1476.482316977962</v>
      </c>
      <c r="G79" s="24"/>
      <c r="H79" s="100"/>
      <c r="I79" s="99">
        <f t="shared" si="7"/>
        <v>1.9999999999999796E-2</v>
      </c>
      <c r="J79" s="24"/>
      <c r="K79" s="94"/>
      <c r="L79" s="108"/>
      <c r="M79" s="24"/>
      <c r="N79" s="24"/>
    </row>
    <row r="80" spans="1:14" ht="14.25">
      <c r="A80" s="103"/>
      <c r="B80" s="24"/>
      <c r="C80" s="24"/>
      <c r="D80" s="92">
        <f t="shared" si="8"/>
        <v>47848</v>
      </c>
      <c r="E80" s="114">
        <f t="shared" si="9"/>
        <v>2</v>
      </c>
      <c r="F80" s="105">
        <f t="shared" si="4"/>
        <v>1479.0647560212346</v>
      </c>
      <c r="G80" s="24"/>
      <c r="H80" s="100"/>
      <c r="I80" s="99">
        <f t="shared" si="7"/>
        <v>2.0000000000000018E-2</v>
      </c>
      <c r="J80" s="24"/>
      <c r="K80" s="94"/>
      <c r="L80" s="108"/>
      <c r="M80" s="24"/>
      <c r="N80" s="24"/>
    </row>
    <row r="81" spans="1:24" ht="14.25">
      <c r="A81" s="103"/>
      <c r="B81" s="24"/>
      <c r="C81" s="24"/>
      <c r="D81" s="92">
        <f t="shared" si="8"/>
        <v>47938</v>
      </c>
      <c r="E81" s="114">
        <f t="shared" si="9"/>
        <v>2</v>
      </c>
      <c r="F81" s="105">
        <f t="shared" si="4"/>
        <v>1486.586715979558</v>
      </c>
      <c r="G81" s="24"/>
      <c r="H81" s="100"/>
      <c r="I81" s="99">
        <f t="shared" si="7"/>
        <v>2.0000000000000018E-2</v>
      </c>
      <c r="J81" s="24"/>
      <c r="K81" s="94"/>
      <c r="L81" s="108"/>
      <c r="M81" s="24"/>
      <c r="N81" s="24"/>
    </row>
    <row r="82" spans="1:24" ht="14.25">
      <c r="A82" s="103"/>
      <c r="B82" s="24"/>
      <c r="C82" s="24"/>
      <c r="D82" s="92">
        <f t="shared" si="8"/>
        <v>48029</v>
      </c>
      <c r="E82" s="114">
        <f t="shared" si="9"/>
        <v>2</v>
      </c>
      <c r="F82" s="105">
        <f t="shared" si="4"/>
        <v>1495.4652470090034</v>
      </c>
      <c r="G82" s="24"/>
      <c r="H82" s="100"/>
      <c r="I82" s="99">
        <f t="shared" si="7"/>
        <v>2.0000000000000018E-2</v>
      </c>
      <c r="J82" s="24"/>
      <c r="K82" s="24"/>
      <c r="L82" s="108"/>
      <c r="M82" s="24"/>
      <c r="N82" s="24"/>
    </row>
    <row r="83" spans="1:24" ht="14.25">
      <c r="A83" s="103"/>
      <c r="B83" s="24"/>
      <c r="C83" s="24"/>
      <c r="D83" s="92">
        <f t="shared" si="8"/>
        <v>48121</v>
      </c>
      <c r="E83" s="114">
        <f t="shared" si="9"/>
        <v>2</v>
      </c>
      <c r="F83" s="105">
        <f>IF(ISBLANK(B83),F79*(1+E83/100),B83)</f>
        <v>1506.0119633175213</v>
      </c>
      <c r="G83" s="24"/>
      <c r="H83" s="100"/>
      <c r="I83" s="99">
        <f t="shared" si="7"/>
        <v>2.0000000000000018E-2</v>
      </c>
      <c r="J83" s="24"/>
      <c r="K83" s="24"/>
      <c r="L83" s="24"/>
      <c r="M83" s="24"/>
      <c r="N83" s="24"/>
    </row>
    <row r="84" spans="1:24" ht="14.25">
      <c r="A84" s="92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</row>
    <row r="85" spans="1:24" ht="23.25">
      <c r="A85" s="115" t="s">
        <v>64</v>
      </c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</row>
    <row r="86" spans="1:24" ht="14.2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</row>
    <row r="87" spans="1:24" ht="14.25">
      <c r="A87" s="67"/>
      <c r="B87" s="116"/>
      <c r="C87" s="116"/>
      <c r="D87" s="116"/>
      <c r="E87" s="116"/>
      <c r="F87" s="117" t="s">
        <v>65</v>
      </c>
      <c r="G87" s="118"/>
      <c r="H87" s="119"/>
      <c r="I87" s="119"/>
      <c r="J87" s="119">
        <v>2016</v>
      </c>
      <c r="K87" s="119">
        <v>2017</v>
      </c>
      <c r="L87" s="119">
        <v>2018</v>
      </c>
      <c r="M87" s="119">
        <v>2019</v>
      </c>
      <c r="N87" s="119">
        <v>2020</v>
      </c>
      <c r="O87" s="119">
        <v>2021</v>
      </c>
      <c r="P87" s="119">
        <v>2022</v>
      </c>
      <c r="Q87" s="119">
        <v>2023</v>
      </c>
      <c r="R87" s="119">
        <v>2024</v>
      </c>
      <c r="S87" s="119">
        <v>2025</v>
      </c>
      <c r="T87" s="119">
        <v>2026</v>
      </c>
      <c r="U87" s="119">
        <v>2027</v>
      </c>
      <c r="V87" s="119">
        <v>2028</v>
      </c>
      <c r="W87" s="119">
        <v>2029</v>
      </c>
      <c r="X87" s="119">
        <v>2030</v>
      </c>
    </row>
    <row r="88" spans="1:24" ht="14.25">
      <c r="A88" s="67"/>
      <c r="B88" s="120"/>
      <c r="C88" s="120"/>
      <c r="D88" s="120"/>
      <c r="E88" s="120"/>
      <c r="F88" s="120"/>
      <c r="G88" s="121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</row>
    <row r="89" spans="1:24" ht="14.25">
      <c r="A89" s="12"/>
      <c r="B89" s="123"/>
      <c r="C89" s="123"/>
      <c r="D89" s="123"/>
      <c r="E89" s="123"/>
      <c r="F89" s="123" t="s">
        <v>66</v>
      </c>
      <c r="G89" s="121"/>
      <c r="H89" s="122"/>
      <c r="I89" s="122"/>
      <c r="J89" s="122">
        <v>3.2756355218437339E-3</v>
      </c>
      <c r="K89" s="122">
        <v>1.0722491702833903E-2</v>
      </c>
      <c r="L89" s="122">
        <f t="shared" ref="L89:X89" si="10">INDEX($I$26:$I$83,MATCH(DATE(L$87,3,31),$D$26:$D$83))</f>
        <v>1.5913109371053391E-2</v>
      </c>
      <c r="M89" s="122">
        <f t="shared" si="10"/>
        <v>1.6907011437095942E-2</v>
      </c>
      <c r="N89" s="122">
        <f t="shared" si="10"/>
        <v>1.8826405867970575E-2</v>
      </c>
      <c r="O89" s="122">
        <f t="shared" si="10"/>
        <v>1.4638828893688505E-2</v>
      </c>
      <c r="P89" s="122">
        <f t="shared" si="10"/>
        <v>5.2980132450331174E-2</v>
      </c>
      <c r="Q89" s="122">
        <f t="shared" si="10"/>
        <v>7.2377358490566035E-2</v>
      </c>
      <c r="R89" s="122">
        <f t="shared" si="10"/>
        <v>6.336084607676562E-2</v>
      </c>
      <c r="S89" s="122">
        <f t="shared" si="10"/>
        <v>3.21603083415265E-2</v>
      </c>
      <c r="T89" s="122">
        <f t="shared" si="10"/>
        <v>2.1243531446009101E-2</v>
      </c>
      <c r="U89" s="122">
        <f t="shared" si="10"/>
        <v>2.0000000000000018E-2</v>
      </c>
      <c r="V89" s="122">
        <f t="shared" si="10"/>
        <v>2.0000000000000018E-2</v>
      </c>
      <c r="W89" s="122">
        <f t="shared" si="10"/>
        <v>2.0000000000000018E-2</v>
      </c>
      <c r="X89" s="122">
        <f t="shared" si="10"/>
        <v>2.0000000000000018E-2</v>
      </c>
    </row>
  </sheetData>
  <conditionalFormatting sqref="H22:H25">
    <cfRule type="expression" dxfId="3" priority="1">
      <formula>MONTH($D22)&lt;&gt;3</formula>
    </cfRule>
  </conditionalFormatting>
  <conditionalFormatting sqref="H26:I83">
    <cfRule type="expression" dxfId="2" priority="2">
      <formula>MONTH($D26)&lt;&gt;3</formula>
    </cfRule>
  </conditionalFormatting>
  <conditionalFormatting sqref="I6:I7">
    <cfRule type="expression" dxfId="1" priority="3">
      <formula>LEFT(I6,5)="ERROR"</formula>
    </cfRule>
  </conditionalFormatting>
  <printOptions headings="1"/>
  <pageMargins left="0.23622047244094491" right="0.23622047244094491" top="0.74803149606299213" bottom="0.74803149606299213" header="0.31496062992125984" footer="0.31496062992125984"/>
  <pageSetup paperSize="8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F85C2-F845-44D8-AB19-20CE45F0F4C5}">
  <sheetPr>
    <pageSetUpPr fitToPage="1"/>
  </sheetPr>
  <dimension ref="A1:T103"/>
  <sheetViews>
    <sheetView showGridLines="0" zoomScaleNormal="100" zoomScaleSheetLayoutView="100" workbookViewId="0">
      <selection activeCell="W18" sqref="W18"/>
    </sheetView>
  </sheetViews>
  <sheetFormatPr defaultRowHeight="15" customHeight="1"/>
  <cols>
    <col min="1" max="1" width="4.796875" customWidth="1"/>
    <col min="2" max="2" width="8.6640625" customWidth="1"/>
    <col min="3" max="3" width="10" customWidth="1"/>
    <col min="4" max="4" width="6.33203125" customWidth="1"/>
    <col min="5" max="5" width="6.6640625" customWidth="1"/>
    <col min="6" max="6" width="2.6640625" customWidth="1"/>
    <col min="7" max="7" width="10" customWidth="1"/>
    <col min="8" max="8" width="2.6640625" customWidth="1"/>
    <col min="9" max="9" width="10.6640625" customWidth="1"/>
    <col min="10" max="10" width="2.6640625" customWidth="1"/>
    <col min="11" max="11" width="9" customWidth="1"/>
    <col min="12" max="12" width="2.6640625" customWidth="1"/>
    <col min="13" max="13" width="6.6640625" customWidth="1"/>
    <col min="14" max="14" width="2.6640625" customWidth="1"/>
    <col min="15" max="15" width="6.6640625" customWidth="1"/>
    <col min="16" max="16" width="2.6640625" customWidth="1"/>
    <col min="17" max="17" width="6.6640625" customWidth="1"/>
    <col min="18" max="18" width="2.6640625" customWidth="1"/>
    <col min="19" max="19" width="6.6640625" customWidth="1"/>
    <col min="20" max="21" width="2.6640625" customWidth="1"/>
    <col min="257" max="276" width="9.1328125" customWidth="1"/>
    <col min="513" max="532" width="9.1328125" customWidth="1"/>
    <col min="769" max="788" width="9.1328125" customWidth="1"/>
    <col min="1025" max="1044" width="9.1328125" customWidth="1"/>
    <col min="1281" max="1300" width="9.1328125" customWidth="1"/>
    <col min="1537" max="1556" width="9.1328125" customWidth="1"/>
    <col min="1793" max="1812" width="9.1328125" customWidth="1"/>
    <col min="2049" max="2068" width="9.1328125" customWidth="1"/>
    <col min="2305" max="2324" width="9.1328125" customWidth="1"/>
    <col min="2561" max="2580" width="9.1328125" customWidth="1"/>
    <col min="2817" max="2836" width="9.1328125" customWidth="1"/>
    <col min="3073" max="3092" width="9.1328125" customWidth="1"/>
    <col min="3329" max="3348" width="9.1328125" customWidth="1"/>
    <col min="3585" max="3604" width="9.1328125" customWidth="1"/>
    <col min="3841" max="3860" width="9.1328125" customWidth="1"/>
    <col min="4097" max="4116" width="9.1328125" customWidth="1"/>
    <col min="4353" max="4372" width="9.1328125" customWidth="1"/>
    <col min="4609" max="4628" width="9.1328125" customWidth="1"/>
    <col min="4865" max="4884" width="9.1328125" customWidth="1"/>
    <col min="5121" max="5140" width="9.1328125" customWidth="1"/>
    <col min="5377" max="5396" width="9.1328125" customWidth="1"/>
    <col min="5633" max="5652" width="9.1328125" customWidth="1"/>
    <col min="5889" max="5908" width="9.1328125" customWidth="1"/>
    <col min="6145" max="6164" width="9.1328125" customWidth="1"/>
    <col min="6401" max="6420" width="9.1328125" customWidth="1"/>
    <col min="6657" max="6676" width="9.1328125" customWidth="1"/>
    <col min="6913" max="6932" width="9.1328125" customWidth="1"/>
    <col min="7169" max="7188" width="9.1328125" customWidth="1"/>
    <col min="7425" max="7444" width="9.1328125" customWidth="1"/>
    <col min="7681" max="7700" width="9.1328125" customWidth="1"/>
    <col min="7937" max="7956" width="9.1328125" customWidth="1"/>
    <col min="8193" max="8212" width="9.1328125" customWidth="1"/>
    <col min="8449" max="8468" width="9.1328125" customWidth="1"/>
    <col min="8705" max="8724" width="9.1328125" customWidth="1"/>
    <col min="8961" max="8980" width="9.1328125" customWidth="1"/>
    <col min="9217" max="9236" width="9.1328125" customWidth="1"/>
    <col min="9473" max="9492" width="9.1328125" customWidth="1"/>
    <col min="9729" max="9748" width="9.1328125" customWidth="1"/>
    <col min="9985" max="10004" width="9.1328125" customWidth="1"/>
    <col min="10241" max="10260" width="9.1328125" customWidth="1"/>
    <col min="10497" max="10516" width="9.1328125" customWidth="1"/>
    <col min="10753" max="10772" width="9.1328125" customWidth="1"/>
    <col min="11009" max="11028" width="9.1328125" customWidth="1"/>
    <col min="11265" max="11284" width="9.1328125" customWidth="1"/>
    <col min="11521" max="11540" width="9.1328125" customWidth="1"/>
    <col min="11777" max="11796" width="9.1328125" customWidth="1"/>
    <col min="12033" max="12052" width="9.1328125" customWidth="1"/>
    <col min="12289" max="12308" width="9.1328125" customWidth="1"/>
    <col min="12545" max="12564" width="9.1328125" customWidth="1"/>
    <col min="12801" max="12820" width="9.1328125" customWidth="1"/>
    <col min="13057" max="13076" width="9.1328125" customWidth="1"/>
    <col min="13313" max="13332" width="9.1328125" customWidth="1"/>
    <col min="13569" max="13588" width="9.1328125" customWidth="1"/>
    <col min="13825" max="13844" width="9.1328125" customWidth="1"/>
    <col min="14081" max="14100" width="9.1328125" customWidth="1"/>
    <col min="14337" max="14356" width="9.1328125" customWidth="1"/>
    <col min="14593" max="14612" width="9.1328125" customWidth="1"/>
    <col min="14849" max="14868" width="9.1328125" customWidth="1"/>
    <col min="15105" max="15124" width="9.1328125" customWidth="1"/>
    <col min="15361" max="15380" width="9.1328125" customWidth="1"/>
    <col min="15617" max="15636" width="9.1328125" customWidth="1"/>
    <col min="15873" max="15892" width="9.1328125" customWidth="1"/>
    <col min="16129" max="16148" width="9.1328125" customWidth="1"/>
  </cols>
  <sheetData>
    <row r="1" spans="1:20" ht="25.5">
      <c r="A1" s="11" t="s">
        <v>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14.25">
      <c r="A2" s="13" t="s">
        <v>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44.25" customHeight="1">
      <c r="A3" s="1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ht="12" customHeight="1">
      <c r="A4" s="15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ht="12" customHeight="1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4"/>
      <c r="M5" s="14"/>
      <c r="N5" s="14"/>
      <c r="O5" s="14"/>
      <c r="P5" s="14"/>
      <c r="Q5" s="14"/>
      <c r="R5" s="14"/>
      <c r="S5" s="14"/>
      <c r="T5" s="14"/>
    </row>
    <row r="6" spans="1:20" ht="12" customHeight="1">
      <c r="A6" s="18" t="s">
        <v>9</v>
      </c>
      <c r="B6" s="19"/>
      <c r="C6" s="20"/>
      <c r="D6" s="20"/>
      <c r="E6" s="20"/>
      <c r="F6" s="20"/>
      <c r="G6" s="20"/>
      <c r="H6" s="20"/>
      <c r="I6" s="18"/>
      <c r="J6" s="19"/>
      <c r="K6" s="20">
        <v>0.02</v>
      </c>
      <c r="M6" s="14"/>
      <c r="N6" s="14"/>
      <c r="O6" s="14"/>
      <c r="P6" s="14"/>
      <c r="Q6" s="14"/>
      <c r="R6" s="14"/>
      <c r="S6" s="14"/>
      <c r="T6" s="14"/>
    </row>
    <row r="7" spans="1:20" ht="12" customHeight="1">
      <c r="A7" s="21" t="s">
        <v>10</v>
      </c>
      <c r="B7" s="22"/>
      <c r="C7" s="23"/>
      <c r="D7" s="23"/>
      <c r="E7" s="23"/>
      <c r="F7" s="23"/>
      <c r="G7" s="23"/>
      <c r="H7" s="23"/>
      <c r="I7" s="21"/>
      <c r="J7" s="22"/>
      <c r="K7" s="23">
        <v>44926</v>
      </c>
      <c r="L7" s="24" t="str">
        <f>IF(K7=EOMONTH(K7,0),"(enter as last day of the quarter)","ERROR: date must be end of a month")</f>
        <v>(enter as last day of the quarter)</v>
      </c>
      <c r="M7" s="14"/>
      <c r="N7" s="14"/>
      <c r="O7" s="14"/>
      <c r="P7" s="14"/>
      <c r="Q7" s="14"/>
      <c r="R7" s="14"/>
      <c r="S7" s="14"/>
      <c r="T7" s="14"/>
    </row>
    <row r="8" spans="1:20" ht="12" customHeight="1">
      <c r="A8" s="21" t="s">
        <v>11</v>
      </c>
      <c r="B8" s="22"/>
      <c r="C8" s="23"/>
      <c r="D8" s="23"/>
      <c r="E8" s="23"/>
      <c r="F8" s="23"/>
      <c r="G8" s="23"/>
      <c r="H8" s="23"/>
      <c r="I8" s="21"/>
      <c r="J8" s="22"/>
      <c r="K8" s="23">
        <v>46112</v>
      </c>
      <c r="L8" s="24" t="str">
        <f>IF(K8=EOMONTH(K8,0),"(enter as last day of the quarter)","ERROR: date must be end of a month")</f>
        <v>(enter as last day of the quarter)</v>
      </c>
      <c r="M8" s="14"/>
      <c r="N8" s="14"/>
      <c r="O8" s="14"/>
      <c r="P8" s="14"/>
      <c r="Q8" s="14"/>
      <c r="R8" s="14"/>
      <c r="S8" s="14"/>
      <c r="T8" s="14"/>
    </row>
    <row r="9" spans="1:20" ht="12" customHeight="1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14"/>
      <c r="M9" s="14"/>
      <c r="N9" s="14"/>
      <c r="O9" s="14"/>
      <c r="P9" s="14"/>
      <c r="Q9" s="14"/>
      <c r="R9" s="14"/>
      <c r="S9" s="14"/>
      <c r="T9" s="14"/>
    </row>
    <row r="10" spans="1:20" ht="15" customHeight="1">
      <c r="A10" s="27" t="s">
        <v>12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</row>
    <row r="11" spans="1:20" ht="18" customHeight="1">
      <c r="A11" s="29" t="s">
        <v>13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</row>
    <row r="12" spans="1:20" ht="12" customHeight="1">
      <c r="A12" s="30" t="s">
        <v>14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</row>
    <row r="13" spans="1:20" ht="8.1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20" ht="12.75" customHeight="1">
      <c r="A14" s="31"/>
      <c r="B14" s="32"/>
      <c r="C14" s="155" t="s">
        <v>15</v>
      </c>
      <c r="D14" s="156"/>
      <c r="E14" s="156"/>
      <c r="F14" s="156"/>
      <c r="G14" s="156"/>
      <c r="H14" s="157"/>
      <c r="I14" s="158" t="s">
        <v>16</v>
      </c>
      <c r="J14" s="159"/>
      <c r="K14" s="159"/>
      <c r="L14" s="159"/>
      <c r="M14" s="159"/>
      <c r="N14" s="160"/>
      <c r="O14" s="155" t="s">
        <v>17</v>
      </c>
      <c r="P14" s="156"/>
      <c r="Q14" s="156"/>
      <c r="R14" s="156"/>
      <c r="S14" s="156"/>
      <c r="T14" s="156"/>
    </row>
    <row r="15" spans="1:20" ht="11.25" customHeight="1">
      <c r="A15" s="14"/>
      <c r="B15" s="33"/>
      <c r="C15" s="161" t="s">
        <v>18</v>
      </c>
      <c r="D15" s="162"/>
      <c r="E15" s="155" t="s">
        <v>19</v>
      </c>
      <c r="F15" s="156"/>
      <c r="G15" s="156"/>
      <c r="H15" s="157"/>
      <c r="I15" s="161" t="s">
        <v>18</v>
      </c>
      <c r="J15" s="162"/>
      <c r="K15" s="155" t="s">
        <v>19</v>
      </c>
      <c r="L15" s="156"/>
      <c r="M15" s="156"/>
      <c r="N15" s="157"/>
      <c r="O15" s="161" t="s">
        <v>18</v>
      </c>
      <c r="P15" s="162"/>
      <c r="Q15" s="155" t="s">
        <v>19</v>
      </c>
      <c r="R15" s="156"/>
      <c r="S15" s="156"/>
      <c r="T15" s="156"/>
    </row>
    <row r="16" spans="1:20" ht="33.75" customHeight="1">
      <c r="A16" s="34"/>
      <c r="B16" s="35"/>
      <c r="C16" s="163"/>
      <c r="D16" s="164"/>
      <c r="E16" s="165" t="s">
        <v>20</v>
      </c>
      <c r="F16" s="166"/>
      <c r="G16" s="165" t="s">
        <v>21</v>
      </c>
      <c r="H16" s="166"/>
      <c r="I16" s="163"/>
      <c r="J16" s="164"/>
      <c r="K16" s="165" t="s">
        <v>20</v>
      </c>
      <c r="L16" s="166"/>
      <c r="M16" s="165" t="s">
        <v>21</v>
      </c>
      <c r="N16" s="166"/>
      <c r="O16" s="163"/>
      <c r="P16" s="164"/>
      <c r="Q16" s="165" t="s">
        <v>20</v>
      </c>
      <c r="R16" s="166"/>
      <c r="S16" s="165" t="s">
        <v>21</v>
      </c>
      <c r="T16" s="167"/>
    </row>
    <row r="17" spans="1:20" ht="24.6" customHeight="1">
      <c r="A17" s="36" t="s">
        <v>22</v>
      </c>
      <c r="B17" s="36"/>
      <c r="C17" s="37" t="s">
        <v>23</v>
      </c>
      <c r="D17" s="38"/>
      <c r="E17" s="39"/>
      <c r="F17" s="40"/>
      <c r="G17" s="39"/>
      <c r="H17" s="41"/>
      <c r="I17" s="38" t="s">
        <v>24</v>
      </c>
      <c r="J17" s="38"/>
      <c r="K17" s="39"/>
      <c r="L17" s="40"/>
      <c r="M17" s="39"/>
      <c r="N17" s="41"/>
      <c r="O17" s="38" t="s">
        <v>25</v>
      </c>
      <c r="P17" s="38"/>
      <c r="Q17" s="39"/>
      <c r="R17" s="40"/>
      <c r="S17" s="39"/>
      <c r="T17" s="40"/>
    </row>
    <row r="18" spans="1:20" ht="14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1:20" ht="14.25">
      <c r="A19" s="42" t="s">
        <v>26</v>
      </c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</row>
    <row r="20" spans="1:20" ht="19.5" customHeight="1">
      <c r="A20" s="45" t="s">
        <v>27</v>
      </c>
      <c r="B20" s="14" t="s">
        <v>28</v>
      </c>
      <c r="C20" s="46">
        <v>1017</v>
      </c>
      <c r="D20" s="14"/>
      <c r="E20" s="47">
        <v>-0.8</v>
      </c>
      <c r="F20" s="48"/>
      <c r="G20" s="47">
        <v>-1.3</v>
      </c>
      <c r="H20" s="14"/>
      <c r="I20" s="46">
        <v>948</v>
      </c>
      <c r="J20" s="14"/>
      <c r="K20" s="47">
        <v>0.3</v>
      </c>
      <c r="L20" s="48"/>
      <c r="M20" s="47">
        <v>2.4</v>
      </c>
      <c r="N20" s="14"/>
      <c r="O20" s="46">
        <v>976</v>
      </c>
      <c r="P20" s="14"/>
      <c r="Q20" s="47">
        <v>-0.2</v>
      </c>
      <c r="R20" s="48"/>
      <c r="S20" s="47">
        <v>0.8</v>
      </c>
      <c r="T20" s="14"/>
    </row>
    <row r="21" spans="1:20" ht="11.25" customHeight="1">
      <c r="A21" s="45" t="s">
        <v>29</v>
      </c>
      <c r="B21" s="14" t="s">
        <v>30</v>
      </c>
      <c r="C21" s="46">
        <v>998</v>
      </c>
      <c r="D21" s="14"/>
      <c r="E21" s="47">
        <v>-1.9</v>
      </c>
      <c r="F21" s="48"/>
      <c r="G21" s="47">
        <v>-2.4</v>
      </c>
      <c r="H21" s="14"/>
      <c r="I21" s="46">
        <v>958</v>
      </c>
      <c r="J21" s="14"/>
      <c r="K21" s="47">
        <v>1.2</v>
      </c>
      <c r="L21" s="48"/>
      <c r="M21" s="47">
        <v>2.4</v>
      </c>
      <c r="N21" s="14"/>
      <c r="O21" s="46">
        <v>975</v>
      </c>
      <c r="P21" s="14"/>
      <c r="Q21" s="47">
        <v>-0.2</v>
      </c>
      <c r="R21" s="48"/>
      <c r="S21" s="47">
        <v>0.3</v>
      </c>
      <c r="T21" s="14"/>
    </row>
    <row r="22" spans="1:20" ht="11.25" customHeight="1">
      <c r="A22" s="45"/>
      <c r="B22" s="14" t="s">
        <v>31</v>
      </c>
      <c r="C22" s="46">
        <v>1007</v>
      </c>
      <c r="D22" s="14"/>
      <c r="E22" s="47">
        <v>0.9</v>
      </c>
      <c r="F22" s="48"/>
      <c r="G22" s="47">
        <v>-1.8</v>
      </c>
      <c r="H22" s="14"/>
      <c r="I22" s="46">
        <v>959</v>
      </c>
      <c r="J22" s="14"/>
      <c r="K22" s="47">
        <v>0.1</v>
      </c>
      <c r="L22" s="48"/>
      <c r="M22" s="47">
        <v>2.1</v>
      </c>
      <c r="N22" s="14"/>
      <c r="O22" s="46">
        <v>979</v>
      </c>
      <c r="P22" s="14"/>
      <c r="Q22" s="47">
        <v>0.4</v>
      </c>
      <c r="R22" s="48"/>
      <c r="S22" s="47">
        <v>0.4</v>
      </c>
      <c r="T22" s="14"/>
    </row>
    <row r="23" spans="1:20" ht="11.25" customHeight="1">
      <c r="A23" s="45"/>
      <c r="B23" s="14" t="s">
        <v>32</v>
      </c>
      <c r="C23" s="46">
        <v>1013</v>
      </c>
      <c r="D23" s="14"/>
      <c r="E23" s="47">
        <v>0.7</v>
      </c>
      <c r="F23" s="48"/>
      <c r="G23" s="47">
        <v>-1.2</v>
      </c>
      <c r="H23" s="14"/>
      <c r="I23" s="46">
        <v>959</v>
      </c>
      <c r="J23" s="14"/>
      <c r="K23" s="47">
        <v>0</v>
      </c>
      <c r="L23" s="48"/>
      <c r="M23" s="47">
        <v>1.5</v>
      </c>
      <c r="N23" s="14"/>
      <c r="O23" s="46">
        <v>982</v>
      </c>
      <c r="P23" s="14"/>
      <c r="Q23" s="47">
        <v>0.3</v>
      </c>
      <c r="R23" s="48"/>
      <c r="S23" s="47">
        <v>0.4</v>
      </c>
      <c r="T23" s="14"/>
    </row>
    <row r="24" spans="1:20" ht="19.5" customHeight="1">
      <c r="A24" s="45"/>
      <c r="B24" s="14" t="s">
        <v>28</v>
      </c>
      <c r="C24" s="46">
        <v>995</v>
      </c>
      <c r="D24" s="14"/>
      <c r="E24" s="47">
        <v>-1.8</v>
      </c>
      <c r="F24" s="48"/>
      <c r="G24" s="47">
        <v>-2.1</v>
      </c>
      <c r="H24" s="14"/>
      <c r="I24" s="46">
        <v>964</v>
      </c>
      <c r="J24" s="14"/>
      <c r="K24" s="47">
        <v>0.5</v>
      </c>
      <c r="L24" s="48"/>
      <c r="M24" s="47">
        <v>1.8</v>
      </c>
      <c r="N24" s="14"/>
      <c r="O24" s="46">
        <v>977</v>
      </c>
      <c r="P24" s="14"/>
      <c r="Q24" s="47">
        <v>-0.5</v>
      </c>
      <c r="R24" s="48"/>
      <c r="S24" s="47">
        <v>0.1</v>
      </c>
      <c r="T24" s="14"/>
    </row>
    <row r="25" spans="1:20" ht="11.25" customHeight="1">
      <c r="A25" s="45" t="s">
        <v>33</v>
      </c>
      <c r="B25" s="14" t="s">
        <v>30</v>
      </c>
      <c r="C25" s="46">
        <v>986</v>
      </c>
      <c r="D25" s="14"/>
      <c r="E25" s="47">
        <v>-0.9</v>
      </c>
      <c r="F25" s="48"/>
      <c r="G25" s="47">
        <v>-1.2</v>
      </c>
      <c r="H25" s="14"/>
      <c r="I25" s="46">
        <v>974</v>
      </c>
      <c r="J25" s="14"/>
      <c r="K25" s="47">
        <v>1</v>
      </c>
      <c r="L25" s="48"/>
      <c r="M25" s="47">
        <v>1.6</v>
      </c>
      <c r="N25" s="14"/>
      <c r="O25" s="46">
        <v>979</v>
      </c>
      <c r="P25" s="14"/>
      <c r="Q25" s="47">
        <v>0.2</v>
      </c>
      <c r="R25" s="48"/>
      <c r="S25" s="47">
        <v>0.4</v>
      </c>
      <c r="T25" s="14"/>
    </row>
    <row r="26" spans="1:20" ht="11.25" customHeight="1">
      <c r="A26" s="45"/>
      <c r="B26" s="14" t="s">
        <v>31</v>
      </c>
      <c r="C26" s="46">
        <v>991</v>
      </c>
      <c r="D26" s="14"/>
      <c r="E26" s="47">
        <v>0.6</v>
      </c>
      <c r="F26" s="48"/>
      <c r="G26" s="47">
        <v>-1.5</v>
      </c>
      <c r="H26" s="14"/>
      <c r="I26" s="46">
        <v>977</v>
      </c>
      <c r="J26" s="14"/>
      <c r="K26" s="47">
        <v>0.3</v>
      </c>
      <c r="L26" s="48"/>
      <c r="M26" s="47">
        <v>1.8</v>
      </c>
      <c r="N26" s="14"/>
      <c r="O26" s="46">
        <v>983</v>
      </c>
      <c r="P26" s="14"/>
      <c r="Q26" s="47">
        <v>0.4</v>
      </c>
      <c r="R26" s="48"/>
      <c r="S26" s="47">
        <v>0.4</v>
      </c>
      <c r="T26" s="14"/>
    </row>
    <row r="27" spans="1:20" ht="11.25" customHeight="1">
      <c r="A27" s="45"/>
      <c r="B27" s="14" t="s">
        <v>32</v>
      </c>
      <c r="C27" s="46">
        <v>991</v>
      </c>
      <c r="D27" s="14"/>
      <c r="E27" s="47">
        <v>0</v>
      </c>
      <c r="F27" s="48"/>
      <c r="G27" s="47">
        <v>-2.1</v>
      </c>
      <c r="H27" s="14"/>
      <c r="I27" s="46">
        <v>982</v>
      </c>
      <c r="J27" s="14"/>
      <c r="K27" s="47">
        <v>0.5</v>
      </c>
      <c r="L27" s="48"/>
      <c r="M27" s="47">
        <v>2.4</v>
      </c>
      <c r="N27" s="14"/>
      <c r="O27" s="46">
        <v>986</v>
      </c>
      <c r="P27" s="14"/>
      <c r="Q27" s="47">
        <v>0.3</v>
      </c>
      <c r="R27" s="48"/>
      <c r="S27" s="47">
        <v>0.4</v>
      </c>
      <c r="T27" s="14"/>
    </row>
    <row r="28" spans="1:20" ht="19.5" customHeight="1">
      <c r="A28" s="45"/>
      <c r="B28" s="14" t="s">
        <v>28</v>
      </c>
      <c r="C28" s="46">
        <v>994</v>
      </c>
      <c r="D28" s="14"/>
      <c r="E28" s="47">
        <v>0.3</v>
      </c>
      <c r="F28" s="48"/>
      <c r="G28" s="47">
        <v>-0.1</v>
      </c>
      <c r="H28" s="14"/>
      <c r="I28" s="46">
        <v>988</v>
      </c>
      <c r="J28" s="14"/>
      <c r="K28" s="47">
        <v>0.6</v>
      </c>
      <c r="L28" s="48"/>
      <c r="M28" s="47">
        <v>2.4</v>
      </c>
      <c r="N28" s="14"/>
      <c r="O28" s="46">
        <v>990</v>
      </c>
      <c r="P28" s="14"/>
      <c r="Q28" s="47">
        <v>0.4</v>
      </c>
      <c r="R28" s="48"/>
      <c r="S28" s="47">
        <v>1.3</v>
      </c>
      <c r="T28" s="14"/>
    </row>
    <row r="29" spans="1:20" ht="11.25" customHeight="1">
      <c r="A29" s="45" t="s">
        <v>34</v>
      </c>
      <c r="B29" s="14" t="s">
        <v>30</v>
      </c>
      <c r="C29" s="46">
        <v>1002</v>
      </c>
      <c r="D29" s="14"/>
      <c r="E29" s="47">
        <v>0.8</v>
      </c>
      <c r="F29" s="48"/>
      <c r="G29" s="47">
        <v>1.6</v>
      </c>
      <c r="H29" s="14"/>
      <c r="I29" s="46">
        <v>998</v>
      </c>
      <c r="J29" s="14"/>
      <c r="K29" s="47">
        <v>1</v>
      </c>
      <c r="L29" s="48"/>
      <c r="M29" s="47">
        <v>2.5</v>
      </c>
      <c r="N29" s="14"/>
      <c r="O29" s="46">
        <v>1000</v>
      </c>
      <c r="P29" s="14"/>
      <c r="Q29" s="47">
        <v>1</v>
      </c>
      <c r="R29" s="48"/>
      <c r="S29" s="47">
        <v>2.2000000000000002</v>
      </c>
      <c r="T29" s="14"/>
    </row>
    <row r="30" spans="1:20" ht="11.25" customHeight="1">
      <c r="A30" s="45"/>
      <c r="B30" s="14" t="s">
        <v>31</v>
      </c>
      <c r="C30" s="46">
        <v>1000</v>
      </c>
      <c r="D30" s="14"/>
      <c r="E30" s="47">
        <v>-0.2</v>
      </c>
      <c r="F30" s="48"/>
      <c r="G30" s="47">
        <v>0.9</v>
      </c>
      <c r="H30" s="14"/>
      <c r="I30" s="46">
        <v>1000</v>
      </c>
      <c r="J30" s="14"/>
      <c r="K30" s="47">
        <v>0.2</v>
      </c>
      <c r="L30" s="48"/>
      <c r="M30" s="47">
        <v>2.4</v>
      </c>
      <c r="N30" s="14"/>
      <c r="O30" s="46">
        <v>1000</v>
      </c>
      <c r="P30" s="14"/>
      <c r="Q30" s="47">
        <v>0</v>
      </c>
      <c r="R30" s="48"/>
      <c r="S30" s="47">
        <v>1.7</v>
      </c>
      <c r="T30" s="14"/>
    </row>
    <row r="31" spans="1:20" ht="11.25" customHeight="1">
      <c r="A31" s="45"/>
      <c r="B31" s="14" t="s">
        <v>32</v>
      </c>
      <c r="C31" s="46">
        <v>1002</v>
      </c>
      <c r="D31" s="14"/>
      <c r="E31" s="47">
        <v>0.2</v>
      </c>
      <c r="F31" s="48"/>
      <c r="G31" s="47">
        <v>1.1000000000000001</v>
      </c>
      <c r="H31" s="14"/>
      <c r="I31" s="46">
        <v>1007</v>
      </c>
      <c r="J31" s="14"/>
      <c r="K31" s="47">
        <v>0.7</v>
      </c>
      <c r="L31" s="48"/>
      <c r="M31" s="47">
        <v>2.6</v>
      </c>
      <c r="N31" s="14"/>
      <c r="O31" s="46">
        <v>1005</v>
      </c>
      <c r="P31" s="14"/>
      <c r="Q31" s="47">
        <v>0.5</v>
      </c>
      <c r="R31" s="48"/>
      <c r="S31" s="47">
        <v>1.9</v>
      </c>
      <c r="T31" s="14"/>
    </row>
    <row r="32" spans="1:20" ht="19.5" customHeight="1">
      <c r="A32" s="45"/>
      <c r="B32" s="14" t="s">
        <v>28</v>
      </c>
      <c r="C32" s="46">
        <v>999</v>
      </c>
      <c r="D32" s="14"/>
      <c r="E32" s="47">
        <v>-0.3</v>
      </c>
      <c r="F32" s="48"/>
      <c r="G32" s="47">
        <v>0.5</v>
      </c>
      <c r="H32" s="14"/>
      <c r="I32" s="46">
        <v>1012</v>
      </c>
      <c r="J32" s="14"/>
      <c r="K32" s="47">
        <v>0.5</v>
      </c>
      <c r="L32" s="48"/>
      <c r="M32" s="47">
        <v>2.5</v>
      </c>
      <c r="N32" s="14"/>
      <c r="O32" s="46">
        <v>1006</v>
      </c>
      <c r="P32" s="14"/>
      <c r="Q32" s="47">
        <v>0.1</v>
      </c>
      <c r="R32" s="48"/>
      <c r="S32" s="47">
        <v>1.6</v>
      </c>
      <c r="T32" s="14"/>
    </row>
    <row r="33" spans="1:20" ht="11.25" customHeight="1">
      <c r="A33" s="45" t="s">
        <v>35</v>
      </c>
      <c r="B33" s="14" t="s">
        <v>30</v>
      </c>
      <c r="C33" s="46">
        <v>999</v>
      </c>
      <c r="D33" s="14"/>
      <c r="E33" s="47">
        <v>0</v>
      </c>
      <c r="F33" s="48"/>
      <c r="G33" s="47">
        <v>-0.3</v>
      </c>
      <c r="H33" s="14"/>
      <c r="I33" s="46">
        <v>1021</v>
      </c>
      <c r="J33" s="14"/>
      <c r="K33" s="47">
        <v>0.9</v>
      </c>
      <c r="L33" s="48"/>
      <c r="M33" s="47">
        <v>2.2999999999999998</v>
      </c>
      <c r="N33" s="14"/>
      <c r="O33" s="46">
        <v>1011</v>
      </c>
      <c r="P33" s="14"/>
      <c r="Q33" s="47">
        <v>0.5</v>
      </c>
      <c r="R33" s="48"/>
      <c r="S33" s="47">
        <v>1.1000000000000001</v>
      </c>
      <c r="T33" s="14"/>
    </row>
    <row r="34" spans="1:20" ht="11.25" customHeight="1">
      <c r="A34" s="45"/>
      <c r="B34" s="14" t="s">
        <v>31</v>
      </c>
      <c r="C34" s="46">
        <v>1003</v>
      </c>
      <c r="D34" s="14"/>
      <c r="E34" s="47">
        <v>0.4</v>
      </c>
      <c r="F34" s="48"/>
      <c r="G34" s="47">
        <v>0.3</v>
      </c>
      <c r="H34" s="14"/>
      <c r="I34" s="46">
        <v>1024</v>
      </c>
      <c r="J34" s="14"/>
      <c r="K34" s="47">
        <v>0.3</v>
      </c>
      <c r="L34" s="48"/>
      <c r="M34" s="47">
        <v>2.4</v>
      </c>
      <c r="N34" s="14"/>
      <c r="O34" s="46">
        <v>1015</v>
      </c>
      <c r="P34" s="14"/>
      <c r="Q34" s="47">
        <v>0.4</v>
      </c>
      <c r="R34" s="48"/>
      <c r="S34" s="47">
        <v>1.5</v>
      </c>
      <c r="T34" s="14"/>
    </row>
    <row r="35" spans="1:20" ht="11.25" customHeight="1">
      <c r="A35" s="45"/>
      <c r="B35" s="14" t="s">
        <v>32</v>
      </c>
      <c r="C35" s="46">
        <v>1012</v>
      </c>
      <c r="D35" s="14"/>
      <c r="E35" s="47">
        <v>0.9</v>
      </c>
      <c r="F35" s="48"/>
      <c r="G35" s="47">
        <v>1</v>
      </c>
      <c r="H35" s="14"/>
      <c r="I35" s="46">
        <v>1032</v>
      </c>
      <c r="J35" s="14"/>
      <c r="K35" s="47">
        <v>0.8</v>
      </c>
      <c r="L35" s="48"/>
      <c r="M35" s="47">
        <v>2.5</v>
      </c>
      <c r="N35" s="14"/>
      <c r="O35" s="46">
        <v>1024</v>
      </c>
      <c r="P35" s="14"/>
      <c r="Q35" s="47">
        <v>0.9</v>
      </c>
      <c r="R35" s="48"/>
      <c r="S35" s="47">
        <v>1.9</v>
      </c>
      <c r="T35" s="14"/>
    </row>
    <row r="36" spans="1:20" ht="19.5" customHeight="1">
      <c r="A36" s="45"/>
      <c r="B36" s="14" t="s">
        <v>28</v>
      </c>
      <c r="C36" s="46">
        <v>1008</v>
      </c>
      <c r="D36" s="14"/>
      <c r="E36" s="47">
        <v>-0.4</v>
      </c>
      <c r="F36" s="48"/>
      <c r="G36" s="47">
        <v>0.9</v>
      </c>
      <c r="H36" s="14"/>
      <c r="I36" s="46">
        <v>1039</v>
      </c>
      <c r="J36" s="14"/>
      <c r="K36" s="47">
        <v>0.7</v>
      </c>
      <c r="L36" s="48"/>
      <c r="M36" s="47">
        <v>2.7</v>
      </c>
      <c r="N36" s="14"/>
      <c r="O36" s="46">
        <v>1025</v>
      </c>
      <c r="P36" s="14"/>
      <c r="Q36" s="47">
        <v>0.1</v>
      </c>
      <c r="R36" s="48"/>
      <c r="S36" s="47">
        <v>1.9</v>
      </c>
      <c r="T36" s="14"/>
    </row>
    <row r="37" spans="1:20" ht="11.25" customHeight="1">
      <c r="A37" s="45" t="s">
        <v>36</v>
      </c>
      <c r="B37" s="14" t="s">
        <v>30</v>
      </c>
      <c r="C37" s="46">
        <v>995</v>
      </c>
      <c r="D37" s="14"/>
      <c r="E37" s="47">
        <v>-1.3</v>
      </c>
      <c r="F37" s="48"/>
      <c r="G37" s="47">
        <v>-0.4</v>
      </c>
      <c r="H37" s="14"/>
      <c r="I37" s="46">
        <v>1050</v>
      </c>
      <c r="J37" s="14"/>
      <c r="K37" s="47">
        <v>1.1000000000000001</v>
      </c>
      <c r="L37" s="48"/>
      <c r="M37" s="47">
        <v>2.8</v>
      </c>
      <c r="N37" s="14"/>
      <c r="O37" s="46">
        <v>1026</v>
      </c>
      <c r="P37" s="14"/>
      <c r="Q37" s="47">
        <v>0.1</v>
      </c>
      <c r="R37" s="48"/>
      <c r="S37" s="47">
        <v>1.5</v>
      </c>
      <c r="T37" s="14"/>
    </row>
    <row r="38" spans="1:20" ht="11.25" customHeight="1">
      <c r="A38" s="45"/>
      <c r="B38" s="14" t="s">
        <v>31</v>
      </c>
      <c r="C38" s="46">
        <v>1004</v>
      </c>
      <c r="D38" s="14"/>
      <c r="E38" s="47">
        <v>0.9</v>
      </c>
      <c r="F38" s="48"/>
      <c r="G38" s="47">
        <v>0.1</v>
      </c>
      <c r="H38" s="14"/>
      <c r="I38" s="46">
        <v>1053</v>
      </c>
      <c r="J38" s="14"/>
      <c r="K38" s="47">
        <v>0.3</v>
      </c>
      <c r="L38" s="48"/>
      <c r="M38" s="47">
        <v>2.8</v>
      </c>
      <c r="N38" s="14"/>
      <c r="O38" s="46">
        <v>1032</v>
      </c>
      <c r="P38" s="14"/>
      <c r="Q38" s="47">
        <v>0.6</v>
      </c>
      <c r="R38" s="48"/>
      <c r="S38" s="47">
        <v>1.7</v>
      </c>
      <c r="T38" s="14"/>
    </row>
    <row r="39" spans="1:20" ht="11.25" customHeight="1">
      <c r="A39" s="45"/>
      <c r="B39" s="14" t="s">
        <v>32</v>
      </c>
      <c r="C39" s="46">
        <v>1005</v>
      </c>
      <c r="D39" s="14"/>
      <c r="E39" s="47">
        <v>0.1</v>
      </c>
      <c r="F39" s="48"/>
      <c r="G39" s="47">
        <v>-0.7</v>
      </c>
      <c r="H39" s="14"/>
      <c r="I39" s="46">
        <v>1065</v>
      </c>
      <c r="J39" s="14"/>
      <c r="K39" s="47">
        <v>1.1000000000000001</v>
      </c>
      <c r="L39" s="48"/>
      <c r="M39" s="47">
        <v>3.2</v>
      </c>
      <c r="N39" s="14"/>
      <c r="O39" s="46">
        <v>1039</v>
      </c>
      <c r="P39" s="14"/>
      <c r="Q39" s="47">
        <v>0.7</v>
      </c>
      <c r="R39" s="48"/>
      <c r="S39" s="47">
        <v>1.5</v>
      </c>
      <c r="T39" s="14"/>
    </row>
    <row r="40" spans="1:20" ht="19.5" customHeight="1">
      <c r="A40" s="45"/>
      <c r="B40" s="14" t="s">
        <v>28</v>
      </c>
      <c r="C40" s="46">
        <v>1009</v>
      </c>
      <c r="D40" s="14"/>
      <c r="E40" s="47">
        <v>0.4</v>
      </c>
      <c r="F40" s="48"/>
      <c r="G40" s="47">
        <v>0.1</v>
      </c>
      <c r="H40" s="14"/>
      <c r="I40" s="46">
        <v>1071</v>
      </c>
      <c r="J40" s="14"/>
      <c r="K40" s="47">
        <v>0.6</v>
      </c>
      <c r="L40" s="48"/>
      <c r="M40" s="47">
        <v>3.1</v>
      </c>
      <c r="N40" s="14"/>
      <c r="O40" s="46">
        <v>1044</v>
      </c>
      <c r="P40" s="14"/>
      <c r="Q40" s="47">
        <v>0.5</v>
      </c>
      <c r="R40" s="48"/>
      <c r="S40" s="47">
        <v>1.9</v>
      </c>
      <c r="T40" s="14"/>
    </row>
    <row r="41" spans="1:20" ht="11.25" customHeight="1">
      <c r="A41" s="45" t="s">
        <v>37</v>
      </c>
      <c r="B41" s="14" t="s">
        <v>30</v>
      </c>
      <c r="C41" s="46">
        <v>1010</v>
      </c>
      <c r="D41" s="14"/>
      <c r="E41" s="47">
        <v>0.1</v>
      </c>
      <c r="F41" s="48"/>
      <c r="G41" s="47">
        <v>1.5</v>
      </c>
      <c r="H41" s="14"/>
      <c r="I41" s="46">
        <v>1086</v>
      </c>
      <c r="J41" s="14"/>
      <c r="K41" s="47">
        <v>1.4</v>
      </c>
      <c r="L41" s="48"/>
      <c r="M41" s="47">
        <v>3.4</v>
      </c>
      <c r="N41" s="14"/>
      <c r="O41" s="46">
        <v>1052</v>
      </c>
      <c r="P41" s="14"/>
      <c r="Q41" s="47">
        <v>0.8</v>
      </c>
      <c r="R41" s="48"/>
      <c r="S41" s="47">
        <v>2.5</v>
      </c>
      <c r="T41" s="14"/>
    </row>
    <row r="42" spans="1:20" ht="11.25" customHeight="1">
      <c r="A42" s="45"/>
      <c r="B42" s="14" t="s">
        <v>31</v>
      </c>
      <c r="C42" s="46">
        <v>998</v>
      </c>
      <c r="D42" s="14"/>
      <c r="E42" s="47">
        <v>-1.2</v>
      </c>
      <c r="F42" s="48"/>
      <c r="G42" s="47">
        <v>-0.6</v>
      </c>
      <c r="H42" s="14"/>
      <c r="I42" s="46">
        <v>1086</v>
      </c>
      <c r="J42" s="14"/>
      <c r="K42" s="47">
        <v>0</v>
      </c>
      <c r="L42" s="48"/>
      <c r="M42" s="47">
        <v>3.1</v>
      </c>
      <c r="N42" s="14"/>
      <c r="O42" s="46">
        <v>1047</v>
      </c>
      <c r="P42" s="14"/>
      <c r="Q42" s="47">
        <v>-0.5</v>
      </c>
      <c r="R42" s="48"/>
      <c r="S42" s="47">
        <v>1.5</v>
      </c>
      <c r="T42" s="14"/>
    </row>
    <row r="43" spans="1:20" ht="11.25" customHeight="1">
      <c r="A43" s="45"/>
      <c r="B43" s="14" t="s">
        <v>32</v>
      </c>
      <c r="C43" s="46">
        <v>1004</v>
      </c>
      <c r="D43" s="14"/>
      <c r="E43" s="47">
        <v>0.6</v>
      </c>
      <c r="F43" s="48"/>
      <c r="G43" s="47">
        <v>-0.1</v>
      </c>
      <c r="H43" s="14"/>
      <c r="I43" s="46">
        <v>1093</v>
      </c>
      <c r="J43" s="14"/>
      <c r="K43" s="47">
        <v>0.6</v>
      </c>
      <c r="L43" s="48"/>
      <c r="M43" s="47">
        <v>2.6</v>
      </c>
      <c r="N43" s="14"/>
      <c r="O43" s="46">
        <v>1054</v>
      </c>
      <c r="P43" s="14"/>
      <c r="Q43" s="47">
        <v>0.7</v>
      </c>
      <c r="R43" s="48"/>
      <c r="S43" s="47">
        <v>1.4</v>
      </c>
      <c r="T43" s="14"/>
    </row>
    <row r="44" spans="1:20" ht="19.5" customHeight="1">
      <c r="A44" s="45"/>
      <c r="B44" s="14" t="s">
        <v>28</v>
      </c>
      <c r="C44" s="46">
        <v>1006</v>
      </c>
      <c r="D44" s="14"/>
      <c r="E44" s="47">
        <v>0.2</v>
      </c>
      <c r="F44" s="48"/>
      <c r="G44" s="47">
        <v>-0.3</v>
      </c>
      <c r="H44" s="14"/>
      <c r="I44" s="46">
        <v>1101</v>
      </c>
      <c r="J44" s="14"/>
      <c r="K44" s="47">
        <v>0.7</v>
      </c>
      <c r="L44" s="48"/>
      <c r="M44" s="47">
        <v>2.8</v>
      </c>
      <c r="N44" s="14"/>
      <c r="O44" s="46">
        <v>1059</v>
      </c>
      <c r="P44" s="14"/>
      <c r="Q44" s="47">
        <v>0.5</v>
      </c>
      <c r="R44" s="48"/>
      <c r="S44" s="47">
        <v>1.4</v>
      </c>
      <c r="T44" s="14"/>
    </row>
    <row r="45" spans="1:20" ht="11.25" customHeight="1">
      <c r="A45" s="45" t="s">
        <v>38</v>
      </c>
      <c r="B45" s="14" t="s">
        <v>30</v>
      </c>
      <c r="C45" s="46">
        <v>1015</v>
      </c>
      <c r="D45" s="14"/>
      <c r="E45" s="47">
        <v>0.9</v>
      </c>
      <c r="F45" s="48"/>
      <c r="G45" s="47">
        <v>0.5</v>
      </c>
      <c r="H45" s="14"/>
      <c r="I45" s="46">
        <v>1109</v>
      </c>
      <c r="J45" s="14"/>
      <c r="K45" s="47">
        <v>0.7</v>
      </c>
      <c r="L45" s="48"/>
      <c r="M45" s="47">
        <v>2.1</v>
      </c>
      <c r="N45" s="14"/>
      <c r="O45" s="46">
        <v>1068</v>
      </c>
      <c r="P45" s="14"/>
      <c r="Q45" s="47">
        <v>0.8</v>
      </c>
      <c r="R45" s="48"/>
      <c r="S45" s="47">
        <v>1.5</v>
      </c>
      <c r="T45" s="14"/>
    </row>
    <row r="46" spans="1:20" ht="11.25" customHeight="1">
      <c r="A46" s="45"/>
      <c r="B46" s="14" t="s">
        <v>31</v>
      </c>
      <c r="C46" s="46">
        <v>1032</v>
      </c>
      <c r="D46" s="14"/>
      <c r="E46" s="47">
        <v>1.7</v>
      </c>
      <c r="F46" s="48"/>
      <c r="G46" s="47">
        <v>3.4</v>
      </c>
      <c r="H46" s="14"/>
      <c r="I46" s="46">
        <v>1122</v>
      </c>
      <c r="J46" s="14"/>
      <c r="K46" s="47">
        <v>1.2</v>
      </c>
      <c r="L46" s="48"/>
      <c r="M46" s="47">
        <v>3.3</v>
      </c>
      <c r="N46" s="14"/>
      <c r="O46" s="46">
        <v>1082</v>
      </c>
      <c r="P46" s="14"/>
      <c r="Q46" s="47">
        <v>1.3</v>
      </c>
      <c r="R46" s="48"/>
      <c r="S46" s="47">
        <v>3.3</v>
      </c>
      <c r="T46" s="14"/>
    </row>
    <row r="47" spans="1:20" ht="11.25" customHeight="1">
      <c r="A47" s="45"/>
      <c r="B47" s="14" t="s">
        <v>32</v>
      </c>
      <c r="C47" s="46">
        <v>1061</v>
      </c>
      <c r="D47" s="14"/>
      <c r="E47" s="47">
        <v>2.8</v>
      </c>
      <c r="F47" s="48"/>
      <c r="G47" s="47">
        <v>5.7</v>
      </c>
      <c r="H47" s="14"/>
      <c r="I47" s="46">
        <v>1142</v>
      </c>
      <c r="J47" s="14"/>
      <c r="K47" s="47">
        <v>1.8</v>
      </c>
      <c r="L47" s="48"/>
      <c r="M47" s="47">
        <v>4.5</v>
      </c>
      <c r="N47" s="14"/>
      <c r="O47" s="46">
        <v>1106</v>
      </c>
      <c r="P47" s="14"/>
      <c r="Q47" s="47">
        <v>2.2000000000000002</v>
      </c>
      <c r="R47" s="48"/>
      <c r="S47" s="47">
        <v>4.9000000000000004</v>
      </c>
      <c r="T47" s="14"/>
    </row>
    <row r="48" spans="1:20" ht="19.5" customHeight="1">
      <c r="A48" s="45"/>
      <c r="B48" s="14" t="s">
        <v>28</v>
      </c>
      <c r="C48" s="46">
        <v>1075</v>
      </c>
      <c r="D48" s="14"/>
      <c r="E48" s="47">
        <v>1.3</v>
      </c>
      <c r="F48" s="48"/>
      <c r="G48" s="47">
        <v>6.9</v>
      </c>
      <c r="H48" s="14"/>
      <c r="I48" s="46">
        <v>1159</v>
      </c>
      <c r="J48" s="14"/>
      <c r="K48" s="47">
        <v>1.5</v>
      </c>
      <c r="L48" s="48"/>
      <c r="M48" s="47">
        <v>5.3</v>
      </c>
      <c r="N48" s="14"/>
      <c r="O48" s="46">
        <v>1122</v>
      </c>
      <c r="P48" s="14"/>
      <c r="Q48" s="47">
        <v>1.4</v>
      </c>
      <c r="R48" s="48"/>
      <c r="S48" s="47">
        <v>5.9</v>
      </c>
      <c r="T48" s="14"/>
    </row>
    <row r="49" spans="1:20" ht="11.25" customHeight="1">
      <c r="A49" s="45" t="s">
        <v>39</v>
      </c>
      <c r="B49" s="14" t="s">
        <v>30</v>
      </c>
      <c r="C49" s="46">
        <v>1101</v>
      </c>
      <c r="D49" s="14"/>
      <c r="E49" s="47">
        <v>2.4</v>
      </c>
      <c r="F49" s="48"/>
      <c r="G49" s="47">
        <v>8.5</v>
      </c>
      <c r="H49" s="14"/>
      <c r="I49" s="46">
        <v>1176</v>
      </c>
      <c r="J49" s="14"/>
      <c r="K49" s="47">
        <v>1.5</v>
      </c>
      <c r="L49" s="48"/>
      <c r="M49" s="47">
        <v>6</v>
      </c>
      <c r="N49" s="14"/>
      <c r="O49" s="46">
        <v>1142</v>
      </c>
      <c r="P49" s="14"/>
      <c r="Q49" s="47">
        <v>1.8</v>
      </c>
      <c r="R49" s="48"/>
      <c r="S49" s="47">
        <v>6.9</v>
      </c>
      <c r="T49" s="14"/>
    </row>
    <row r="50" spans="1:20" ht="11.25" customHeight="1">
      <c r="A50" s="45"/>
      <c r="B50" s="14" t="s">
        <v>31</v>
      </c>
      <c r="C50" s="46">
        <v>1122</v>
      </c>
      <c r="D50" s="14"/>
      <c r="E50" s="47">
        <v>1.9</v>
      </c>
      <c r="F50" s="48"/>
      <c r="G50" s="47">
        <v>8.6999999999999993</v>
      </c>
      <c r="H50" s="14"/>
      <c r="I50" s="46">
        <v>1193</v>
      </c>
      <c r="J50" s="14"/>
      <c r="K50" s="47">
        <v>1.4</v>
      </c>
      <c r="L50" s="48"/>
      <c r="M50" s="47">
        <v>6.3</v>
      </c>
      <c r="N50" s="14"/>
      <c r="O50" s="46">
        <v>1161</v>
      </c>
      <c r="P50" s="14"/>
      <c r="Q50" s="47">
        <v>1.7</v>
      </c>
      <c r="R50" s="48"/>
      <c r="S50" s="47">
        <v>7.3</v>
      </c>
      <c r="T50" s="14"/>
    </row>
    <row r="51" spans="1:20" ht="11.25" customHeight="1">
      <c r="A51" s="14"/>
      <c r="B51" s="14" t="s">
        <v>32</v>
      </c>
      <c r="C51" s="46">
        <v>1147</v>
      </c>
      <c r="D51" s="14"/>
      <c r="E51" s="47">
        <v>2.2000000000000002</v>
      </c>
      <c r="F51" s="48"/>
      <c r="G51" s="47">
        <v>8.1</v>
      </c>
      <c r="H51" s="14"/>
      <c r="I51" s="46">
        <v>1217</v>
      </c>
      <c r="J51" s="14"/>
      <c r="K51" s="47">
        <v>2</v>
      </c>
      <c r="L51" s="48"/>
      <c r="M51" s="47">
        <v>6.6</v>
      </c>
      <c r="N51" s="14"/>
      <c r="O51" s="46">
        <v>1186</v>
      </c>
      <c r="P51" s="14"/>
      <c r="Q51" s="47">
        <v>2.2000000000000002</v>
      </c>
      <c r="R51" s="48"/>
      <c r="S51" s="47">
        <v>7.2</v>
      </c>
      <c r="T51" s="14"/>
    </row>
    <row r="52" spans="1:20" ht="14.25">
      <c r="A52" s="34"/>
      <c r="B52" s="34" t="s">
        <v>28</v>
      </c>
      <c r="C52" s="49">
        <v>1163</v>
      </c>
      <c r="D52" s="34"/>
      <c r="E52" s="50">
        <v>1.4</v>
      </c>
      <c r="F52" s="51"/>
      <c r="G52" s="50">
        <v>8.1999999999999993</v>
      </c>
      <c r="H52" s="34"/>
      <c r="I52" s="49">
        <v>1235</v>
      </c>
      <c r="J52" s="34"/>
      <c r="K52" s="50">
        <v>1.5</v>
      </c>
      <c r="L52" s="51"/>
      <c r="M52" s="50">
        <v>6.6</v>
      </c>
      <c r="N52" s="34"/>
      <c r="O52" s="49">
        <v>1203</v>
      </c>
      <c r="P52" s="34"/>
      <c r="Q52" s="50">
        <v>1.4</v>
      </c>
      <c r="R52" s="51"/>
      <c r="S52" s="50">
        <v>7.2</v>
      </c>
      <c r="T52" s="34"/>
    </row>
    <row r="53" spans="1:20" ht="14.2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</row>
    <row r="54" spans="1:20" ht="14.25">
      <c r="A54" s="52" t="s">
        <v>40</v>
      </c>
      <c r="B54" s="14" t="s">
        <v>41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r="55" spans="1:20" ht="14.25">
      <c r="A55" s="52" t="s">
        <v>42</v>
      </c>
      <c r="B55" s="14" t="s">
        <v>43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</row>
    <row r="56" spans="1:20" ht="14.25">
      <c r="A56" s="52" t="s">
        <v>44</v>
      </c>
      <c r="B56" s="14" t="s">
        <v>45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1:20" ht="14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1:20" ht="14.25">
      <c r="A58" s="53" t="s">
        <v>46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60" spans="1:20" ht="14.25">
      <c r="A60" s="54" t="s">
        <v>47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12"/>
      <c r="M60" s="12"/>
      <c r="N60" s="12"/>
      <c r="O60" s="12"/>
      <c r="P60" s="12"/>
      <c r="Q60" s="12"/>
      <c r="R60" s="12"/>
      <c r="S60" s="12"/>
      <c r="T60" s="12"/>
    </row>
    <row r="61" spans="1:20" ht="14.25">
      <c r="A61" s="55" t="s">
        <v>48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12"/>
      <c r="N61" s="12"/>
      <c r="O61" s="12"/>
      <c r="P61" s="12"/>
      <c r="Q61" s="12"/>
      <c r="R61" s="12"/>
      <c r="S61" s="12"/>
      <c r="T61" s="12"/>
    </row>
    <row r="62" spans="1:20" ht="14.25">
      <c r="A62" s="56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</row>
    <row r="63" spans="1:20" ht="14.25">
      <c r="A63" s="27" t="s">
        <v>49</v>
      </c>
      <c r="B63" s="57"/>
      <c r="C63" s="57"/>
      <c r="D63" s="57"/>
      <c r="E63" s="58" t="s">
        <v>50</v>
      </c>
      <c r="F63" s="12"/>
      <c r="G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</row>
    <row r="64" spans="1:20" ht="14.25">
      <c r="A64" s="59" t="s">
        <v>51</v>
      </c>
      <c r="B64" s="57"/>
      <c r="C64" s="57"/>
      <c r="D64" s="57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</row>
    <row r="65" spans="1:20" ht="14.25">
      <c r="A65" t="s">
        <v>52</v>
      </c>
      <c r="B65" s="57"/>
      <c r="C65" s="57"/>
      <c r="D65" s="57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</row>
    <row r="66" spans="1:20" ht="14.25">
      <c r="A66" s="56" t="s">
        <v>53</v>
      </c>
      <c r="B66" s="57"/>
      <c r="C66" s="57"/>
      <c r="D66" s="57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</row>
    <row r="67" spans="1:20" ht="14.25">
      <c r="A67" s="57"/>
      <c r="B67" s="57"/>
      <c r="C67" s="57"/>
      <c r="D67" s="57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</row>
    <row r="68" spans="1:20" ht="14.25">
      <c r="A68" s="57"/>
      <c r="B68" s="57"/>
      <c r="C68" s="57"/>
      <c r="D68" s="60" t="s">
        <v>54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</row>
    <row r="69" spans="1:20" ht="14.25">
      <c r="A69" s="57"/>
      <c r="B69" s="57"/>
      <c r="C69" s="57"/>
      <c r="D69" s="61" t="s">
        <v>55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</row>
    <row r="70" spans="1:20" ht="14.25">
      <c r="A70" s="57"/>
      <c r="B70" s="57"/>
      <c r="C70" s="62">
        <v>43070</v>
      </c>
      <c r="D70" s="63">
        <v>1.5943986592803272</v>
      </c>
      <c r="E70" s="64"/>
      <c r="F70" s="64"/>
      <c r="G70" s="63"/>
      <c r="H70" s="64"/>
      <c r="I70" s="64"/>
      <c r="J70" s="64"/>
      <c r="K70" s="12"/>
      <c r="L70" s="12"/>
      <c r="M70" s="64"/>
      <c r="N70" s="64"/>
      <c r="O70" s="64"/>
      <c r="P70" s="64"/>
      <c r="Q70" s="64"/>
      <c r="R70" s="64"/>
      <c r="S70" s="64"/>
      <c r="T70" s="64"/>
    </row>
    <row r="71" spans="1:20" ht="14.25">
      <c r="A71" s="57"/>
      <c r="B71" s="57"/>
      <c r="C71" s="62">
        <v>43160</v>
      </c>
      <c r="D71" s="63">
        <v>1.0999999999999899</v>
      </c>
      <c r="E71" s="64"/>
      <c r="F71" s="64"/>
      <c r="G71" s="63"/>
      <c r="H71" s="64"/>
      <c r="I71" s="64"/>
      <c r="J71" s="64"/>
      <c r="K71" s="12"/>
      <c r="L71" s="12"/>
      <c r="M71" s="64"/>
      <c r="N71" s="64"/>
      <c r="O71" s="64"/>
      <c r="P71" s="64"/>
      <c r="Q71" s="64"/>
      <c r="R71" s="64"/>
      <c r="S71" s="64"/>
      <c r="T71" s="64"/>
    </row>
    <row r="72" spans="1:20" ht="14.25">
      <c r="A72" s="57"/>
      <c r="B72" s="57"/>
      <c r="C72" s="62">
        <v>43252</v>
      </c>
      <c r="D72" s="63">
        <v>1.4999999999999902</v>
      </c>
      <c r="E72" s="64"/>
      <c r="F72" s="64"/>
      <c r="G72" s="63"/>
      <c r="H72" s="64"/>
      <c r="I72" s="64"/>
      <c r="J72" s="64"/>
      <c r="K72" s="12"/>
      <c r="L72" s="12"/>
      <c r="M72" s="64"/>
      <c r="N72" s="64"/>
      <c r="O72" s="64"/>
      <c r="P72" s="64"/>
      <c r="Q72" s="64"/>
      <c r="R72" s="64"/>
      <c r="S72" s="64"/>
      <c r="T72" s="64"/>
    </row>
    <row r="73" spans="1:20" ht="14.25">
      <c r="A73" s="57"/>
      <c r="B73" s="57"/>
      <c r="C73" s="62">
        <v>43344</v>
      </c>
      <c r="D73" s="63">
        <v>1.9012987125475389</v>
      </c>
      <c r="E73" s="64"/>
      <c r="F73" s="64"/>
      <c r="G73" s="63"/>
      <c r="H73" s="64"/>
      <c r="I73" s="64"/>
      <c r="J73" s="64"/>
      <c r="K73" s="12"/>
      <c r="L73" s="12"/>
      <c r="M73" s="64"/>
      <c r="N73" s="64"/>
      <c r="O73" s="64"/>
      <c r="P73" s="64"/>
      <c r="Q73" s="64"/>
      <c r="R73" s="64"/>
      <c r="S73" s="64"/>
      <c r="T73" s="64"/>
    </row>
    <row r="74" spans="1:20" ht="14.25">
      <c r="A74" s="57"/>
      <c r="B74" s="57"/>
      <c r="C74" s="62">
        <v>43435</v>
      </c>
      <c r="D74" s="63">
        <v>1.9</v>
      </c>
      <c r="E74" s="65"/>
      <c r="F74" s="65"/>
      <c r="G74" s="63"/>
      <c r="H74" s="64"/>
      <c r="I74" s="64"/>
      <c r="J74" s="64"/>
      <c r="K74" s="12"/>
      <c r="L74" s="12"/>
      <c r="M74" s="64"/>
      <c r="N74" s="64"/>
      <c r="O74" s="64"/>
      <c r="P74" s="64"/>
      <c r="Q74" s="64"/>
      <c r="R74" s="64"/>
      <c r="S74" s="64"/>
      <c r="T74" s="64"/>
    </row>
    <row r="75" spans="1:20" ht="14.25">
      <c r="A75" s="57"/>
      <c r="B75" s="57"/>
      <c r="C75" s="62">
        <v>43525</v>
      </c>
      <c r="D75" s="63">
        <v>1.5</v>
      </c>
      <c r="E75" s="65"/>
      <c r="F75" s="65"/>
      <c r="G75" s="63"/>
      <c r="H75" s="64"/>
      <c r="I75" s="64"/>
      <c r="J75" s="64"/>
      <c r="K75" s="12"/>
      <c r="L75" s="12"/>
      <c r="M75" s="64"/>
      <c r="N75" s="64"/>
      <c r="O75" s="64"/>
      <c r="P75" s="64"/>
      <c r="Q75" s="64"/>
      <c r="R75" s="64"/>
      <c r="S75" s="64"/>
      <c r="T75" s="64"/>
    </row>
    <row r="76" spans="1:20" ht="14.25">
      <c r="A76" s="57"/>
      <c r="B76" s="57"/>
      <c r="C76" s="62">
        <v>43617</v>
      </c>
      <c r="D76" s="63">
        <v>1.7</v>
      </c>
      <c r="E76" s="65"/>
      <c r="F76" s="65"/>
      <c r="G76" s="63"/>
      <c r="H76" s="64"/>
      <c r="I76" s="64"/>
      <c r="J76" s="64"/>
      <c r="K76" s="12"/>
      <c r="L76" s="12"/>
      <c r="M76" s="64"/>
      <c r="N76" s="64"/>
      <c r="O76" s="64"/>
      <c r="P76" s="64"/>
      <c r="Q76" s="64"/>
      <c r="R76" s="64"/>
      <c r="S76" s="64"/>
      <c r="T76" s="64"/>
    </row>
    <row r="77" spans="1:20" ht="14.25">
      <c r="A77" s="57"/>
      <c r="B77" s="57"/>
      <c r="C77" s="62">
        <v>43709</v>
      </c>
      <c r="D77" s="63">
        <v>1.5</v>
      </c>
      <c r="E77" s="65"/>
      <c r="F77" s="65"/>
      <c r="G77" s="63"/>
      <c r="H77" s="64"/>
      <c r="I77" s="64"/>
      <c r="J77" s="64"/>
      <c r="K77" s="12"/>
      <c r="L77" s="12"/>
      <c r="M77" s="64"/>
      <c r="N77" s="64"/>
      <c r="O77" s="64"/>
      <c r="P77" s="64"/>
      <c r="Q77" s="64"/>
      <c r="R77" s="64"/>
      <c r="S77" s="64"/>
      <c r="T77" s="64"/>
    </row>
    <row r="78" spans="1:20" ht="14.25">
      <c r="A78" s="57"/>
      <c r="B78" s="57"/>
      <c r="C78" s="62">
        <v>43800</v>
      </c>
      <c r="D78" s="63">
        <v>1.9</v>
      </c>
      <c r="E78" s="65"/>
      <c r="F78" s="65"/>
      <c r="G78" s="63"/>
      <c r="H78" s="64"/>
      <c r="I78" s="64"/>
      <c r="J78" s="64"/>
      <c r="K78" s="12"/>
      <c r="L78" s="12"/>
      <c r="M78" s="64"/>
      <c r="N78" s="64"/>
      <c r="O78" s="64"/>
      <c r="P78" s="64"/>
      <c r="Q78" s="64"/>
      <c r="R78" s="64"/>
      <c r="S78" s="64"/>
      <c r="T78" s="64"/>
    </row>
    <row r="79" spans="1:20" ht="14.25">
      <c r="A79" s="57"/>
      <c r="B79" s="57"/>
      <c r="C79" s="62">
        <v>43891</v>
      </c>
      <c r="D79" s="63">
        <v>2.5</v>
      </c>
      <c r="E79" s="65"/>
      <c r="F79" s="65"/>
      <c r="G79" s="63"/>
      <c r="H79" s="64"/>
      <c r="I79" s="64"/>
      <c r="J79" s="64"/>
      <c r="K79" s="12"/>
      <c r="L79" s="12"/>
      <c r="M79" s="64"/>
      <c r="N79" s="64"/>
      <c r="O79" s="64"/>
      <c r="P79" s="64"/>
      <c r="Q79" s="64"/>
      <c r="R79" s="64"/>
      <c r="S79" s="64"/>
      <c r="T79" s="64"/>
    </row>
    <row r="80" spans="1:20" ht="14.25">
      <c r="A80" s="57"/>
      <c r="B80" s="57"/>
      <c r="C80" s="62">
        <v>43983</v>
      </c>
      <c r="D80" s="63">
        <v>1.5</v>
      </c>
      <c r="E80" s="65"/>
      <c r="F80" s="65"/>
      <c r="G80" s="63"/>
      <c r="H80" s="64"/>
      <c r="I80" s="64"/>
      <c r="J80" s="64"/>
      <c r="K80" s="12"/>
      <c r="L80" s="12"/>
      <c r="M80" s="64"/>
      <c r="N80" s="64"/>
      <c r="O80" s="64"/>
      <c r="P80" s="64"/>
      <c r="Q80" s="64"/>
      <c r="R80" s="64"/>
      <c r="S80" s="64"/>
      <c r="T80" s="64"/>
    </row>
    <row r="81" spans="1:20" ht="14.25">
      <c r="A81" s="57"/>
      <c r="B81" s="57"/>
      <c r="C81" s="62">
        <v>44075</v>
      </c>
      <c r="D81" s="63">
        <v>1.4</v>
      </c>
      <c r="E81" s="65"/>
      <c r="F81" s="65"/>
      <c r="G81" s="63"/>
      <c r="H81" s="64"/>
      <c r="I81" s="64"/>
      <c r="J81" s="64"/>
      <c r="K81" s="12"/>
      <c r="L81" s="12"/>
      <c r="M81" s="64"/>
      <c r="N81" s="64"/>
      <c r="O81" s="64"/>
      <c r="P81" s="64"/>
      <c r="Q81" s="64"/>
      <c r="R81" s="64"/>
      <c r="S81" s="64"/>
      <c r="T81" s="64"/>
    </row>
    <row r="82" spans="1:20" ht="14.25">
      <c r="A82" s="57"/>
      <c r="B82" s="57"/>
      <c r="C82" s="62">
        <v>44166</v>
      </c>
      <c r="D82" s="63">
        <v>1.4</v>
      </c>
      <c r="E82" s="65"/>
      <c r="F82" s="65"/>
      <c r="G82" s="63"/>
      <c r="H82" s="64"/>
      <c r="I82" s="64"/>
      <c r="J82" s="64"/>
      <c r="K82" s="12"/>
      <c r="L82" s="12"/>
      <c r="M82" s="64"/>
      <c r="N82" s="64"/>
      <c r="O82" s="64"/>
      <c r="P82" s="64"/>
      <c r="Q82" s="64"/>
      <c r="R82" s="64"/>
      <c r="S82" s="64"/>
      <c r="T82" s="64"/>
    </row>
    <row r="83" spans="1:20" ht="14.25">
      <c r="A83" s="57"/>
      <c r="B83" s="57"/>
      <c r="C83" s="62">
        <v>44256</v>
      </c>
      <c r="D83" s="63">
        <v>1.5</v>
      </c>
      <c r="E83" s="65"/>
      <c r="F83" s="65"/>
      <c r="G83" s="63"/>
      <c r="H83" s="64"/>
      <c r="I83" s="64"/>
      <c r="J83" s="64"/>
      <c r="K83" s="12"/>
      <c r="L83" s="12"/>
      <c r="M83" s="64"/>
      <c r="N83" s="64"/>
      <c r="O83" s="64"/>
      <c r="P83" s="64"/>
      <c r="Q83" s="64"/>
      <c r="R83" s="64"/>
      <c r="S83" s="64"/>
      <c r="T83" s="64"/>
    </row>
    <row r="84" spans="1:20" ht="14.25">
      <c r="A84" s="57"/>
      <c r="B84" s="57"/>
      <c r="C84" s="62">
        <v>44348</v>
      </c>
      <c r="D84" s="63">
        <v>3.3</v>
      </c>
      <c r="E84" s="65"/>
      <c r="F84" s="65"/>
      <c r="G84" s="63"/>
      <c r="H84" s="64"/>
      <c r="I84" s="64"/>
      <c r="J84" s="64"/>
      <c r="K84" s="12"/>
      <c r="L84" s="12"/>
      <c r="M84" s="64"/>
      <c r="N84" s="64"/>
      <c r="O84" s="64"/>
      <c r="P84" s="64"/>
      <c r="Q84" s="64"/>
      <c r="R84" s="64"/>
      <c r="S84" s="64"/>
      <c r="T84" s="64"/>
    </row>
    <row r="85" spans="1:20" ht="14.25">
      <c r="A85" s="57"/>
      <c r="B85" s="57"/>
      <c r="C85" s="62">
        <v>44440</v>
      </c>
      <c r="D85" s="63">
        <v>4.9000000000000004</v>
      </c>
      <c r="E85" s="65"/>
      <c r="F85" s="65"/>
      <c r="G85" s="63"/>
      <c r="H85" s="64"/>
      <c r="I85" s="64"/>
      <c r="J85" s="64"/>
      <c r="K85" s="12"/>
      <c r="L85" s="12"/>
      <c r="M85" s="64"/>
      <c r="N85" s="64"/>
      <c r="O85" s="64"/>
      <c r="P85" s="64"/>
      <c r="Q85" s="64"/>
      <c r="R85" s="64"/>
      <c r="S85" s="64"/>
      <c r="T85" s="64"/>
    </row>
    <row r="86" spans="1:20" ht="14.25">
      <c r="A86" s="57"/>
      <c r="B86" s="57"/>
      <c r="C86" s="62">
        <v>44531</v>
      </c>
      <c r="D86" s="63">
        <v>5.9</v>
      </c>
      <c r="E86" s="65"/>
      <c r="F86" s="65"/>
      <c r="G86" s="63"/>
      <c r="H86" s="64"/>
      <c r="I86" s="64"/>
      <c r="J86" s="64"/>
      <c r="K86" s="12"/>
      <c r="L86" s="12"/>
      <c r="M86" s="64"/>
      <c r="N86" s="64"/>
      <c r="O86" s="64"/>
      <c r="P86" s="64"/>
      <c r="Q86" s="64"/>
      <c r="R86" s="64"/>
      <c r="S86" s="64"/>
      <c r="T86" s="64"/>
    </row>
    <row r="87" spans="1:20" ht="14.25">
      <c r="A87" s="64"/>
      <c r="B87" s="64"/>
      <c r="C87" s="62">
        <v>44621</v>
      </c>
      <c r="D87" s="63">
        <v>6.9</v>
      </c>
      <c r="E87" s="65"/>
      <c r="F87" s="65"/>
      <c r="G87" s="63"/>
      <c r="H87" s="64"/>
      <c r="I87" s="64"/>
      <c r="J87" s="64"/>
      <c r="K87" s="12"/>
      <c r="L87" s="12"/>
      <c r="M87" s="64"/>
      <c r="N87" s="64"/>
      <c r="O87" s="64"/>
      <c r="P87" s="64"/>
      <c r="Q87" s="64"/>
      <c r="R87" s="64"/>
      <c r="S87" s="64"/>
      <c r="T87" s="64"/>
    </row>
    <row r="88" spans="1:20" ht="15" customHeight="1">
      <c r="C88" s="62">
        <v>44713</v>
      </c>
      <c r="D88" s="63">
        <v>7.3</v>
      </c>
      <c r="E88" s="65"/>
      <c r="F88" s="65"/>
      <c r="G88" s="63"/>
      <c r="H88" s="64"/>
      <c r="I88" s="64"/>
      <c r="K88" s="12"/>
      <c r="L88" s="12"/>
    </row>
    <row r="89" spans="1:20" ht="15" customHeight="1">
      <c r="C89" s="62">
        <v>44805</v>
      </c>
      <c r="D89" s="63">
        <v>7.2</v>
      </c>
      <c r="E89" s="65"/>
      <c r="F89" s="65"/>
      <c r="G89" s="63"/>
      <c r="H89" s="64"/>
      <c r="I89" s="64"/>
      <c r="K89" s="12"/>
      <c r="L89" s="12"/>
    </row>
    <row r="90" spans="1:20" ht="15" customHeight="1">
      <c r="C90" s="62">
        <v>44896</v>
      </c>
      <c r="D90" s="66">
        <v>7.2</v>
      </c>
      <c r="E90" s="65"/>
      <c r="F90" s="65"/>
      <c r="G90" s="63"/>
      <c r="H90" s="64"/>
      <c r="I90" s="64"/>
    </row>
    <row r="91" spans="1:20" ht="15" customHeight="1">
      <c r="C91" s="62">
        <v>44986</v>
      </c>
      <c r="D91" s="66">
        <v>7.3</v>
      </c>
      <c r="E91" s="65"/>
      <c r="F91" s="65"/>
      <c r="G91" s="63"/>
      <c r="H91" s="64"/>
      <c r="I91" s="64"/>
    </row>
    <row r="92" spans="1:20" ht="15" customHeight="1">
      <c r="C92" s="62">
        <v>45078</v>
      </c>
      <c r="D92" s="66">
        <v>6.6</v>
      </c>
      <c r="E92" s="65"/>
      <c r="F92" s="65"/>
      <c r="G92" s="63"/>
      <c r="H92" s="64"/>
      <c r="I92" s="64"/>
    </row>
    <row r="93" spans="1:20" ht="15" customHeight="1">
      <c r="C93" s="62">
        <v>45170</v>
      </c>
      <c r="D93" s="66">
        <v>6.2</v>
      </c>
      <c r="E93" s="65"/>
      <c r="F93" s="65"/>
      <c r="G93" s="63"/>
      <c r="H93" s="64"/>
      <c r="I93" s="64"/>
    </row>
    <row r="94" spans="1:20" ht="15" customHeight="1">
      <c r="C94" s="62">
        <v>45261</v>
      </c>
      <c r="D94" s="66">
        <v>5.3</v>
      </c>
      <c r="E94" s="65"/>
      <c r="F94" s="65"/>
      <c r="G94" s="63"/>
      <c r="H94" s="64"/>
      <c r="I94" s="64"/>
    </row>
    <row r="95" spans="1:20" ht="15" customHeight="1">
      <c r="C95" s="62">
        <v>45352</v>
      </c>
      <c r="D95" s="66">
        <v>4.2</v>
      </c>
      <c r="E95" s="65"/>
      <c r="F95" s="65"/>
      <c r="G95" s="63"/>
      <c r="H95" s="64"/>
      <c r="I95" s="64"/>
    </row>
    <row r="96" spans="1:20" ht="15" customHeight="1">
      <c r="C96" s="62">
        <v>45444</v>
      </c>
      <c r="D96" s="66">
        <v>3.6</v>
      </c>
      <c r="E96" s="65"/>
      <c r="F96" s="65"/>
      <c r="G96" s="63"/>
      <c r="H96" s="64"/>
      <c r="I96" s="64"/>
    </row>
    <row r="97" spans="3:9" ht="15" customHeight="1">
      <c r="C97" s="62">
        <v>45536</v>
      </c>
      <c r="D97" s="66">
        <v>2.7</v>
      </c>
      <c r="E97" s="65"/>
      <c r="F97" s="65"/>
      <c r="G97" s="63"/>
      <c r="H97" s="64"/>
      <c r="I97" s="64"/>
    </row>
    <row r="98" spans="3:9" ht="15" customHeight="1">
      <c r="C98" s="62">
        <v>45627</v>
      </c>
      <c r="D98" s="66">
        <v>2.4</v>
      </c>
      <c r="E98" s="65"/>
      <c r="F98" s="65"/>
      <c r="G98" s="63"/>
      <c r="H98" s="64"/>
      <c r="I98" s="64"/>
    </row>
    <row r="99" spans="3:9" ht="15" customHeight="1">
      <c r="C99" s="62">
        <v>45717</v>
      </c>
      <c r="D99" s="66">
        <v>2.2999999999999998</v>
      </c>
      <c r="E99" s="65"/>
      <c r="F99" s="65"/>
      <c r="G99" s="63"/>
      <c r="H99" s="64"/>
      <c r="I99" s="64"/>
    </row>
    <row r="100" spans="3:9" ht="15" customHeight="1">
      <c r="C100" s="62">
        <v>45809</v>
      </c>
      <c r="D100" s="66">
        <v>2.1</v>
      </c>
      <c r="E100" s="65"/>
      <c r="F100" s="65"/>
      <c r="G100" s="63"/>
      <c r="H100" s="64"/>
      <c r="I100" s="64"/>
    </row>
    <row r="101" spans="3:9" ht="15" customHeight="1">
      <c r="C101" s="62">
        <v>45901</v>
      </c>
      <c r="D101" s="66">
        <v>2.1</v>
      </c>
      <c r="E101" s="65"/>
      <c r="F101" s="65"/>
      <c r="G101" s="63"/>
      <c r="H101" s="64"/>
      <c r="I101" s="64"/>
    </row>
    <row r="102" spans="3:9" ht="15" customHeight="1">
      <c r="C102" s="62">
        <v>45992</v>
      </c>
      <c r="D102" s="66">
        <v>2</v>
      </c>
      <c r="E102" s="65"/>
      <c r="F102" s="65"/>
      <c r="G102" s="63"/>
      <c r="H102" s="64"/>
      <c r="I102" s="64"/>
    </row>
    <row r="103" spans="3:9" ht="15" customHeight="1">
      <c r="C103" s="62">
        <v>46082</v>
      </c>
      <c r="D103" s="67">
        <v>2</v>
      </c>
      <c r="E103" s="65"/>
      <c r="F103" s="65"/>
      <c r="G103" s="63"/>
      <c r="H103" s="64"/>
      <c r="I103" s="64"/>
    </row>
  </sheetData>
  <mergeCells count="15">
    <mergeCell ref="C14:H14"/>
    <mergeCell ref="I14:N14"/>
    <mergeCell ref="O14:T14"/>
    <mergeCell ref="C15:D16"/>
    <mergeCell ref="E15:H15"/>
    <mergeCell ref="I15:J16"/>
    <mergeCell ref="K15:N15"/>
    <mergeCell ref="O15:P16"/>
    <mergeCell ref="Q15:T15"/>
    <mergeCell ref="E16:F16"/>
    <mergeCell ref="G16:H16"/>
    <mergeCell ref="K16:L16"/>
    <mergeCell ref="M16:N16"/>
    <mergeCell ref="Q16:R16"/>
    <mergeCell ref="S16:T16"/>
  </mergeCells>
  <conditionalFormatting sqref="L7:L8">
    <cfRule type="expression" dxfId="0" priority="1">
      <formula>LEFT(L7,5)="ERROR"</formula>
    </cfRule>
  </conditionalFormatting>
  <hyperlinks>
    <hyperlink ref="A66" r:id="rId1" display="Forecast CPI ex November 2022 monetary policy statement" xr:uid="{4C16302C-F630-45DC-B721-35E05F7BB2DF}"/>
    <hyperlink ref="A61" r:id="rId2" xr:uid="{E922D119-33FB-4FF5-B209-32B9D0EC10E1}"/>
  </hyperlinks>
  <printOptions horizontalCentered="1"/>
  <pageMargins left="0.39370078740157483" right="0.39370078740157483" top="0.62992125984251968" bottom="0.39370078740157483" header="0.19685039370078741" footer="0.39370078740157483"/>
  <pageSetup paperSize="9" scale="81" fitToHeight="0" orientation="portrait" r:id="rId3"/>
  <rowBreaks count="1" manualBreakCount="1">
    <brk id="62" max="20" man="1"/>
  </rowBreaks>
  <drawing r:id="rId4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 I M A N A G E ! 4 8 3 3 3 6 2 . 1 < / d o c u m e n t i d >  
     < s e n d e r i d > L I N D A M < / s e n d e r i d >  
     < s e n d e r e m a i l > L I N D A . M C L A U G H L A N @ C O M C O M . G O V T . N Z < / s e n d e r e m a i l >  
     < l a s t m o d i f i e d > 2 0 2 3 - 1 0 - 0 5 T 1 0 : 1 5 : 1 4 . 0 0 0 0 0 0 0 + 1 3 : 0 0 < / l a s t m o d i f i e d >  
     < d a t a b a s e > I M A N A G E 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Cover sheet</vt:lpstr>
      <vt:lpstr>Main calculation</vt:lpstr>
      <vt:lpstr>CPI Calculations</vt:lpstr>
      <vt:lpstr>CPI Inputs</vt:lpstr>
      <vt:lpstr>'CPI Calculations'!Print_Area</vt:lpstr>
      <vt:lpstr>'CPI Inputs'!Print_Area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2023-09-29T02:21:10Z</dcterms:created>
  <dcterms:modified xsi:type="dcterms:W3CDTF">2023-10-04T21:15:14Z</dcterms:modified>
</cp:coreProperties>
</file>