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8" documentId="8_{060C4452-72E0-4DC8-833B-399EC17D2ACC}" xr6:coauthVersionLast="47" xr6:coauthVersionMax="47" xr10:uidLastSave="{CB162635-D34F-46FC-8DE5-5FDE8D0214F8}"/>
  <bookViews>
    <workbookView xWindow="-120" yWindow="-120" windowWidth="29040" windowHeight="1572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3" l="1"/>
  <c r="D25" i="4" l="1"/>
  <c r="C25" i="3"/>
  <c r="C25" i="2"/>
  <c r="C62" i="1"/>
  <c r="C76" i="1"/>
  <c r="C18"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76" i="1" s="1"/>
  <c r="F56" i="13"/>
  <c r="D62" i="1" s="1"/>
  <c r="F55" i="13"/>
  <c r="D18" i="1" s="1"/>
  <c r="C13" i="13"/>
  <c r="C12" i="13"/>
  <c r="C11" i="13"/>
  <c r="C16" i="13" l="1"/>
  <c r="C17" i="13"/>
  <c r="B5" i="4" l="1"/>
  <c r="B4" i="4"/>
  <c r="B5" i="3"/>
  <c r="B4" i="3"/>
  <c r="B5" i="2"/>
  <c r="B4" i="2"/>
  <c r="B5" i="1"/>
  <c r="B4" i="1"/>
  <c r="C15" i="13" l="1"/>
  <c r="F12" i="13" l="1"/>
  <c r="C25" i="4"/>
  <c r="F11" i="13" s="1"/>
  <c r="F13" i="13" l="1"/>
  <c r="B76" i="1"/>
  <c r="B17" i="13" s="1"/>
  <c r="B62" i="1"/>
  <c r="B16" i="13" s="1"/>
  <c r="B18" i="1"/>
  <c r="B15" i="13" s="1"/>
  <c r="B25" i="3" l="1"/>
  <c r="B13" i="13" s="1"/>
  <c r="B25" i="2"/>
  <c r="B12" i="13" s="1"/>
  <c r="B11" i="13" l="1"/>
  <c r="B78" i="1"/>
</calcChain>
</file>

<file path=xl/sharedStrings.xml><?xml version="1.0" encoding="utf-8"?>
<sst xmlns="http://schemas.openxmlformats.org/spreadsheetml/2006/main" count="320" uniqueCount="202">
  <si>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</si>
  <si>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</si>
  <si>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</si>
  <si>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</si>
  <si>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</si>
  <si>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</si>
  <si>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</si>
  <si>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</si>
  <si>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</si>
  <si>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</si>
  <si>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</si>
  <si>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</si>
  <si>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</si>
  <si>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</si>
  <si>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</si>
  <si>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</si>
  <si>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</si>
  <si>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</si>
  <si>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</si>
  <si>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</si>
  <si>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</si>
  <si>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</si>
  <si>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</si>
  <si>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</si>
  <si>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</si>
  <si>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</si>
  <si>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</si>
  <si>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</si>
  <si>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</si>
  <si>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</si>
  <si>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</si>
  <si>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</si>
  <si>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</si>
  <si>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</si>
  <si>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</si>
  <si>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</si>
  <si>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</si>
  <si>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</si>
  <si>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</si>
  <si>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</si>
  <si>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</si>
  <si>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</si>
  <si>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</si>
  <si>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</si>
  <si>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</si>
  <si>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</si>
  <si>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</si>
  <si>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</si>
  <si>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</si>
  <si>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</si>
  <si>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</si>
  <si>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</si>
  <si>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</si>
  <si>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</si>
  <si>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</si>
  <si>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</si>
  <si>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</si>
  <si>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</si>
  <si>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</si>
  <si>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</si>
  <si>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</si>
  <si>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</si>
  <si>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</si>
  <si>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</si>
  <si>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</si>
  <si>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</si>
  <si>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</si>
  <si>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</si>
  <si>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</si>
  <si>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</si>
  <si>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</si>
  <si>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</si>
  <si>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</si>
  <si>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</si>
  <si>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</si>
  <si>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</si>
  <si>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</si>
  <si>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</si>
  <si>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</si>
  <si>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</si>
  <si>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</si>
  <si>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</si>
  <si>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</si>
  <si>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</si>
  <si>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</si>
  <si>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</si>
  <si>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</si>
  <si>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</si>
  <si>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</si>
  <si>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</si>
  <si>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</si>
  <si>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</si>
  <si>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</si>
  <si>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</si>
  <si>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</si>
  <si>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</si>
  <si>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</si>
  <si>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</si>
  <si>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</si>
  <si>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</si>
  <si>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</si>
  <si>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</si>
  <si>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</si>
  <si>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</si>
  <si>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</si>
  <si>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</si>
  <si>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</si>
  <si>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</si>
  <si>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</si>
  <si>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</si>
  <si>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</si>
  <si>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</si>
  <si>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</si>
  <si>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</si>
  <si>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</si>
  <si>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</si>
  <si>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</si>
  <si>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</si>
  <si>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</si>
  <si>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</si>
  <si>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</si>
  <si>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</si>
  <si>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</si>
  <si>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</si>
  <si>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</si>
  <si>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</si>
  <si>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</si>
  <si>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</si>
  <si>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</si>
  <si>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</si>
  <si>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</si>
  <si>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</si>
  <si>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</si>
  <si>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</si>
  <si>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</si>
  <si>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</si>
  <si>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</si>
  <si>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</si>
  <si>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</si>
  <si>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</si>
  <si>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</si>
  <si>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</si>
  <si>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</si>
  <si>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</si>
  <si>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</si>
  <si>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</si>
  <si>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</si>
  <si>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</si>
  <si>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</si>
  <si>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</si>
  <si>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</si>
  <si>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</si>
  <si>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</si>
  <si>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</si>
  <si>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</si>
  <si>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</si>
  <si>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</si>
  <si>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</si>
  <si>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</si>
  <si>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</si>
  <si>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</si>
  <si>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</si>
  <si>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</si>
  <si>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</si>
  <si>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</si>
  <si>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</si>
  <si>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</si>
  <si>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</si>
  <si>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</si>
  <si>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Commerce Comission</t>
  </si>
  <si>
    <t>Adrienne Meikle</t>
  </si>
  <si>
    <t>28-29 July 2022</t>
  </si>
  <si>
    <t>Airfare (return)</t>
  </si>
  <si>
    <t>Wlg / Akl / Wlg</t>
  </si>
  <si>
    <t>Accommodation - Avani Metropolis</t>
  </si>
  <si>
    <t>Auckland</t>
  </si>
  <si>
    <t>Taxi - Home to Wellington Airport</t>
  </si>
  <si>
    <t>Taxi</t>
  </si>
  <si>
    <t>Wellington</t>
  </si>
  <si>
    <t>Taxi - Auckland Airport to Auckland Office</t>
  </si>
  <si>
    <t>Taxi - Auckland Office to Auckland Airport</t>
  </si>
  <si>
    <t>15-16 September 2022</t>
  </si>
  <si>
    <t>Accommodation (1 night)</t>
  </si>
  <si>
    <t>24-25 November 2022</t>
  </si>
  <si>
    <t>Regular visit to meet with Auckland staff</t>
  </si>
  <si>
    <t>29-31 March 2023</t>
  </si>
  <si>
    <t>Accommodation (2 nights)</t>
  </si>
  <si>
    <t>Taxi - Business NZ Forum venue to Auckland Airport</t>
  </si>
  <si>
    <t>Regular visit to meeting with Auckland staff</t>
  </si>
  <si>
    <t>Attending a Tiriti o Waitangi workshop on 15 and 16 September</t>
  </si>
  <si>
    <t>Taxi - Auckland Airport to workshop venue in Auckland</t>
  </si>
  <si>
    <t>Regular visit to meet with Auckland staff and attending stakeholder meetings</t>
  </si>
  <si>
    <t>Attending Auckland staff Values workshops on 29 and 30 March and Business NZ CEO Forum on 31 March</t>
  </si>
  <si>
    <t>NO HOSPITALITY PROVIDED</t>
  </si>
  <si>
    <t>Taxi - Wellington Airport to Home</t>
  </si>
  <si>
    <t>Taxi - Workshop venue to Auckland Airport in Auckland</t>
  </si>
  <si>
    <t>Taxi - Auckland Aiport to Auckland Office</t>
  </si>
  <si>
    <t xml:space="preserve">Institute of Directors (IoD) membership fees  </t>
  </si>
  <si>
    <t>2022/23</t>
  </si>
  <si>
    <t>Membership fees</t>
  </si>
  <si>
    <t xml:space="preserve">NO GIFTS OR BENEFITS RECEIVED </t>
  </si>
  <si>
    <t xml:space="preserve">This disclosure has been reviewed and approved by Chief Financial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</si>
</sst>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4"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4" fillId="3" borderId="0" xfId="0" applyNumberFormat="1" applyFont="1" applyFill="1" applyAlignment="1">
      <alignment horizontal="center" vertical="center" wrapText="1"/>
    </xf>
    <xf numFmtId="0" fontId="33"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4" fillId="3" borderId="0" xfId="0" applyFont="1" applyFill="1" applyAlignment="1">
      <alignment horizontal="center" vertical="center" wrapText="1"/>
    </xf>
    <xf numFmtId="167" fontId="15" fillId="11" borderId="3" xfId="0"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top"/>
      <protection locked="0"/>
    </xf>
    <xf numFmtId="0" fontId="4" fillId="11"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5" fillId="11" borderId="2" xfId="0" applyFont="1" applyFill="1" applyBorder="1" applyAlignment="1" applyProtection="1">
      <alignment horizontal="left" vertical="center" wrapText="1" readingOrder="1"/>
      <protection locked="0"/>
    </xf>
    <xf numFmtId="167" fontId="35"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4"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5" Type="http://schemas.openxmlformats.org/officeDocument/2006/relationships/hyperlink" Target="http://www.ssc.govt.nz/ce-expenses-disclosure" TargetMode="Externa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8" zoomScaleNormal="100" workbookViewId="0">
      <selection activeCell="A12" sqref="A12"/>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5" sqref="G5"/>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51</v>
      </c>
      <c r="B1" s="138"/>
      <c r="C1" s="138"/>
      <c r="D1" s="138"/>
      <c r="E1" s="138"/>
      <c r="F1" s="138"/>
      <c r="G1" s="17"/>
      <c r="H1" s="17"/>
      <c r="I1" s="17"/>
      <c r="J1" s="17"/>
      <c r="K1" s="17"/>
    </row>
    <row r="2" spans="1:11" ht="21" customHeight="1" x14ac:dyDescent="0.2">
      <c r="A2" s="3" t="s">
        <v>52</v>
      </c>
      <c r="B2" s="139" t="s">
        <v>169</v>
      </c>
      <c r="C2" s="139"/>
      <c r="D2" s="139"/>
      <c r="E2" s="139"/>
      <c r="F2" s="139"/>
      <c r="G2" s="17"/>
      <c r="H2" s="17"/>
      <c r="I2" s="17"/>
      <c r="J2" s="17"/>
      <c r="K2" s="17"/>
    </row>
    <row r="3" spans="1:11" ht="21" customHeight="1" x14ac:dyDescent="0.2">
      <c r="A3" s="3" t="s">
        <v>53</v>
      </c>
      <c r="B3" s="139" t="s">
        <v>170</v>
      </c>
      <c r="C3" s="139"/>
      <c r="D3" s="139"/>
      <c r="E3" s="139"/>
      <c r="F3" s="139"/>
      <c r="G3" s="17"/>
      <c r="H3" s="17"/>
      <c r="I3" s="17"/>
      <c r="J3" s="17"/>
      <c r="K3" s="17"/>
    </row>
    <row r="4" spans="1:11" ht="21" customHeight="1" x14ac:dyDescent="0.2">
      <c r="A4" s="3" t="s">
        <v>54</v>
      </c>
      <c r="B4" s="140">
        <v>44743</v>
      </c>
      <c r="C4" s="140"/>
      <c r="D4" s="140"/>
      <c r="E4" s="140"/>
      <c r="F4" s="140"/>
      <c r="G4" s="17"/>
      <c r="H4" s="17"/>
      <c r="I4" s="17"/>
      <c r="J4" s="17"/>
      <c r="K4" s="17"/>
    </row>
    <row r="5" spans="1:11" ht="21" customHeight="1" x14ac:dyDescent="0.2">
      <c r="A5" s="3" t="s">
        <v>55</v>
      </c>
      <c r="B5" s="140">
        <v>45051</v>
      </c>
      <c r="C5" s="140"/>
      <c r="D5" s="140"/>
      <c r="E5" s="140"/>
      <c r="F5" s="140"/>
      <c r="G5" s="17"/>
      <c r="H5" s="17"/>
      <c r="I5" s="17"/>
      <c r="J5" s="17"/>
      <c r="K5" s="17"/>
    </row>
    <row r="6" spans="1:11" ht="21" customHeight="1" x14ac:dyDescent="0.2">
      <c r="A6" s="3" t="s">
        <v>56</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21" customHeight="1" x14ac:dyDescent="0.2">
      <c r="A7" s="3" t="s">
        <v>57</v>
      </c>
      <c r="B7" s="136" t="s">
        <v>89</v>
      </c>
      <c r="C7" s="136"/>
      <c r="D7" s="136"/>
      <c r="E7" s="136"/>
      <c r="F7" s="136"/>
      <c r="G7" s="23"/>
      <c r="H7" s="17"/>
      <c r="I7" s="17"/>
      <c r="J7" s="17"/>
      <c r="K7" s="17"/>
    </row>
    <row r="8" spans="1:11" ht="21" customHeight="1" x14ac:dyDescent="0.2">
      <c r="A8" s="3" t="s">
        <v>59</v>
      </c>
      <c r="B8" s="136" t="s">
        <v>201</v>
      </c>
      <c r="C8" s="136"/>
      <c r="D8" s="136"/>
      <c r="E8" s="136"/>
      <c r="F8" s="136"/>
      <c r="G8" s="23"/>
      <c r="H8" s="17"/>
      <c r="I8" s="17"/>
      <c r="J8" s="17"/>
      <c r="K8" s="17"/>
    </row>
    <row r="9" spans="1:11" ht="66.75" customHeight="1" x14ac:dyDescent="0.2">
      <c r="A9" s="135" t="s">
        <v>60</v>
      </c>
      <c r="B9" s="135"/>
      <c r="C9" s="135"/>
      <c r="D9" s="135"/>
      <c r="E9" s="135"/>
      <c r="F9" s="135"/>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5199.9800000000005</v>
      </c>
      <c r="C11" s="67" t="str">
        <f>IF(Travel!B6="",A34,Travel!B6)</f>
        <v>Figures exclude GST</v>
      </c>
      <c r="D11" s="6"/>
      <c r="E11" s="8" t="s">
        <v>66</v>
      </c>
      <c r="F11" s="33">
        <f>'Gifts and benefits'!C25</f>
        <v>0</v>
      </c>
      <c r="G11" s="29"/>
      <c r="H11" s="29"/>
      <c r="I11" s="29"/>
      <c r="J11" s="29"/>
      <c r="K11" s="29"/>
    </row>
    <row r="12" spans="1:11" ht="27.75" customHeight="1" x14ac:dyDescent="0.2">
      <c r="A12" s="8" t="s">
        <v>24</v>
      </c>
      <c r="B12" s="60">
        <f>Hospitality!B25</f>
        <v>0</v>
      </c>
      <c r="C12" s="67" t="str">
        <f>IF(Hospitality!B6="",A34,Hospitality!B6)</f>
        <v>Figures exclude GST</v>
      </c>
      <c r="D12" s="6"/>
      <c r="E12" s="8" t="s">
        <v>67</v>
      </c>
      <c r="F12" s="33">
        <f>'Gifts and benefits'!C26</f>
        <v>0</v>
      </c>
      <c r="G12" s="29"/>
      <c r="H12" s="29"/>
      <c r="I12" s="29"/>
      <c r="J12" s="29"/>
      <c r="K12" s="29"/>
    </row>
    <row r="13" spans="1:11" ht="27.75" customHeight="1" x14ac:dyDescent="0.2">
      <c r="A13" s="8" t="s">
        <v>68</v>
      </c>
      <c r="B13" s="60">
        <f>'All other expenses'!B25</f>
        <v>336.59999999999997</v>
      </c>
      <c r="C13" s="67" t="str">
        <f>IF('All other expenses'!B6="",A34,'All other expenses'!B6)</f>
        <v>Figures exclude GST</v>
      </c>
      <c r="D13" s="6"/>
      <c r="E13" s="8" t="s">
        <v>69</v>
      </c>
      <c r="F13" s="33">
        <f>'Gifts and benefits'!C27</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Travel!B18</f>
        <v>0</v>
      </c>
      <c r="C15" s="69" t="str">
        <f>C11</f>
        <v>Figures exclude GST</v>
      </c>
      <c r="D15" s="6"/>
      <c r="E15" s="6"/>
      <c r="F15" s="35"/>
      <c r="G15" s="17"/>
      <c r="H15" s="17"/>
      <c r="I15" s="17"/>
      <c r="J15" s="17"/>
      <c r="K15" s="17"/>
    </row>
    <row r="16" spans="1:11" ht="27.75" customHeight="1" x14ac:dyDescent="0.2">
      <c r="A16" s="9" t="s">
        <v>71</v>
      </c>
      <c r="B16" s="62">
        <f>Travel!B62</f>
        <v>5199.9800000000005</v>
      </c>
      <c r="C16" s="69" t="str">
        <f>C11</f>
        <v>Figures exclude GST</v>
      </c>
      <c r="D16" s="36"/>
      <c r="E16" s="6"/>
      <c r="F16" s="37"/>
      <c r="G16" s="17"/>
      <c r="H16" s="17"/>
      <c r="I16" s="17"/>
      <c r="J16" s="17"/>
      <c r="K16" s="17"/>
    </row>
    <row r="17" spans="1:11" ht="27.75" customHeight="1" x14ac:dyDescent="0.2">
      <c r="A17" s="9" t="s">
        <v>72</v>
      </c>
      <c r="B17" s="62">
        <f>Travel!B76</f>
        <v>0</v>
      </c>
      <c r="C17" s="69"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COUNT(Travel!B12:B17)</f>
        <v>0</v>
      </c>
      <c r="C55" s="76"/>
      <c r="D55" s="76">
        <f>COUNTIF(Travel!D12:D17,"*")</f>
        <v>0</v>
      </c>
      <c r="E55" s="77"/>
      <c r="F55" s="77" t="b">
        <f>MIN(B55,D55)=MAX(B55,D55)</f>
        <v>1</v>
      </c>
      <c r="G55" s="17"/>
      <c r="H55" s="17"/>
      <c r="I55" s="17"/>
      <c r="J55" s="17"/>
      <c r="K55" s="17"/>
    </row>
    <row r="56" spans="1:11" hidden="1" x14ac:dyDescent="0.2">
      <c r="A56" s="84" t="s">
        <v>105</v>
      </c>
      <c r="B56" s="76">
        <f>COUNT(Travel!B22:B61)</f>
        <v>25</v>
      </c>
      <c r="C56" s="76"/>
      <c r="D56" s="76">
        <f>COUNTIF(Travel!D22:D61,"*")</f>
        <v>25</v>
      </c>
      <c r="E56" s="77"/>
      <c r="F56" s="77" t="b">
        <f>MIN(B56,D56)=MAX(B56,D56)</f>
        <v>1</v>
      </c>
    </row>
    <row r="57" spans="1:11" hidden="1" x14ac:dyDescent="0.2">
      <c r="A57" s="85"/>
      <c r="B57" s="76">
        <f>COUNT(Travel!B66:B75)</f>
        <v>0</v>
      </c>
      <c r="C57" s="76"/>
      <c r="D57" s="76">
        <f>COUNTIF(Travel!D66:D75,"*")</f>
        <v>0</v>
      </c>
      <c r="E57" s="77"/>
      <c r="F57" s="77" t="b">
        <f>MIN(B57,D57)=MAX(B57,D57)</f>
        <v>1</v>
      </c>
    </row>
    <row r="58" spans="1:11" hidden="1" x14ac:dyDescent="0.2">
      <c r="A58" s="86" t="s">
        <v>106</v>
      </c>
      <c r="B58" s="78">
        <f>COUNT(Hospitality!B11:B24)</f>
        <v>0</v>
      </c>
      <c r="C58" s="78"/>
      <c r="D58" s="78">
        <f>COUNTIF(Hospitality!D11:D24,"*")</f>
        <v>0</v>
      </c>
      <c r="E58" s="79"/>
      <c r="F58" s="79" t="b">
        <f>MIN(B58,D58)=MAX(B58,D58)</f>
        <v>1</v>
      </c>
    </row>
    <row r="59" spans="1:11" hidden="1" x14ac:dyDescent="0.2">
      <c r="A59" s="87" t="s">
        <v>107</v>
      </c>
      <c r="B59" s="77">
        <f>COUNT('All other expenses'!B11:B24)</f>
        <v>1</v>
      </c>
      <c r="C59" s="77"/>
      <c r="D59" s="77">
        <f>COUNTIF('All other expenses'!D11:D24,"*")</f>
        <v>1</v>
      </c>
      <c r="E59" s="77"/>
      <c r="F59" s="77" t="b">
        <f>MIN(B59,D59)=MAX(B59,D59)</f>
        <v>1</v>
      </c>
    </row>
    <row r="60" spans="1:11" hidden="1" x14ac:dyDescent="0.2">
      <c r="A60" s="86" t="s">
        <v>108</v>
      </c>
      <c r="B60" s="78">
        <f>COUNTIF('Gifts and benefits'!B11:B24,"*")</f>
        <v>1</v>
      </c>
      <c r="C60" s="78">
        <f>COUNTIF('Gifts and benefits'!C11:C24,"*")</f>
        <v>0</v>
      </c>
      <c r="D60" s="78"/>
      <c r="E60" s="78">
        <f>COUNTA('Gifts and benefits'!E11:E24)</f>
        <v>0</v>
      </c>
      <c r="F60" s="79"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6"/>
  <sheetViews>
    <sheetView zoomScaleNormal="100" workbookViewId="0">
      <selection activeCell="A53" sqref="A5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8" t="s">
        <v>109</v>
      </c>
      <c r="B1" s="138"/>
      <c r="C1" s="138"/>
      <c r="D1" s="138"/>
      <c r="E1" s="138"/>
      <c r="F1" s="17"/>
    </row>
    <row r="2" spans="1:6" ht="21" customHeight="1" x14ac:dyDescent="0.2">
      <c r="A2" s="3" t="s">
        <v>52</v>
      </c>
      <c r="B2" s="141" t="str">
        <f>'Summary and sign-off'!B2:F2</f>
        <v>Commerce Comission</v>
      </c>
      <c r="C2" s="141"/>
      <c r="D2" s="141"/>
      <c r="E2" s="141"/>
      <c r="F2" s="17"/>
    </row>
    <row r="3" spans="1:6" ht="21" customHeight="1" x14ac:dyDescent="0.2">
      <c r="A3" s="3" t="s">
        <v>110</v>
      </c>
      <c r="B3" s="141" t="str">
        <f>'Summary and sign-off'!B3:F3</f>
        <v>Adrienne Meikle</v>
      </c>
      <c r="C3" s="141"/>
      <c r="D3" s="141"/>
      <c r="E3" s="141"/>
      <c r="F3" s="17"/>
    </row>
    <row r="4" spans="1:6" ht="21" customHeight="1" x14ac:dyDescent="0.2">
      <c r="A4" s="3" t="s">
        <v>111</v>
      </c>
      <c r="B4" s="141">
        <f>'Summary and sign-off'!B4:F4</f>
        <v>44743</v>
      </c>
      <c r="C4" s="141"/>
      <c r="D4" s="141"/>
      <c r="E4" s="141"/>
      <c r="F4" s="17"/>
    </row>
    <row r="5" spans="1:6" ht="21" customHeight="1" x14ac:dyDescent="0.2">
      <c r="A5" s="3" t="s">
        <v>112</v>
      </c>
      <c r="B5" s="141">
        <f>'Summary and sign-off'!B5:F5</f>
        <v>45051</v>
      </c>
      <c r="C5" s="141"/>
      <c r="D5" s="141"/>
      <c r="E5" s="141"/>
      <c r="F5" s="17"/>
    </row>
    <row r="6" spans="1:6" ht="21" customHeight="1" x14ac:dyDescent="0.2">
      <c r="A6" s="3" t="s">
        <v>113</v>
      </c>
      <c r="B6" s="136" t="s">
        <v>81</v>
      </c>
      <c r="C6" s="136"/>
      <c r="D6" s="136"/>
      <c r="E6" s="136"/>
      <c r="F6" s="17"/>
    </row>
    <row r="7" spans="1:6" ht="21" customHeight="1" x14ac:dyDescent="0.2">
      <c r="A7" s="3" t="s">
        <v>56</v>
      </c>
      <c r="B7" s="136" t="s">
        <v>83</v>
      </c>
      <c r="C7" s="136"/>
      <c r="D7" s="136"/>
      <c r="E7" s="136"/>
      <c r="F7" s="17"/>
    </row>
    <row r="8" spans="1:6" ht="36" customHeight="1" x14ac:dyDescent="0.2">
      <c r="A8" s="144" t="s">
        <v>114</v>
      </c>
      <c r="B8" s="145"/>
      <c r="C8" s="145"/>
      <c r="D8" s="145"/>
      <c r="E8" s="145"/>
      <c r="F8" s="19"/>
    </row>
    <row r="9" spans="1:6" ht="36" customHeight="1" x14ac:dyDescent="0.2">
      <c r="A9" s="146" t="s">
        <v>115</v>
      </c>
      <c r="B9" s="147"/>
      <c r="C9" s="147"/>
      <c r="D9" s="147"/>
      <c r="E9" s="147"/>
      <c r="F9" s="19"/>
    </row>
    <row r="10" spans="1:6" ht="24.75" customHeight="1" x14ac:dyDescent="0.2">
      <c r="A10" s="143" t="s">
        <v>116</v>
      </c>
      <c r="B10" s="148"/>
      <c r="C10" s="143"/>
      <c r="D10" s="143"/>
      <c r="E10" s="143"/>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20"/>
      <c r="B13" s="121"/>
      <c r="C13" s="122"/>
      <c r="D13" s="122"/>
      <c r="E13" s="123"/>
      <c r="F13" s="1"/>
    </row>
    <row r="14" spans="1:6" s="2" customFormat="1" ht="12.75" customHeight="1" x14ac:dyDescent="0.2">
      <c r="A14" s="132"/>
      <c r="B14" s="121"/>
      <c r="C14" s="122"/>
      <c r="D14" s="122"/>
      <c r="E14" s="123"/>
      <c r="F14" s="1"/>
    </row>
    <row r="15" spans="1:6" s="2" customFormat="1" x14ac:dyDescent="0.2">
      <c r="A15" s="124"/>
      <c r="B15" s="121"/>
      <c r="C15" s="122"/>
      <c r="D15" s="122"/>
      <c r="E15" s="123"/>
      <c r="F15" s="1"/>
    </row>
    <row r="16" spans="1:6" s="2" customFormat="1" x14ac:dyDescent="0.2">
      <c r="A16" s="124"/>
      <c r="B16" s="121"/>
      <c r="C16" s="122"/>
      <c r="D16" s="122"/>
      <c r="E16" s="123"/>
      <c r="F16" s="1"/>
    </row>
    <row r="17" spans="1:6" s="2" customFormat="1" hidden="1" x14ac:dyDescent="0.2">
      <c r="A17" s="106"/>
      <c r="B17" s="107"/>
      <c r="C17" s="108"/>
      <c r="D17" s="108"/>
      <c r="E17" s="109"/>
      <c r="F17" s="1"/>
    </row>
    <row r="18" spans="1:6" ht="19.5" customHeight="1" x14ac:dyDescent="0.2">
      <c r="A18" s="72" t="s">
        <v>122</v>
      </c>
      <c r="B18" s="73">
        <f>SUM(B12:B17)</f>
        <v>0</v>
      </c>
      <c r="C18" s="131" t="str">
        <f>IF(SUBTOTAL(3,B12:B17)=SUBTOTAL(103,B12:B17),'Summary and sign-off'!$A$48,'Summary and sign-off'!$A$49)</f>
        <v>Check - there are no hidden rows with data</v>
      </c>
      <c r="D18" s="142" t="str">
        <f>IF('Summary and sign-off'!F55='Summary and sign-off'!F54,'Summary and sign-off'!A51,'Summary and sign-off'!A50)</f>
        <v>Check - each entry provides sufficient information</v>
      </c>
      <c r="E18" s="142"/>
      <c r="F18" s="17"/>
    </row>
    <row r="19" spans="1:6" ht="10.5" customHeight="1" x14ac:dyDescent="0.2">
      <c r="A19" s="17"/>
      <c r="B19" s="19"/>
      <c r="C19" s="17"/>
      <c r="D19" s="17"/>
      <c r="E19" s="17"/>
      <c r="F19" s="17"/>
    </row>
    <row r="20" spans="1:6" ht="24.75" customHeight="1" x14ac:dyDescent="0.2">
      <c r="A20" s="143" t="s">
        <v>123</v>
      </c>
      <c r="B20" s="143"/>
      <c r="C20" s="143"/>
      <c r="D20" s="143"/>
      <c r="E20" s="143"/>
      <c r="F20" s="29"/>
    </row>
    <row r="21" spans="1:6" ht="27" customHeight="1" x14ac:dyDescent="0.2">
      <c r="A21" s="24" t="s">
        <v>117</v>
      </c>
      <c r="B21" s="24" t="s">
        <v>62</v>
      </c>
      <c r="C21" s="24" t="s">
        <v>124</v>
      </c>
      <c r="D21" s="24" t="s">
        <v>120</v>
      </c>
      <c r="E21" s="24" t="s">
        <v>121</v>
      </c>
      <c r="F21" s="30"/>
    </row>
    <row r="22" spans="1:6" s="2" customFormat="1" hidden="1" x14ac:dyDescent="0.2">
      <c r="A22" s="96"/>
      <c r="B22" s="97"/>
      <c r="C22" s="98"/>
      <c r="D22" s="98"/>
      <c r="E22" s="99"/>
      <c r="F22" s="1"/>
    </row>
    <row r="23" spans="1:6" s="2" customFormat="1" x14ac:dyDescent="0.2">
      <c r="A23" s="120"/>
      <c r="B23" s="121"/>
      <c r="C23" s="122"/>
      <c r="D23" s="122"/>
      <c r="E23" s="123"/>
      <c r="F23" s="1"/>
    </row>
    <row r="24" spans="1:6" s="2" customFormat="1" x14ac:dyDescent="0.2">
      <c r="A24" s="120" t="s">
        <v>171</v>
      </c>
      <c r="B24" s="121">
        <v>475.66</v>
      </c>
      <c r="C24" s="122" t="s">
        <v>191</v>
      </c>
      <c r="D24" s="122" t="s">
        <v>172</v>
      </c>
      <c r="E24" s="123" t="s">
        <v>173</v>
      </c>
      <c r="F24" s="1"/>
    </row>
    <row r="25" spans="1:6" s="2" customFormat="1" x14ac:dyDescent="0.2">
      <c r="A25" s="120" t="s">
        <v>171</v>
      </c>
      <c r="B25" s="121">
        <v>190.96</v>
      </c>
      <c r="C25" s="122" t="s">
        <v>174</v>
      </c>
      <c r="D25" s="122" t="s">
        <v>182</v>
      </c>
      <c r="E25" s="123" t="s">
        <v>175</v>
      </c>
      <c r="F25" s="1"/>
    </row>
    <row r="26" spans="1:6" s="2" customFormat="1" x14ac:dyDescent="0.2">
      <c r="A26" s="132">
        <v>44770</v>
      </c>
      <c r="B26" s="121">
        <v>29.4</v>
      </c>
      <c r="C26" s="122" t="s">
        <v>176</v>
      </c>
      <c r="D26" s="122" t="s">
        <v>177</v>
      </c>
      <c r="E26" s="123" t="s">
        <v>178</v>
      </c>
      <c r="F26" s="1"/>
    </row>
    <row r="27" spans="1:6" s="2" customFormat="1" x14ac:dyDescent="0.2">
      <c r="A27" s="133">
        <v>44770</v>
      </c>
      <c r="B27" s="121">
        <v>79.56</v>
      </c>
      <c r="C27" s="122" t="s">
        <v>179</v>
      </c>
      <c r="D27" s="122" t="s">
        <v>177</v>
      </c>
      <c r="E27" s="123" t="s">
        <v>175</v>
      </c>
      <c r="F27" s="1"/>
    </row>
    <row r="28" spans="1:6" s="2" customFormat="1" x14ac:dyDescent="0.2">
      <c r="A28" s="132">
        <v>44771</v>
      </c>
      <c r="B28" s="121">
        <v>92.67</v>
      </c>
      <c r="C28" s="122" t="s">
        <v>180</v>
      </c>
      <c r="D28" s="122" t="s">
        <v>177</v>
      </c>
      <c r="E28" s="123" t="s">
        <v>175</v>
      </c>
      <c r="F28" s="1"/>
    </row>
    <row r="29" spans="1:6" s="2" customFormat="1" x14ac:dyDescent="0.2">
      <c r="A29" s="132">
        <v>44771</v>
      </c>
      <c r="B29" s="121">
        <v>26.61</v>
      </c>
      <c r="C29" s="122" t="s">
        <v>194</v>
      </c>
      <c r="D29" s="122" t="s">
        <v>177</v>
      </c>
      <c r="E29" s="123" t="s">
        <v>178</v>
      </c>
      <c r="F29" s="1"/>
    </row>
    <row r="30" spans="1:6" s="2" customFormat="1" x14ac:dyDescent="0.2">
      <c r="A30" s="132"/>
      <c r="B30" s="121"/>
      <c r="C30" s="122"/>
      <c r="D30" s="122"/>
      <c r="E30" s="123"/>
      <c r="F30" s="1"/>
    </row>
    <row r="31" spans="1:6" s="2" customFormat="1" x14ac:dyDescent="0.2">
      <c r="A31" s="132"/>
      <c r="B31" s="121"/>
      <c r="C31" s="122"/>
      <c r="D31" s="122"/>
      <c r="E31" s="123"/>
      <c r="F31" s="1"/>
    </row>
    <row r="32" spans="1:6" s="2" customFormat="1" x14ac:dyDescent="0.2">
      <c r="A32" s="132" t="s">
        <v>181</v>
      </c>
      <c r="B32" s="121">
        <v>687.44</v>
      </c>
      <c r="C32" s="122" t="s">
        <v>189</v>
      </c>
      <c r="D32" s="122" t="s">
        <v>172</v>
      </c>
      <c r="E32" s="123" t="s">
        <v>173</v>
      </c>
      <c r="F32" s="1"/>
    </row>
    <row r="33" spans="1:6" s="2" customFormat="1" x14ac:dyDescent="0.2">
      <c r="A33" s="132" t="s">
        <v>181</v>
      </c>
      <c r="B33" s="121">
        <v>190.96</v>
      </c>
      <c r="C33" s="122" t="s">
        <v>174</v>
      </c>
      <c r="D33" s="122" t="s">
        <v>182</v>
      </c>
      <c r="E33" s="123" t="s">
        <v>175</v>
      </c>
      <c r="F33" s="1"/>
    </row>
    <row r="34" spans="1:6" s="2" customFormat="1" x14ac:dyDescent="0.2">
      <c r="A34" s="132">
        <v>44819</v>
      </c>
      <c r="B34" s="121">
        <v>28.38</v>
      </c>
      <c r="C34" s="122" t="s">
        <v>176</v>
      </c>
      <c r="D34" s="122" t="s">
        <v>177</v>
      </c>
      <c r="E34" s="123" t="s">
        <v>178</v>
      </c>
      <c r="F34" s="1"/>
    </row>
    <row r="35" spans="1:6" s="2" customFormat="1" x14ac:dyDescent="0.2">
      <c r="A35" s="132">
        <v>44819</v>
      </c>
      <c r="B35" s="121">
        <v>89.13</v>
      </c>
      <c r="C35" s="122" t="s">
        <v>190</v>
      </c>
      <c r="D35" s="122" t="s">
        <v>177</v>
      </c>
      <c r="E35" s="123" t="s">
        <v>175</v>
      </c>
      <c r="F35" s="1"/>
    </row>
    <row r="36" spans="1:6" s="2" customFormat="1" x14ac:dyDescent="0.2">
      <c r="A36" s="132">
        <v>44820</v>
      </c>
      <c r="B36" s="121">
        <v>86.53</v>
      </c>
      <c r="C36" s="122" t="s">
        <v>195</v>
      </c>
      <c r="D36" s="122" t="s">
        <v>177</v>
      </c>
      <c r="E36" s="123" t="s">
        <v>175</v>
      </c>
      <c r="F36" s="1"/>
    </row>
    <row r="37" spans="1:6" s="2" customFormat="1" x14ac:dyDescent="0.2">
      <c r="A37" s="132"/>
      <c r="B37" s="121"/>
      <c r="C37" s="122"/>
      <c r="D37" s="122"/>
      <c r="E37" s="123"/>
      <c r="F37" s="1"/>
    </row>
    <row r="38" spans="1:6" s="2" customFormat="1" x14ac:dyDescent="0.2">
      <c r="A38" s="132"/>
      <c r="B38" s="121"/>
      <c r="C38" s="122"/>
      <c r="D38" s="122"/>
      <c r="E38" s="123"/>
      <c r="F38" s="1"/>
    </row>
    <row r="39" spans="1:6" s="2" customFormat="1" x14ac:dyDescent="0.2">
      <c r="A39" s="132" t="s">
        <v>183</v>
      </c>
      <c r="B39" s="121">
        <v>655.38</v>
      </c>
      <c r="C39" s="122" t="s">
        <v>184</v>
      </c>
      <c r="D39" s="122" t="s">
        <v>172</v>
      </c>
      <c r="E39" s="123" t="s">
        <v>173</v>
      </c>
      <c r="F39" s="1"/>
    </row>
    <row r="40" spans="1:6" s="2" customFormat="1" x14ac:dyDescent="0.2">
      <c r="A40" s="132" t="s">
        <v>183</v>
      </c>
      <c r="B40" s="121">
        <v>418.65</v>
      </c>
      <c r="C40" s="122" t="s">
        <v>174</v>
      </c>
      <c r="D40" s="122" t="s">
        <v>182</v>
      </c>
      <c r="E40" s="123" t="s">
        <v>175</v>
      </c>
      <c r="F40" s="1"/>
    </row>
    <row r="41" spans="1:6" s="2" customFormat="1" x14ac:dyDescent="0.2">
      <c r="A41" s="132">
        <v>44889</v>
      </c>
      <c r="B41" s="121">
        <v>28.09</v>
      </c>
      <c r="C41" s="122" t="s">
        <v>176</v>
      </c>
      <c r="D41" s="122" t="s">
        <v>177</v>
      </c>
      <c r="E41" s="123" t="s">
        <v>178</v>
      </c>
      <c r="F41" s="1"/>
    </row>
    <row r="42" spans="1:6" s="2" customFormat="1" x14ac:dyDescent="0.2">
      <c r="A42" s="132">
        <v>44889</v>
      </c>
      <c r="B42" s="121">
        <v>79.84</v>
      </c>
      <c r="C42" s="122" t="s">
        <v>179</v>
      </c>
      <c r="D42" s="122" t="s">
        <v>177</v>
      </c>
      <c r="E42" s="123" t="s">
        <v>175</v>
      </c>
      <c r="F42" s="1"/>
    </row>
    <row r="43" spans="1:6" s="2" customFormat="1" x14ac:dyDescent="0.2">
      <c r="A43" s="132">
        <v>44890</v>
      </c>
      <c r="B43" s="121">
        <v>80.489999999999995</v>
      </c>
      <c r="C43" s="122" t="s">
        <v>180</v>
      </c>
      <c r="D43" s="122" t="s">
        <v>177</v>
      </c>
      <c r="E43" s="123" t="s">
        <v>175</v>
      </c>
      <c r="F43" s="1"/>
    </row>
    <row r="44" spans="1:6" s="2" customFormat="1" x14ac:dyDescent="0.2">
      <c r="A44" s="132"/>
      <c r="B44" s="121"/>
      <c r="C44" s="122"/>
      <c r="D44" s="122"/>
      <c r="E44" s="123"/>
      <c r="F44" s="1"/>
    </row>
    <row r="45" spans="1:6" s="2" customFormat="1" x14ac:dyDescent="0.2">
      <c r="A45" s="132"/>
      <c r="B45" s="121"/>
      <c r="C45" s="122"/>
      <c r="D45" s="122"/>
      <c r="E45" s="123"/>
      <c r="F45" s="1"/>
    </row>
    <row r="46" spans="1:6" s="2" customFormat="1" ht="25.5" x14ac:dyDescent="0.2">
      <c r="A46" s="132" t="s">
        <v>185</v>
      </c>
      <c r="B46" s="121">
        <v>493.3</v>
      </c>
      <c r="C46" s="122" t="s">
        <v>192</v>
      </c>
      <c r="D46" s="122" t="s">
        <v>172</v>
      </c>
      <c r="E46" s="123" t="s">
        <v>173</v>
      </c>
      <c r="F46" s="1"/>
    </row>
    <row r="47" spans="1:6" s="2" customFormat="1" x14ac:dyDescent="0.2">
      <c r="A47" s="132" t="s">
        <v>185</v>
      </c>
      <c r="B47" s="121">
        <v>420.65</v>
      </c>
      <c r="C47" s="122" t="s">
        <v>174</v>
      </c>
      <c r="D47" s="122" t="s">
        <v>186</v>
      </c>
      <c r="E47" s="123" t="s">
        <v>175</v>
      </c>
      <c r="F47" s="1"/>
    </row>
    <row r="48" spans="1:6" s="2" customFormat="1" x14ac:dyDescent="0.2">
      <c r="A48" s="132">
        <v>45014</v>
      </c>
      <c r="B48" s="121">
        <v>29.31</v>
      </c>
      <c r="C48" s="122" t="s">
        <v>176</v>
      </c>
      <c r="D48" s="122" t="s">
        <v>177</v>
      </c>
      <c r="E48" s="123" t="s">
        <v>178</v>
      </c>
      <c r="F48" s="1"/>
    </row>
    <row r="49" spans="1:6" s="2" customFormat="1" x14ac:dyDescent="0.2">
      <c r="A49" s="132">
        <v>45014</v>
      </c>
      <c r="B49" s="121">
        <v>80.290000000000006</v>
      </c>
      <c r="C49" s="122" t="s">
        <v>196</v>
      </c>
      <c r="D49" s="122" t="s">
        <v>177</v>
      </c>
      <c r="E49" s="123" t="s">
        <v>175</v>
      </c>
      <c r="F49" s="1"/>
    </row>
    <row r="50" spans="1:6" s="2" customFormat="1" x14ac:dyDescent="0.2">
      <c r="A50" s="132">
        <v>45016</v>
      </c>
      <c r="B50" s="121">
        <v>88.95</v>
      </c>
      <c r="C50" s="122" t="s">
        <v>187</v>
      </c>
      <c r="D50" s="122" t="s">
        <v>177</v>
      </c>
      <c r="E50" s="123" t="s">
        <v>175</v>
      </c>
      <c r="F50" s="1"/>
    </row>
    <row r="51" spans="1:6" s="2" customFormat="1" x14ac:dyDescent="0.2">
      <c r="A51" s="132"/>
      <c r="B51" s="121"/>
      <c r="C51" s="122"/>
      <c r="D51" s="122"/>
      <c r="E51" s="123"/>
      <c r="F51" s="1"/>
    </row>
    <row r="52" spans="1:6" s="2" customFormat="1" x14ac:dyDescent="0.2">
      <c r="A52" s="132"/>
      <c r="B52" s="121"/>
      <c r="C52" s="122"/>
      <c r="D52" s="122"/>
      <c r="E52" s="123"/>
      <c r="F52" s="1"/>
    </row>
    <row r="53" spans="1:6" s="2" customFormat="1" x14ac:dyDescent="0.2">
      <c r="A53" s="132">
        <v>45044</v>
      </c>
      <c r="B53" s="121">
        <v>651.29999999999995</v>
      </c>
      <c r="C53" s="122" t="s">
        <v>188</v>
      </c>
      <c r="D53" s="122" t="s">
        <v>172</v>
      </c>
      <c r="E53" s="123" t="s">
        <v>173</v>
      </c>
      <c r="F53" s="1"/>
    </row>
    <row r="54" spans="1:6" s="2" customFormat="1" x14ac:dyDescent="0.2">
      <c r="A54" s="132">
        <v>45044</v>
      </c>
      <c r="B54" s="121">
        <v>31.64</v>
      </c>
      <c r="C54" s="122" t="s">
        <v>176</v>
      </c>
      <c r="D54" s="122" t="s">
        <v>177</v>
      </c>
      <c r="E54" s="123" t="s">
        <v>178</v>
      </c>
      <c r="F54" s="1"/>
    </row>
    <row r="55" spans="1:6" s="2" customFormat="1" x14ac:dyDescent="0.2">
      <c r="A55" s="132">
        <v>45044</v>
      </c>
      <c r="B55" s="121">
        <v>81.98</v>
      </c>
      <c r="C55" s="122" t="s">
        <v>180</v>
      </c>
      <c r="D55" s="122" t="s">
        <v>177</v>
      </c>
      <c r="E55" s="123" t="s">
        <v>175</v>
      </c>
      <c r="F55" s="1"/>
    </row>
    <row r="56" spans="1:6" s="2" customFormat="1" x14ac:dyDescent="0.2">
      <c r="A56" s="132">
        <v>45044</v>
      </c>
      <c r="B56" s="121">
        <v>82.81</v>
      </c>
      <c r="C56" s="122" t="s">
        <v>180</v>
      </c>
      <c r="D56" s="122" t="s">
        <v>177</v>
      </c>
      <c r="E56" s="123" t="s">
        <v>175</v>
      </c>
      <c r="F56" s="1"/>
    </row>
    <row r="57" spans="1:6" s="2" customFormat="1" x14ac:dyDescent="0.2">
      <c r="A57" s="132"/>
      <c r="B57" s="121"/>
      <c r="C57" s="122"/>
      <c r="D57" s="122"/>
      <c r="E57" s="123"/>
      <c r="F57" s="1"/>
    </row>
    <row r="58" spans="1:6" s="2" customFormat="1" x14ac:dyDescent="0.2">
      <c r="A58" s="120"/>
      <c r="B58" s="121"/>
      <c r="C58" s="122"/>
      <c r="D58" s="122"/>
      <c r="E58" s="123"/>
      <c r="F58" s="1"/>
    </row>
    <row r="59" spans="1:6" s="2" customFormat="1" x14ac:dyDescent="0.2">
      <c r="A59" s="120"/>
      <c r="B59" s="121"/>
      <c r="C59" s="122"/>
      <c r="D59" s="122"/>
      <c r="E59" s="123"/>
      <c r="F59" s="1"/>
    </row>
    <row r="60" spans="1:6" s="2" customFormat="1" x14ac:dyDescent="0.2">
      <c r="A60" s="120"/>
      <c r="B60" s="121"/>
      <c r="C60" s="122"/>
      <c r="D60" s="122"/>
      <c r="E60" s="123"/>
      <c r="F60" s="1"/>
    </row>
    <row r="61" spans="1:6" s="2" customFormat="1" hidden="1" x14ac:dyDescent="0.2">
      <c r="A61" s="110"/>
      <c r="B61" s="111"/>
      <c r="C61" s="112"/>
      <c r="D61" s="112"/>
      <c r="E61" s="113"/>
      <c r="F61" s="1"/>
    </row>
    <row r="62" spans="1:6" ht="19.5" customHeight="1" x14ac:dyDescent="0.2">
      <c r="A62" s="72" t="s">
        <v>125</v>
      </c>
      <c r="B62" s="73">
        <f>SUM(B22:B61)</f>
        <v>5199.9800000000005</v>
      </c>
      <c r="C62" s="131" t="str">
        <f>IF(SUBTOTAL(3,B22:B61)=SUBTOTAL(103,B22:B61),'Summary and sign-off'!$A$48,'Summary and sign-off'!$A$49)</f>
        <v>Check - there are no hidden rows with data</v>
      </c>
      <c r="D62" s="142" t="str">
        <f>IF('Summary and sign-off'!F56='Summary and sign-off'!F54,'Summary and sign-off'!A51,'Summary and sign-off'!A50)</f>
        <v>Check - each entry provides sufficient information</v>
      </c>
      <c r="E62" s="142"/>
      <c r="F62" s="17"/>
    </row>
    <row r="63" spans="1:6" ht="10.5" customHeight="1" x14ac:dyDescent="0.2">
      <c r="A63" s="17"/>
      <c r="B63" s="19"/>
      <c r="C63" s="17"/>
      <c r="D63" s="17"/>
      <c r="E63" s="17"/>
      <c r="F63" s="17"/>
    </row>
    <row r="64" spans="1:6" ht="24.75" customHeight="1" x14ac:dyDescent="0.2">
      <c r="A64" s="143" t="s">
        <v>126</v>
      </c>
      <c r="B64" s="143"/>
      <c r="C64" s="143"/>
      <c r="D64" s="143"/>
      <c r="E64" s="143"/>
      <c r="F64" s="17"/>
    </row>
    <row r="65" spans="1:6" ht="27" customHeight="1" x14ac:dyDescent="0.2">
      <c r="A65" s="24" t="s">
        <v>117</v>
      </c>
      <c r="B65" s="24" t="s">
        <v>62</v>
      </c>
      <c r="C65" s="24" t="s">
        <v>127</v>
      </c>
      <c r="D65" s="24" t="s">
        <v>128</v>
      </c>
      <c r="E65" s="24" t="s">
        <v>121</v>
      </c>
      <c r="F65" s="28"/>
    </row>
    <row r="66" spans="1:6" s="2" customFormat="1" hidden="1" x14ac:dyDescent="0.2">
      <c r="A66" s="96"/>
      <c r="B66" s="97"/>
      <c r="C66" s="98"/>
      <c r="D66" s="98"/>
      <c r="E66" s="99"/>
      <c r="F66" s="1"/>
    </row>
    <row r="67" spans="1:6" s="2" customFormat="1" x14ac:dyDescent="0.2">
      <c r="A67" s="120"/>
      <c r="B67" s="121"/>
      <c r="C67" s="122"/>
      <c r="D67" s="122"/>
      <c r="E67" s="123"/>
      <c r="F67" s="1"/>
    </row>
    <row r="68" spans="1:6" s="2" customFormat="1" x14ac:dyDescent="0.2">
      <c r="A68" s="120"/>
      <c r="B68" s="121"/>
      <c r="C68" s="122"/>
      <c r="D68" s="122"/>
      <c r="E68" s="123"/>
      <c r="F68" s="1"/>
    </row>
    <row r="69" spans="1:6" s="2" customFormat="1" x14ac:dyDescent="0.2">
      <c r="A69" s="120"/>
      <c r="B69" s="121"/>
      <c r="C69" s="122"/>
      <c r="D69" s="122"/>
      <c r="E69" s="123"/>
      <c r="F69" s="1"/>
    </row>
    <row r="70" spans="1:6" s="2" customFormat="1" x14ac:dyDescent="0.2">
      <c r="A70" s="120"/>
      <c r="B70" s="121"/>
      <c r="C70" s="122"/>
      <c r="D70" s="122"/>
      <c r="E70" s="123"/>
      <c r="F70" s="1"/>
    </row>
    <row r="71" spans="1:6" s="2" customFormat="1" x14ac:dyDescent="0.2">
      <c r="A71" s="120"/>
      <c r="B71" s="121"/>
      <c r="C71" s="122"/>
      <c r="D71" s="122"/>
      <c r="E71" s="123"/>
      <c r="F71" s="1"/>
    </row>
    <row r="72" spans="1:6" s="2" customFormat="1" x14ac:dyDescent="0.2">
      <c r="A72" s="120"/>
      <c r="B72" s="121"/>
      <c r="C72" s="122"/>
      <c r="D72" s="122"/>
      <c r="E72" s="123"/>
      <c r="F72" s="1"/>
    </row>
    <row r="73" spans="1:6" s="2" customFormat="1" x14ac:dyDescent="0.2">
      <c r="A73" s="120"/>
      <c r="B73" s="121"/>
      <c r="C73" s="122"/>
      <c r="D73" s="122"/>
      <c r="E73" s="123"/>
      <c r="F73" s="1"/>
    </row>
    <row r="74" spans="1:6" s="2" customFormat="1" x14ac:dyDescent="0.2">
      <c r="A74" s="120"/>
      <c r="B74" s="121"/>
      <c r="C74" s="122"/>
      <c r="D74" s="122"/>
      <c r="E74" s="123"/>
      <c r="F74" s="1"/>
    </row>
    <row r="75" spans="1:6" s="2" customFormat="1" hidden="1" x14ac:dyDescent="0.2">
      <c r="A75" s="96"/>
      <c r="B75" s="97"/>
      <c r="C75" s="98"/>
      <c r="D75" s="98"/>
      <c r="E75" s="99"/>
      <c r="F75" s="1"/>
    </row>
    <row r="76" spans="1:6" ht="19.5" customHeight="1" x14ac:dyDescent="0.2">
      <c r="A76" s="72" t="s">
        <v>129</v>
      </c>
      <c r="B76" s="73">
        <f>SUM(B66:B75)</f>
        <v>0</v>
      </c>
      <c r="C76" s="131" t="str">
        <f>IF(SUBTOTAL(3,B66:B75)=SUBTOTAL(103,B66:B75),'Summary and sign-off'!$A$48,'Summary and sign-off'!$A$49)</f>
        <v>Check - there are no hidden rows with data</v>
      </c>
      <c r="D76" s="142" t="str">
        <f>IF('Summary and sign-off'!F57='Summary and sign-off'!F54,'Summary and sign-off'!A51,'Summary and sign-off'!A50)</f>
        <v>Check - each entry provides sufficient information</v>
      </c>
      <c r="E76" s="142"/>
      <c r="F76" s="17"/>
    </row>
    <row r="77" spans="1:6" ht="10.5" customHeight="1" x14ac:dyDescent="0.2">
      <c r="A77" s="17"/>
      <c r="B77" s="58"/>
      <c r="C77" s="19"/>
      <c r="D77" s="17"/>
      <c r="E77" s="17"/>
      <c r="F77" s="17"/>
    </row>
    <row r="78" spans="1:6" ht="34.5" customHeight="1" x14ac:dyDescent="0.2">
      <c r="A78" s="31" t="s">
        <v>130</v>
      </c>
      <c r="B78" s="59">
        <f>B18+B62+B76</f>
        <v>5199.9800000000005</v>
      </c>
      <c r="C78" s="32"/>
      <c r="D78" s="32"/>
      <c r="E78" s="32"/>
      <c r="F78" s="17"/>
    </row>
    <row r="79" spans="1:6" x14ac:dyDescent="0.2">
      <c r="A79" s="17"/>
      <c r="B79" s="19"/>
      <c r="C79" s="17"/>
      <c r="D79" s="17"/>
      <c r="E79" s="17"/>
      <c r="F79" s="17"/>
    </row>
    <row r="80" spans="1:6" x14ac:dyDescent="0.2">
      <c r="A80" s="18" t="s">
        <v>73</v>
      </c>
      <c r="B80" s="19"/>
      <c r="C80" s="17"/>
      <c r="D80" s="17"/>
      <c r="E80" s="17"/>
      <c r="F80" s="17"/>
    </row>
    <row r="81" spans="1:6" ht="12.6" customHeight="1" x14ac:dyDescent="0.2">
      <c r="A81" s="20" t="s">
        <v>131</v>
      </c>
      <c r="F81" s="17"/>
    </row>
    <row r="82" spans="1:6" ht="12.95" customHeight="1" x14ac:dyDescent="0.2">
      <c r="A82" s="20" t="s">
        <v>132</v>
      </c>
      <c r="B82" s="17"/>
      <c r="D82" s="17"/>
      <c r="F82" s="17"/>
    </row>
    <row r="83" spans="1:6" x14ac:dyDescent="0.2">
      <c r="A83" s="20" t="s">
        <v>133</v>
      </c>
      <c r="F83" s="17"/>
    </row>
    <row r="84" spans="1:6" x14ac:dyDescent="0.2">
      <c r="A84" s="20" t="s">
        <v>79</v>
      </c>
      <c r="B84" s="19"/>
      <c r="C84" s="17"/>
      <c r="D84" s="17"/>
      <c r="E84" s="17"/>
      <c r="F84" s="17"/>
    </row>
    <row r="85" spans="1:6" ht="12.95" customHeight="1" x14ac:dyDescent="0.2">
      <c r="A85" s="20" t="s">
        <v>134</v>
      </c>
      <c r="B85" s="17"/>
      <c r="D85" s="17"/>
      <c r="F85" s="17"/>
    </row>
    <row r="86" spans="1:6" x14ac:dyDescent="0.2">
      <c r="A86" s="20" t="s">
        <v>135</v>
      </c>
      <c r="F86" s="17"/>
    </row>
    <row r="87" spans="1:6" x14ac:dyDescent="0.2">
      <c r="A87" s="20" t="s">
        <v>136</v>
      </c>
      <c r="B87" s="20"/>
      <c r="C87" s="20"/>
      <c r="D87" s="20"/>
      <c r="F87" s="17"/>
    </row>
    <row r="88" spans="1:6" x14ac:dyDescent="0.2">
      <c r="A88" s="26"/>
      <c r="B88" s="17"/>
      <c r="C88" s="17"/>
      <c r="D88" s="17"/>
      <c r="E88" s="17"/>
      <c r="F88" s="17"/>
    </row>
    <row r="89" spans="1:6" hidden="1" x14ac:dyDescent="0.2">
      <c r="A89" s="26"/>
      <c r="B89" s="17"/>
      <c r="C89" s="17"/>
      <c r="D89" s="17"/>
      <c r="E89" s="17"/>
      <c r="F89" s="17"/>
    </row>
    <row r="90" spans="1:6" x14ac:dyDescent="0.2"/>
    <row r="91" spans="1:6" x14ac:dyDescent="0.2"/>
    <row r="92" spans="1:6" x14ac:dyDescent="0.2"/>
    <row r="93" spans="1:6" x14ac:dyDescent="0.2"/>
    <row r="94" spans="1:6" ht="12.75" hidden="1" customHeight="1" x14ac:dyDescent="0.2"/>
    <row r="95" spans="1:6" x14ac:dyDescent="0.2"/>
    <row r="96" spans="1:6" x14ac:dyDescent="0.2"/>
    <row r="97" spans="1:6" hidden="1" x14ac:dyDescent="0.2">
      <c r="A97" s="26"/>
      <c r="B97" s="17"/>
      <c r="C97" s="17"/>
      <c r="D97" s="17"/>
      <c r="E97" s="17"/>
      <c r="F97" s="17"/>
    </row>
    <row r="98" spans="1:6" hidden="1" x14ac:dyDescent="0.2">
      <c r="A98" s="26"/>
      <c r="B98" s="17"/>
      <c r="C98" s="17"/>
      <c r="D98" s="17"/>
      <c r="E98" s="17"/>
      <c r="F98" s="17"/>
    </row>
    <row r="99" spans="1:6" hidden="1" x14ac:dyDescent="0.2">
      <c r="A99" s="26"/>
      <c r="B99" s="17"/>
      <c r="C99" s="17"/>
      <c r="D99" s="17"/>
      <c r="E99" s="17"/>
      <c r="F99" s="17"/>
    </row>
    <row r="100" spans="1:6" hidden="1" x14ac:dyDescent="0.2">
      <c r="A100" s="26"/>
      <c r="B100" s="17"/>
      <c r="C100" s="17"/>
      <c r="D100" s="17"/>
      <c r="E100" s="17"/>
      <c r="F100" s="17"/>
    </row>
    <row r="101" spans="1:6" hidden="1" x14ac:dyDescent="0.2">
      <c r="A101" s="26"/>
      <c r="B101" s="17"/>
      <c r="C101" s="17"/>
      <c r="D101" s="17"/>
      <c r="E101" s="17"/>
      <c r="F101" s="17"/>
    </row>
    <row r="102" spans="1:6" x14ac:dyDescent="0.2"/>
    <row r="103" spans="1:6" x14ac:dyDescent="0.2"/>
    <row r="104" spans="1:6"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sheetData>
  <sheetProtection formatCells="0" formatRows="0" insertColumns="0" insertRows="0" deleteRows="0"/>
  <mergeCells count="15">
    <mergeCell ref="B7:E7"/>
    <mergeCell ref="B5:E5"/>
    <mergeCell ref="D76:E76"/>
    <mergeCell ref="A1:E1"/>
    <mergeCell ref="A20:E20"/>
    <mergeCell ref="A64:E64"/>
    <mergeCell ref="B2:E2"/>
    <mergeCell ref="B3:E3"/>
    <mergeCell ref="B4:E4"/>
    <mergeCell ref="A8:E8"/>
    <mergeCell ref="A9:E9"/>
    <mergeCell ref="B6:E6"/>
    <mergeCell ref="D18:E18"/>
    <mergeCell ref="D62:E6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60:A61 A12 A17 A66 A7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5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7:A74 A13:A16 A23:A5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B66:B75 B12:B17 B22:B61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3" sqref="C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109</v>
      </c>
      <c r="B1" s="138"/>
      <c r="C1" s="138"/>
      <c r="D1" s="138"/>
      <c r="E1" s="138"/>
    </row>
    <row r="2" spans="1:6" ht="21" customHeight="1" x14ac:dyDescent="0.2">
      <c r="A2" s="3" t="s">
        <v>52</v>
      </c>
      <c r="B2" s="141" t="str">
        <f>'Summary and sign-off'!B2:F2</f>
        <v>Commerce Comission</v>
      </c>
      <c r="C2" s="141"/>
      <c r="D2" s="141"/>
      <c r="E2" s="141"/>
    </row>
    <row r="3" spans="1:6" ht="21" customHeight="1" x14ac:dyDescent="0.2">
      <c r="A3" s="3" t="s">
        <v>110</v>
      </c>
      <c r="B3" s="141" t="str">
        <f>'Summary and sign-off'!B3:F3</f>
        <v>Adrienne Meikle</v>
      </c>
      <c r="C3" s="141"/>
      <c r="D3" s="141"/>
      <c r="E3" s="141"/>
    </row>
    <row r="4" spans="1:6" ht="21" customHeight="1" x14ac:dyDescent="0.2">
      <c r="A4" s="3" t="s">
        <v>111</v>
      </c>
      <c r="B4" s="141">
        <f>'Summary and sign-off'!B4:F4</f>
        <v>44743</v>
      </c>
      <c r="C4" s="141"/>
      <c r="D4" s="141"/>
      <c r="E4" s="141"/>
    </row>
    <row r="5" spans="1:6" ht="21" customHeight="1" x14ac:dyDescent="0.2">
      <c r="A5" s="3" t="s">
        <v>112</v>
      </c>
      <c r="B5" s="141">
        <f>'Summary and sign-off'!B5:F5</f>
        <v>45051</v>
      </c>
      <c r="C5" s="141"/>
      <c r="D5" s="141"/>
      <c r="E5" s="141"/>
    </row>
    <row r="6" spans="1:6" ht="21" customHeight="1" x14ac:dyDescent="0.2">
      <c r="A6" s="3" t="s">
        <v>113</v>
      </c>
      <c r="B6" s="136" t="s">
        <v>81</v>
      </c>
      <c r="C6" s="136"/>
      <c r="D6" s="136"/>
      <c r="E6" s="136"/>
    </row>
    <row r="7" spans="1:6" ht="21" customHeight="1" x14ac:dyDescent="0.2">
      <c r="A7" s="3" t="s">
        <v>56</v>
      </c>
      <c r="B7" s="136" t="s">
        <v>83</v>
      </c>
      <c r="C7" s="136"/>
      <c r="D7" s="136"/>
      <c r="E7" s="136"/>
    </row>
    <row r="8" spans="1:6" ht="35.25" customHeight="1" x14ac:dyDescent="0.25">
      <c r="A8" s="151" t="s">
        <v>137</v>
      </c>
      <c r="B8" s="151"/>
      <c r="C8" s="152"/>
      <c r="D8" s="152"/>
      <c r="E8" s="152"/>
      <c r="F8" s="27"/>
    </row>
    <row r="9" spans="1:6" ht="35.25" customHeight="1" x14ac:dyDescent="0.25">
      <c r="A9" s="149" t="s">
        <v>138</v>
      </c>
      <c r="B9" s="150"/>
      <c r="C9" s="150"/>
      <c r="D9" s="150"/>
      <c r="E9" s="150"/>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c r="B12" s="121"/>
      <c r="C12" s="125"/>
      <c r="D12" s="125"/>
      <c r="E12" s="126"/>
    </row>
    <row r="13" spans="1:6" s="2" customFormat="1" x14ac:dyDescent="0.2">
      <c r="A13" s="120"/>
      <c r="B13" s="121"/>
      <c r="C13" s="134" t="s">
        <v>193</v>
      </c>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142</v>
      </c>
      <c r="B25" s="63">
        <f>SUM(B11:B24)</f>
        <v>0</v>
      </c>
      <c r="C25" s="71"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x14ac:dyDescent="0.2">
      <c r="A26" s="18"/>
      <c r="B26" s="17"/>
      <c r="C26" s="17"/>
      <c r="D26" s="17"/>
      <c r="E26" s="17"/>
    </row>
    <row r="27" spans="1:6" x14ac:dyDescent="0.2">
      <c r="A27" s="18" t="s">
        <v>73</v>
      </c>
      <c r="B27" s="19"/>
      <c r="C27" s="17"/>
      <c r="D27" s="17"/>
      <c r="E27" s="17"/>
    </row>
    <row r="28" spans="1:6" ht="12.75" customHeight="1" x14ac:dyDescent="0.2">
      <c r="A28" s="20" t="s">
        <v>143</v>
      </c>
      <c r="B28" s="20"/>
      <c r="C28" s="20"/>
      <c r="D28" s="20"/>
      <c r="E28" s="20"/>
    </row>
    <row r="29" spans="1:6" x14ac:dyDescent="0.2">
      <c r="A29" s="20" t="s">
        <v>144</v>
      </c>
      <c r="B29" s="20"/>
      <c r="C29" s="28"/>
      <c r="D29" s="28"/>
      <c r="E29" s="28"/>
    </row>
    <row r="30" spans="1:6" x14ac:dyDescent="0.2">
      <c r="A30" s="20" t="s">
        <v>79</v>
      </c>
      <c r="B30" s="19"/>
      <c r="C30" s="17"/>
      <c r="D30" s="17"/>
      <c r="E30" s="17"/>
      <c r="F30" s="17"/>
    </row>
    <row r="31" spans="1:6" x14ac:dyDescent="0.2">
      <c r="A31" s="20" t="s">
        <v>145</v>
      </c>
      <c r="B31" s="20"/>
      <c r="C31" s="28"/>
      <c r="D31" s="28"/>
      <c r="E31" s="28"/>
    </row>
    <row r="32" spans="1:6" ht="12.75" customHeight="1" x14ac:dyDescent="0.2">
      <c r="A32" s="20" t="s">
        <v>146</v>
      </c>
      <c r="B32" s="20"/>
      <c r="C32" s="22"/>
      <c r="D32" s="22"/>
      <c r="E32" s="22"/>
    </row>
    <row r="33" spans="1:5" x14ac:dyDescent="0.2">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27" sqref="C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109</v>
      </c>
      <c r="B1" s="138"/>
      <c r="C1" s="138"/>
      <c r="D1" s="138"/>
      <c r="E1" s="138"/>
    </row>
    <row r="2" spans="1:6" ht="21" customHeight="1" x14ac:dyDescent="0.2">
      <c r="A2" s="3" t="s">
        <v>52</v>
      </c>
      <c r="B2" s="141" t="str">
        <f>'Summary and sign-off'!B2:F2</f>
        <v>Commerce Comission</v>
      </c>
      <c r="C2" s="141"/>
      <c r="D2" s="141"/>
      <c r="E2" s="141"/>
    </row>
    <row r="3" spans="1:6" ht="21" customHeight="1" x14ac:dyDescent="0.2">
      <c r="A3" s="3" t="s">
        <v>110</v>
      </c>
      <c r="B3" s="141" t="str">
        <f>'Summary and sign-off'!B3:F3</f>
        <v>Adrienne Meikle</v>
      </c>
      <c r="C3" s="141"/>
      <c r="D3" s="141"/>
      <c r="E3" s="141"/>
    </row>
    <row r="4" spans="1:6" ht="21" customHeight="1" x14ac:dyDescent="0.2">
      <c r="A4" s="3" t="s">
        <v>111</v>
      </c>
      <c r="B4" s="141">
        <f>'Summary and sign-off'!B4:F4</f>
        <v>44743</v>
      </c>
      <c r="C4" s="141"/>
      <c r="D4" s="141"/>
      <c r="E4" s="141"/>
    </row>
    <row r="5" spans="1:6" ht="21" customHeight="1" x14ac:dyDescent="0.2">
      <c r="A5" s="3" t="s">
        <v>112</v>
      </c>
      <c r="B5" s="141">
        <f>'Summary and sign-off'!B5:F5</f>
        <v>45051</v>
      </c>
      <c r="C5" s="141"/>
      <c r="D5" s="141"/>
      <c r="E5" s="141"/>
    </row>
    <row r="6" spans="1:6" ht="21" customHeight="1" x14ac:dyDescent="0.2">
      <c r="A6" s="3" t="s">
        <v>113</v>
      </c>
      <c r="B6" s="136" t="s">
        <v>81</v>
      </c>
      <c r="C6" s="136"/>
      <c r="D6" s="136"/>
      <c r="E6" s="136"/>
      <c r="F6" s="23"/>
    </row>
    <row r="7" spans="1:6" ht="21" customHeight="1" x14ac:dyDescent="0.2">
      <c r="A7" s="3" t="s">
        <v>56</v>
      </c>
      <c r="B7" s="136" t="s">
        <v>83</v>
      </c>
      <c r="C7" s="136"/>
      <c r="D7" s="136"/>
      <c r="E7" s="136"/>
      <c r="F7" s="23"/>
    </row>
    <row r="8" spans="1:6" ht="35.25" customHeight="1" x14ac:dyDescent="0.2">
      <c r="A8" s="145" t="s">
        <v>147</v>
      </c>
      <c r="B8" s="145"/>
      <c r="C8" s="152"/>
      <c r="D8" s="152"/>
      <c r="E8" s="152"/>
    </row>
    <row r="9" spans="1:6" ht="35.25" customHeight="1" x14ac:dyDescent="0.2">
      <c r="A9" s="153" t="s">
        <v>148</v>
      </c>
      <c r="B9" s="154"/>
      <c r="C9" s="154"/>
      <c r="D9" s="154"/>
      <c r="E9" s="154"/>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0" t="s">
        <v>198</v>
      </c>
      <c r="B12" s="121">
        <f>33.66*10</f>
        <v>336.59999999999997</v>
      </c>
      <c r="C12" s="125" t="s">
        <v>197</v>
      </c>
      <c r="D12" s="125" t="s">
        <v>199</v>
      </c>
      <c r="E12" s="126" t="s">
        <v>178</v>
      </c>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idden="1" x14ac:dyDescent="0.2">
      <c r="A24" s="100"/>
      <c r="B24" s="97"/>
      <c r="C24" s="101"/>
      <c r="D24" s="101"/>
      <c r="E24" s="102"/>
    </row>
    <row r="25" spans="1:6" ht="34.5" customHeight="1" x14ac:dyDescent="0.2">
      <c r="A25" s="54" t="s">
        <v>151</v>
      </c>
      <c r="B25" s="63">
        <f>SUM(B11:B24)</f>
        <v>336.59999999999997</v>
      </c>
      <c r="C25" s="71" t="str">
        <f>IF(SUBTOTAL(3,B11:B24)=SUBTOTAL(103,B11:B24),'Summary and sign-off'!$A$48,'Summary and sign-off'!$A$49)</f>
        <v>Check - there are no hidden rows with data</v>
      </c>
      <c r="D25" s="142" t="str">
        <f>IF('Summary and sign-off'!F59='Summary and sign-off'!F54,'Summary and sign-off'!A51,'Summary and sign-off'!A50)</f>
        <v>Check - each entry provides sufficient information</v>
      </c>
      <c r="E25" s="142"/>
    </row>
    <row r="26" spans="1:6" ht="14.1" customHeight="1" x14ac:dyDescent="0.2">
      <c r="B26" s="17"/>
      <c r="C26" s="17"/>
      <c r="D26" s="17"/>
      <c r="E26" s="17"/>
    </row>
    <row r="27" spans="1:6" x14ac:dyDescent="0.2">
      <c r="A27" s="18" t="s">
        <v>152</v>
      </c>
      <c r="B27" s="17"/>
      <c r="C27" s="17"/>
      <c r="D27" s="17"/>
      <c r="E27" s="17"/>
    </row>
    <row r="28" spans="1:6" ht="12.6" customHeight="1" x14ac:dyDescent="0.2">
      <c r="A28" s="20" t="s">
        <v>131</v>
      </c>
      <c r="B28" s="17"/>
      <c r="C28" s="17"/>
      <c r="D28" s="17"/>
      <c r="E28" s="17"/>
    </row>
    <row r="29" spans="1:6" x14ac:dyDescent="0.2">
      <c r="A29" s="20" t="s">
        <v>79</v>
      </c>
      <c r="B29" s="19"/>
      <c r="C29" s="17"/>
      <c r="D29" s="17"/>
      <c r="E29" s="17"/>
      <c r="F29" s="17"/>
    </row>
    <row r="30" spans="1:6" x14ac:dyDescent="0.2">
      <c r="A30" s="20" t="s">
        <v>145</v>
      </c>
      <c r="C30" s="17"/>
      <c r="D30" s="17"/>
      <c r="E30" s="17"/>
      <c r="F30" s="17"/>
    </row>
    <row r="31" spans="1:6" ht="12.75" customHeight="1" x14ac:dyDescent="0.2">
      <c r="A31" s="20" t="s">
        <v>146</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E10" sqref="E10"/>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8" t="s">
        <v>153</v>
      </c>
      <c r="B1" s="138"/>
      <c r="C1" s="138"/>
      <c r="D1" s="138"/>
      <c r="E1" s="138"/>
      <c r="F1" s="138"/>
    </row>
    <row r="2" spans="1:6" ht="21" customHeight="1" x14ac:dyDescent="0.2">
      <c r="A2" s="3" t="s">
        <v>52</v>
      </c>
      <c r="B2" s="141" t="str">
        <f>'Summary and sign-off'!B2:F2</f>
        <v>Commerce Comission</v>
      </c>
      <c r="C2" s="141"/>
      <c r="D2" s="141"/>
      <c r="E2" s="141"/>
      <c r="F2" s="141"/>
    </row>
    <row r="3" spans="1:6" ht="21" customHeight="1" x14ac:dyDescent="0.2">
      <c r="A3" s="3" t="s">
        <v>110</v>
      </c>
      <c r="B3" s="141" t="str">
        <f>'Summary and sign-off'!B3:F3</f>
        <v>Adrienne Meikle</v>
      </c>
      <c r="C3" s="141"/>
      <c r="D3" s="141"/>
      <c r="E3" s="141"/>
      <c r="F3" s="141"/>
    </row>
    <row r="4" spans="1:6" ht="21" customHeight="1" x14ac:dyDescent="0.2">
      <c r="A4" s="3" t="s">
        <v>111</v>
      </c>
      <c r="B4" s="141">
        <f>'Summary and sign-off'!B4:F4</f>
        <v>44743</v>
      </c>
      <c r="C4" s="141"/>
      <c r="D4" s="141"/>
      <c r="E4" s="141"/>
      <c r="F4" s="141"/>
    </row>
    <row r="5" spans="1:6" ht="21" customHeight="1" x14ac:dyDescent="0.2">
      <c r="A5" s="3" t="s">
        <v>112</v>
      </c>
      <c r="B5" s="141">
        <f>'Summary and sign-off'!B5:F5</f>
        <v>45051</v>
      </c>
      <c r="C5" s="141"/>
      <c r="D5" s="141"/>
      <c r="E5" s="141"/>
      <c r="F5" s="141"/>
    </row>
    <row r="6" spans="1:6" ht="21" customHeight="1" x14ac:dyDescent="0.2">
      <c r="A6" s="3" t="s">
        <v>154</v>
      </c>
      <c r="B6" s="136" t="s">
        <v>81</v>
      </c>
      <c r="C6" s="136"/>
      <c r="D6" s="136"/>
      <c r="E6" s="136"/>
      <c r="F6" s="136"/>
    </row>
    <row r="7" spans="1:6" ht="21" customHeight="1" x14ac:dyDescent="0.2">
      <c r="A7" s="3" t="s">
        <v>56</v>
      </c>
      <c r="B7" s="136" t="s">
        <v>83</v>
      </c>
      <c r="C7" s="136"/>
      <c r="D7" s="136"/>
      <c r="E7" s="136"/>
      <c r="F7" s="136"/>
    </row>
    <row r="8" spans="1:6" ht="36" customHeight="1" x14ac:dyDescent="0.2">
      <c r="A8" s="145" t="s">
        <v>155</v>
      </c>
      <c r="B8" s="145"/>
      <c r="C8" s="145"/>
      <c r="D8" s="145"/>
      <c r="E8" s="145"/>
      <c r="F8" s="145"/>
    </row>
    <row r="9" spans="1:6" ht="36" customHeight="1" x14ac:dyDescent="0.2">
      <c r="A9" s="153" t="s">
        <v>156</v>
      </c>
      <c r="B9" s="154"/>
      <c r="C9" s="154"/>
      <c r="D9" s="154"/>
      <c r="E9" s="154"/>
      <c r="F9" s="154"/>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2" customFormat="1" x14ac:dyDescent="0.2">
      <c r="A12" s="120"/>
      <c r="B12" s="127"/>
      <c r="C12" s="128"/>
      <c r="D12" s="127"/>
      <c r="E12" s="129"/>
      <c r="F12" s="130"/>
    </row>
    <row r="13" spans="1:6" s="2" customFormat="1" x14ac:dyDescent="0.2">
      <c r="A13" s="120"/>
      <c r="B13" s="127"/>
      <c r="C13" s="128"/>
      <c r="D13" s="127"/>
      <c r="E13" s="129"/>
      <c r="F13" s="130"/>
    </row>
    <row r="14" spans="1:6" s="2" customFormat="1" x14ac:dyDescent="0.2">
      <c r="A14" s="120"/>
      <c r="B14" s="134" t="s">
        <v>200</v>
      </c>
      <c r="C14" s="128"/>
      <c r="D14" s="127"/>
      <c r="E14" s="129"/>
      <c r="F14" s="130"/>
    </row>
    <row r="15" spans="1:6" s="2" customFormat="1" x14ac:dyDescent="0.2">
      <c r="A15" s="120"/>
      <c r="B15" s="127"/>
      <c r="C15" s="128"/>
      <c r="D15" s="127"/>
      <c r="E15" s="129"/>
      <c r="F15" s="130"/>
    </row>
    <row r="16" spans="1:6" s="2" customFormat="1" x14ac:dyDescent="0.2">
      <c r="A16" s="120"/>
      <c r="B16" s="127"/>
      <c r="C16" s="128"/>
      <c r="D16" s="127"/>
      <c r="E16" s="129"/>
      <c r="F16" s="130"/>
    </row>
    <row r="17" spans="1:7" s="2" customFormat="1" x14ac:dyDescent="0.2">
      <c r="A17" s="120"/>
      <c r="B17" s="127"/>
      <c r="C17" s="128"/>
      <c r="D17" s="127"/>
      <c r="E17" s="129"/>
      <c r="F17" s="130"/>
    </row>
    <row r="18" spans="1:7" s="2" customFormat="1" x14ac:dyDescent="0.2">
      <c r="A18" s="120"/>
      <c r="B18" s="127"/>
      <c r="C18" s="128"/>
      <c r="D18" s="127"/>
      <c r="E18" s="129"/>
      <c r="F18" s="130"/>
    </row>
    <row r="19" spans="1:7" s="2" customFormat="1" x14ac:dyDescent="0.2">
      <c r="A19" s="120"/>
      <c r="B19" s="127"/>
      <c r="C19" s="128"/>
      <c r="D19" s="127"/>
      <c r="E19" s="129"/>
      <c r="F19" s="130"/>
    </row>
    <row r="20" spans="1:7" s="2" customFormat="1" x14ac:dyDescent="0.2">
      <c r="A20" s="120"/>
      <c r="B20" s="127"/>
      <c r="C20" s="128"/>
      <c r="D20" s="127"/>
      <c r="E20" s="129"/>
      <c r="F20" s="130"/>
    </row>
    <row r="21" spans="1:7" s="2" customFormat="1" x14ac:dyDescent="0.2">
      <c r="A21" s="120"/>
      <c r="B21" s="127"/>
      <c r="C21" s="128"/>
      <c r="D21" s="127"/>
      <c r="E21" s="129"/>
      <c r="F21" s="130"/>
    </row>
    <row r="22" spans="1:7" s="2" customFormat="1" x14ac:dyDescent="0.2">
      <c r="A22" s="120"/>
      <c r="B22" s="127"/>
      <c r="C22" s="128"/>
      <c r="D22" s="127"/>
      <c r="E22" s="129"/>
      <c r="F22" s="130"/>
    </row>
    <row r="23" spans="1:7" s="2" customFormat="1" x14ac:dyDescent="0.2">
      <c r="A23" s="120"/>
      <c r="B23" s="127"/>
      <c r="C23" s="128"/>
      <c r="D23" s="127"/>
      <c r="E23" s="129"/>
      <c r="F23" s="130"/>
    </row>
    <row r="24" spans="1:7" s="2" customFormat="1" hidden="1" x14ac:dyDescent="0.2">
      <c r="A24" s="96"/>
      <c r="B24" s="101"/>
      <c r="C24" s="103"/>
      <c r="D24" s="101"/>
      <c r="E24" s="104"/>
      <c r="F24" s="102"/>
    </row>
    <row r="25" spans="1:7" ht="34.5" customHeight="1" x14ac:dyDescent="0.2">
      <c r="A25" s="115" t="s">
        <v>162</v>
      </c>
      <c r="B25" s="116" t="s">
        <v>163</v>
      </c>
      <c r="C25" s="117">
        <f>C26+C27</f>
        <v>0</v>
      </c>
      <c r="D25" s="118" t="str">
        <f>IF(SUBTOTAL(3,C11:C24)=SUBTOTAL(103,C11:C24),'Summary and sign-off'!$A$48,'Summary and sign-off'!$A$49)</f>
        <v>Check - there are no hidden rows with data</v>
      </c>
      <c r="E25" s="142" t="str">
        <f>IF('Summary and sign-off'!F60='Summary and sign-off'!F54,'Summary and sign-off'!A52,'Summary and sign-off'!A50)</f>
        <v>Not all lines have an entry for "Description", "Was the gift accepted?" and "Estimated value in NZ$"</v>
      </c>
      <c r="F25" s="142"/>
      <c r="G25" s="2"/>
    </row>
    <row r="26" spans="1:7" ht="25.5" customHeight="1" x14ac:dyDescent="0.25">
      <c r="A26" s="55"/>
      <c r="B26" s="56" t="s">
        <v>96</v>
      </c>
      <c r="C26" s="57">
        <f>COUNTIF(C11:C24,'Summary and sign-off'!A45)</f>
        <v>0</v>
      </c>
      <c r="D26" s="14"/>
      <c r="E26" s="15"/>
      <c r="F26" s="16"/>
    </row>
    <row r="27" spans="1:7" ht="25.5" customHeight="1" x14ac:dyDescent="0.25">
      <c r="A27" s="55"/>
      <c r="B27" s="56" t="s">
        <v>97</v>
      </c>
      <c r="C27" s="57">
        <f>COUNTIF(C11:C24,'Summary and sign-off'!A46)</f>
        <v>0</v>
      </c>
      <c r="D27" s="14"/>
      <c r="E27" s="15"/>
      <c r="F27" s="16"/>
    </row>
    <row r="28" spans="1:7" x14ac:dyDescent="0.2">
      <c r="A28" s="17"/>
      <c r="B28" s="18"/>
      <c r="C28" s="17"/>
      <c r="D28" s="19"/>
      <c r="E28" s="19"/>
      <c r="F28" s="17"/>
    </row>
    <row r="29" spans="1:7" x14ac:dyDescent="0.2">
      <c r="A29" s="18" t="s">
        <v>152</v>
      </c>
      <c r="B29" s="18"/>
      <c r="C29" s="18"/>
      <c r="D29" s="18"/>
      <c r="E29" s="18"/>
      <c r="F29" s="18"/>
    </row>
    <row r="30" spans="1:7" ht="12.6" customHeight="1" x14ac:dyDescent="0.2">
      <c r="A30" s="20" t="s">
        <v>131</v>
      </c>
      <c r="B30" s="17"/>
      <c r="C30" s="17"/>
      <c r="D30" s="17"/>
      <c r="E30" s="17"/>
    </row>
    <row r="31" spans="1:7" x14ac:dyDescent="0.2">
      <c r="A31" s="20" t="s">
        <v>79</v>
      </c>
      <c r="B31" s="19"/>
      <c r="C31" s="17"/>
      <c r="D31" s="17"/>
      <c r="E31" s="17"/>
      <c r="F31" s="17"/>
    </row>
    <row r="32" spans="1:7" x14ac:dyDescent="0.2">
      <c r="A32" s="20" t="s">
        <v>164</v>
      </c>
      <c r="B32" s="21"/>
      <c r="C32" s="21"/>
      <c r="D32" s="21"/>
      <c r="E32" s="21"/>
      <c r="F32" s="21"/>
    </row>
    <row r="33" spans="1:6" ht="12.75" customHeight="1" x14ac:dyDescent="0.2">
      <c r="A33" s="20" t="s">
        <v>165</v>
      </c>
      <c r="B33" s="17"/>
      <c r="C33" s="17"/>
      <c r="D33" s="17"/>
      <c r="E33" s="17"/>
      <c r="F33" s="17"/>
    </row>
    <row r="34" spans="1:6" ht="12.95" customHeight="1" x14ac:dyDescent="0.2">
      <c r="A34" s="20" t="s">
        <v>166</v>
      </c>
      <c r="B34" s="17"/>
      <c r="C34" s="17"/>
      <c r="D34" s="17"/>
      <c r="E34" s="17"/>
      <c r="F34" s="17"/>
    </row>
    <row r="35" spans="1:6" x14ac:dyDescent="0.2">
      <c r="A35" s="20" t="s">
        <v>167</v>
      </c>
      <c r="C35" s="17"/>
      <c r="D35" s="17"/>
      <c r="E35" s="17"/>
      <c r="F35" s="17"/>
    </row>
    <row r="36" spans="1:6" ht="12.75" customHeight="1" x14ac:dyDescent="0.2">
      <c r="A36" s="20" t="s">
        <v>146</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2024-08-06T00:09:42Z</dcterms:created>
  <dcterms:modified xsi:type="dcterms:W3CDTF">2024-08-06T00:10:12Z</dcterms:modified>
  <cp:category/>
  <cp:contentStatus/>
</cp:coreProperties>
</file>