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55" yWindow="65521" windowWidth="10800" windowHeight="10815" tabRatio="848" activeTab="0"/>
  </bookViews>
  <sheets>
    <sheet name="CoverSheet" sheetId="1" r:id="rId1"/>
    <sheet name="TOC" sheetId="2" r:id="rId2"/>
    <sheet name="Guidelines" sheetId="3" r:id="rId3"/>
    <sheet name="S2.ROI Disclosure" sheetId="4" r:id="rId4"/>
    <sheet name="S3.Regulatory Profit Statement" sheetId="5" r:id="rId5"/>
    <sheet name="S4.Tax Allowance" sheetId="6" r:id="rId6"/>
    <sheet name="S5.RAB Roll-Forward" sheetId="7" r:id="rId7"/>
    <sheet name="S6.Segmented Information" sheetId="8" r:id="rId8"/>
    <sheet name="S7.Consolidation Statement" sheetId="9" r:id="rId9"/>
    <sheet name="S8.Related Party Transactions" sheetId="10" r:id="rId10"/>
    <sheet name="S9.Expenditure Statement" sheetId="11" r:id="rId11"/>
    <sheet name="S10.Asset Allocation" sheetId="12" r:id="rId12"/>
    <sheet name="S11.Cost Allocation" sheetId="13" r:id="rId13"/>
    <sheet name="S12.Reliability" sheetId="14" r:id="rId14"/>
    <sheet name="S13.Airfield Cap &amp; Utilisation" sheetId="15" r:id="rId15"/>
    <sheet name="S14.Terminal Cap &amp; Utilisation" sheetId="16" r:id="rId16"/>
    <sheet name="S15.Passenger Surveys" sheetId="17" r:id="rId17"/>
    <sheet name="S16.Statistics" sheetId="18" r:id="rId18"/>
    <sheet name="S17.Forum" sheetId="19" r:id="rId19"/>
    <sheet name="S18.Pricing Stats" sheetId="20" r:id="rId20"/>
    <sheet name="S19.Revenue Methodology" sheetId="21" r:id="rId21"/>
    <sheet name="S20.Demand Forecast" sheetId="22" r:id="rId22"/>
    <sheet name="S27.Initial RAB Value" sheetId="23" r:id="rId23"/>
  </sheets>
  <externalReferences>
    <externalReference r:id="rId26"/>
  </externalReferences>
  <definedNames>
    <definedName name="_RAB1">#REF!</definedName>
    <definedName name="A">#REF!</definedName>
    <definedName name="CAP">#REF!</definedName>
    <definedName name="CF">#REF!</definedName>
    <definedName name="DEP">#REF!</definedName>
    <definedName name="p">#REF!</definedName>
    <definedName name="_xlnm.Print_Area" localSheetId="0">'CoverSheet'!$A$1:$D$40</definedName>
    <definedName name="_xlnm.Print_Area" localSheetId="2">'Guidelines'!$A$1:$D$5</definedName>
    <definedName name="_xlnm.Print_Area" localSheetId="11">'S10.Asset Allocation'!$A$1:$S$26,'S10.Asset Allocation'!$A$28:$S$79</definedName>
    <definedName name="_xlnm.Print_Area" localSheetId="12">'S11.Cost Allocation'!$A$1:$S$26,'S11.Cost Allocation'!$A$28:$S$79</definedName>
    <definedName name="_xlnm.Print_Area" localSheetId="13">'S12.Reliability'!$A$1:$I$55,'S12.Reliability'!$A$57:$I$84</definedName>
    <definedName name="_xlnm.Print_Area" localSheetId="14">'S13.Airfield Cap &amp; Utilisation'!$A$1:$J$67</definedName>
    <definedName name="_xlnm.Print_Area" localSheetId="15">'S14.Terminal Cap &amp; Utilisation'!$A$1:$I$42,'S14.Terminal Cap &amp; Utilisation'!$A$44:$I$93,'S14.Terminal Cap &amp; Utilisation'!$A$95:$I$122</definedName>
    <definedName name="_xlnm.Print_Area" localSheetId="16">'S15.Passenger Surveys'!$A$1:$N$66</definedName>
    <definedName name="_xlnm.Print_Area" localSheetId="17">'S16.Statistics'!$A$1:$K$53,'S16.Statistics'!$A$55:$K$113,'S16.Statistics'!$A$115:$K$177</definedName>
    <definedName name="_xlnm.Print_Area" localSheetId="18">'S17.Forum'!$A$1:$F$40</definedName>
    <definedName name="_xlnm.Print_Area" localSheetId="19">'S18.Pricing Stats'!$A$1:$F$33</definedName>
    <definedName name="_xlnm.Print_Area" localSheetId="20">'S19.Revenue Methodology'!$A$1:$S$64,'S19.Revenue Methodology'!$A$66:$Z$113</definedName>
    <definedName name="_xlnm.Print_Area" localSheetId="3">'S2.ROI Disclosure'!$A$1:$K$47,'S2.ROI Disclosure'!$A$49:$K$82</definedName>
    <definedName name="_xlnm.Print_Area" localSheetId="21">'S20.Demand Forecast'!$A$1:$X$28,'S20.Demand Forecast'!$A$30:$X$56</definedName>
    <definedName name="_xlnm.Print_Area" localSheetId="22">'S27.Initial RAB Value'!$A$1:$N$63,'S27.Initial RAB Value'!$A$65:$N$88</definedName>
    <definedName name="_xlnm.Print_Area" localSheetId="4">'S3.Regulatory Profit Statement'!$A$1:$I$40,'S3.Regulatory Profit Statement'!$A$42:$I$89</definedName>
    <definedName name="_xlnm.Print_Area" localSheetId="5">'S4.Tax Allowance'!$A$1:$G$63</definedName>
    <definedName name="_xlnm.Print_Area" localSheetId="6">'S5.RAB Roll-Forward'!$A$1:$N$59,'S5.RAB Roll-Forward'!$A$61:$N$115</definedName>
    <definedName name="_xlnm.Print_Area" localSheetId="7">'S6.Segmented Information'!$A$1:$M$32</definedName>
    <definedName name="_xlnm.Print_Area" localSheetId="8">'S7.Consolidation Statement'!$A$1:$M$37</definedName>
    <definedName name="_xlnm.Print_Area" localSheetId="9">'S8.Related Party Transactions'!$A$1:$G$42</definedName>
    <definedName name="_xlnm.Print_Area" localSheetId="10">'S9.Expenditure Statement'!$A$1:$R$68,'S9.Expenditure Statement'!$A$70:$R$104</definedName>
    <definedName name="_xlnm.Print_Area" localSheetId="1">'TOC'!$A$1:$D$40</definedName>
    <definedName name="RABTarget">#REF!</definedName>
    <definedName name="ROI">#REF!</definedName>
    <definedName name="Scenario_3">'[1]NSW 1'!#REF!</definedName>
    <definedName name="Scenario_4">'[1]NSW 1'!#REF!</definedName>
    <definedName name="t">#REF!</definedName>
    <definedName name="Z_A14D7CC1_2369_4658_B8E9_B7D652E5D709_.wvu.PrintArea" localSheetId="4" hidden="1">'S3.Regulatory Profit Statement'!$A$1:$H$75</definedName>
    <definedName name="Z_A14D7CC1_2369_4658_B8E9_B7D652E5D709_.wvu.PrintArea" localSheetId="10" hidden="1">'S9.Expenditure Statement'!$A$1:$Q$104</definedName>
  </definedNames>
  <calcPr fullCalcOnLoad="1"/>
</workbook>
</file>

<file path=xl/comments1.xml><?xml version="1.0" encoding="utf-8"?>
<comments xmlns="http://schemas.openxmlformats.org/spreadsheetml/2006/main">
  <authors>
    <author>robertg</author>
  </authors>
  <commentList>
    <comment ref="C30" authorId="0">
      <text>
        <r>
          <rPr>
            <b/>
            <sz val="8"/>
            <rFont val="Tahoma"/>
            <family val="0"/>
          </rPr>
          <t>Company Name:</t>
        </r>
        <r>
          <rPr>
            <sz val="8"/>
            <rFont val="Tahoma"/>
            <family val="0"/>
          </rPr>
          <t xml:space="preserve">
Sample entry</t>
        </r>
      </text>
    </comment>
    <comment ref="C31" authorId="0">
      <text>
        <r>
          <rPr>
            <b/>
            <sz val="8"/>
            <rFont val="Tahoma"/>
            <family val="0"/>
          </rPr>
          <t>Regulatory Year Ended:</t>
        </r>
        <r>
          <rPr>
            <sz val="8"/>
            <rFont val="Tahoma"/>
            <family val="0"/>
          </rPr>
          <t xml:space="preserve">
Sample entry</t>
        </r>
      </text>
    </comment>
    <comment ref="C32" authorId="0">
      <text>
        <r>
          <rPr>
            <b/>
            <sz val="8"/>
            <rFont val="Tahoma"/>
            <family val="0"/>
          </rPr>
          <t>Pricing Period Starting Year:</t>
        </r>
        <r>
          <rPr>
            <sz val="8"/>
            <rFont val="Tahoma"/>
            <family val="0"/>
          </rPr>
          <t xml:space="preserve">
Sample entry</t>
        </r>
      </text>
    </comment>
  </commentList>
</comments>
</file>

<file path=xl/sharedStrings.xml><?xml version="1.0" encoding="utf-8"?>
<sst xmlns="http://schemas.openxmlformats.org/spreadsheetml/2006/main" count="1369" uniqueCount="685">
  <si>
    <t>SCHEDULE 16: REPORT ON ASSOCIATED STATISTICS (cont 2)</t>
  </si>
  <si>
    <t>SCHEDULE 17: REPORT ON OPERATIONAL IMPROVEMENT PROCESS</t>
  </si>
  <si>
    <t>SCHEDULE 18: REPORT ON PRICING STATISTICS</t>
  </si>
  <si>
    <t>SCHEDULE 19a: REPORT ON THE FORECAST TOTAL REVENUE REQUIREMENTS</t>
  </si>
  <si>
    <t>SCHEDULE 20: REPORT ON DEMAND FORECASTS</t>
  </si>
  <si>
    <t>REPORT ON THE REGULATORY TAX ALLOWANCE</t>
  </si>
  <si>
    <t>REPORT ON SEGMENTED INFORMATION</t>
  </si>
  <si>
    <t>REPORT ON RELATED PARTY TRANSACTIONS</t>
  </si>
  <si>
    <t>REPORT ON ACTUAL TO FORECAST EXPENDITURE</t>
  </si>
  <si>
    <t>REPORT ON ASSET ALLOCATIONS</t>
  </si>
  <si>
    <t>REPORT ON RELIABILITY MEASURES</t>
  </si>
  <si>
    <t>REPORT ON CAPACITY UTILISATION INDICATORS FOR AIRCRAFT, FREIGHT &amp; AIRFIELD ACTIVITIES</t>
  </si>
  <si>
    <t>REPORT ON CAPACITY UTILISATION INDICATORS FOR PASSENGER TERMINAL ACTIVITIES</t>
  </si>
  <si>
    <t>REPORT ON PASSENGER SATISFACTION INDICATORS</t>
  </si>
  <si>
    <t>REPORT ON ASSOCIATED STATISTICS</t>
  </si>
  <si>
    <t>REPORT ON OPERATIONAL IMPROVEMENT PROCESS</t>
  </si>
  <si>
    <t>REPORT ON PRICING STATISTICS</t>
  </si>
  <si>
    <t>REPORT ON THE FORECAST TOTAL REVENUE REQUIREMENTS</t>
  </si>
  <si>
    <t>REPORT ON DEMAND FORECASTS</t>
  </si>
  <si>
    <t>Schedule</t>
  </si>
  <si>
    <t>SCHEDULE 11a: REPORT ON COST ALLOCATIONS</t>
  </si>
  <si>
    <t>SCHEDULE 11a: REPORT ON COST ALLOCATIONS (cont)</t>
  </si>
  <si>
    <t>11b(i): CHANGES IN COST ALLOCATORS</t>
  </si>
  <si>
    <t>SCHEDULE 11b: NOTES TO REPORT ON COST ALLOCATIONS</t>
  </si>
  <si>
    <t>REPORT ON COST ALLOCATIONS</t>
  </si>
  <si>
    <t>6</t>
  </si>
  <si>
    <t>8</t>
  </si>
  <si>
    <t>12</t>
  </si>
  <si>
    <t>13</t>
  </si>
  <si>
    <t>14</t>
  </si>
  <si>
    <t>15</t>
  </si>
  <si>
    <t>16</t>
  </si>
  <si>
    <t>17</t>
  </si>
  <si>
    <t>18</t>
  </si>
  <si>
    <t>20</t>
  </si>
  <si>
    <t>Information Templates</t>
  </si>
  <si>
    <t>Directly attributable assets</t>
  </si>
  <si>
    <t>Assets not directly attributable</t>
  </si>
  <si>
    <t>Total directly attributable assets</t>
  </si>
  <si>
    <t>Total assets not directly attributable</t>
  </si>
  <si>
    <t>Total assets</t>
  </si>
  <si>
    <t>Asset category</t>
  </si>
  <si>
    <t>Total capital expenditure</t>
  </si>
  <si>
    <t>Explanation of Variances</t>
  </si>
  <si>
    <t>Description</t>
  </si>
  <si>
    <t>Runway #1</t>
  </si>
  <si>
    <t>Runway #2</t>
  </si>
  <si>
    <t>Runway #3</t>
  </si>
  <si>
    <t>Airbridge</t>
  </si>
  <si>
    <t>Domestic</t>
  </si>
  <si>
    <t>International</t>
  </si>
  <si>
    <t>Regulated Airport</t>
  </si>
  <si>
    <t>For Year Ended</t>
  </si>
  <si>
    <t>ref</t>
  </si>
  <si>
    <t>Total</t>
  </si>
  <si>
    <t>Airports</t>
  </si>
  <si>
    <t>Taxiway #1</t>
  </si>
  <si>
    <t>Taxiway #2</t>
  </si>
  <si>
    <t>Taxiway #3</t>
  </si>
  <si>
    <t>Ease of finding your way through an airport</t>
  </si>
  <si>
    <t>Ease of making connections with other flights</t>
  </si>
  <si>
    <t>Flight information display screens</t>
  </si>
  <si>
    <t>Walking distance within and/or between terminals</t>
  </si>
  <si>
    <t>Availability of baggage carts/trolleys</t>
  </si>
  <si>
    <t>Courtesy, helpfulness of airport staff (excluding check-in and security)</t>
  </si>
  <si>
    <t>Availability of washrooms/toilets</t>
  </si>
  <si>
    <t>Cleanliness of washrooms/toilets</t>
  </si>
  <si>
    <t>Comfort of waiting/gate areas</t>
  </si>
  <si>
    <t>Cleanliness of airport terminal</t>
  </si>
  <si>
    <t>Ambience of the airport</t>
  </si>
  <si>
    <t>Feeling of being safe and secure</t>
  </si>
  <si>
    <t>Check-in</t>
  </si>
  <si>
    <t>Security screening</t>
  </si>
  <si>
    <t>Baggage reclaim</t>
  </si>
  <si>
    <t>Bio-security screening and inspection and customs secondary inspection</t>
  </si>
  <si>
    <t>Arrivals concourse</t>
  </si>
  <si>
    <t>Table of Contents</t>
  </si>
  <si>
    <t>Description of runway(s)</t>
  </si>
  <si>
    <t>Runway</t>
  </si>
  <si>
    <t>Taxiway</t>
  </si>
  <si>
    <t>Aircraft parking stand</t>
  </si>
  <si>
    <t>:</t>
  </si>
  <si>
    <t xml:space="preserve">Remote stands and means of embarkation/disembarkation </t>
  </si>
  <si>
    <t>Baggage sortation system on departures</t>
  </si>
  <si>
    <t>Baggage reclaim belts</t>
  </si>
  <si>
    <t>Domestic terminal</t>
  </si>
  <si>
    <t>International terminal</t>
  </si>
  <si>
    <t>Length of pavement (m)</t>
  </si>
  <si>
    <t>Width (m)</t>
  </si>
  <si>
    <t>Description of main taxiway(s)</t>
  </si>
  <si>
    <t>Runway code</t>
  </si>
  <si>
    <t>Passport and visa inspection waiting time</t>
  </si>
  <si>
    <t>Security inspection waiting time</t>
  </si>
  <si>
    <t>Check-in waiting time</t>
  </si>
  <si>
    <t>Airlines/Other</t>
  </si>
  <si>
    <t>Number</t>
  </si>
  <si>
    <t>Annual average</t>
  </si>
  <si>
    <t>Aircraft type</t>
  </si>
  <si>
    <t>Number of landings</t>
  </si>
  <si>
    <t>Fixed electrical ground power (if applicable)</t>
  </si>
  <si>
    <t>Survey organisation</t>
  </si>
  <si>
    <t>Survey organisation used</t>
  </si>
  <si>
    <t>If "Other", please specify</t>
  </si>
  <si>
    <t>Passenger satisfaction survey score</t>
  </si>
  <si>
    <t>(average quarterly rating by service item)</t>
  </si>
  <si>
    <t>Contact stand, walking</t>
  </si>
  <si>
    <t>Contact stand, bus</t>
  </si>
  <si>
    <t>The total number of passengers during financial year</t>
  </si>
  <si>
    <t xml:space="preserve">On-time departure delay </t>
  </si>
  <si>
    <t>Tonnage of freight during financial year</t>
  </si>
  <si>
    <t>Disclosure Template Guidelines</t>
  </si>
  <si>
    <t>Percentage of time fixed electrical ground power is unavailable (where ground power units are provided) during financial year</t>
  </si>
  <si>
    <t>Shoulder width (m)</t>
  </si>
  <si>
    <t>ILS category</t>
  </si>
  <si>
    <t>Designations</t>
  </si>
  <si>
    <t>Busy day</t>
  </si>
  <si>
    <t>Aerobridge</t>
  </si>
  <si>
    <t>Ground</t>
  </si>
  <si>
    <t>Remote</t>
  </si>
  <si>
    <t>Total parking stands</t>
  </si>
  <si>
    <t>Aircraft movements</t>
  </si>
  <si>
    <t>Jet aircraft</t>
  </si>
  <si>
    <t>Turboprop and other aircraft</t>
  </si>
  <si>
    <t>Date</t>
  </si>
  <si>
    <t>Common
area</t>
  </si>
  <si>
    <t>Landside circulation (outbound)</t>
  </si>
  <si>
    <t>Passport control (outbound)</t>
  </si>
  <si>
    <t>Airside circulation (outbound)</t>
  </si>
  <si>
    <t>Baggage (outbound)</t>
  </si>
  <si>
    <t>Airside circulation (inbound)</t>
  </si>
  <si>
    <t>Landside circulation (inbound)</t>
  </si>
  <si>
    <t>Passport control (inbound)</t>
  </si>
  <si>
    <t>Name of each commercial carrier providing a regular air transport passenger service through the airport during financial year</t>
  </si>
  <si>
    <t>Number of emigration counters</t>
  </si>
  <si>
    <t>Number of screening counters</t>
  </si>
  <si>
    <t>Commentary concerning passenger terminal activity capacity and utilisation indicators</t>
  </si>
  <si>
    <t>Number of immigration counters</t>
  </si>
  <si>
    <t>Number of reclaim units</t>
  </si>
  <si>
    <t>Total terminal functional areas providing facilities and service directly for passengers</t>
  </si>
  <si>
    <t>General Aviation</t>
  </si>
  <si>
    <t>Number of FTEs</t>
  </si>
  <si>
    <t>($000)</t>
  </si>
  <si>
    <t>less</t>
  </si>
  <si>
    <t>Overview of the methodology used to determine the revenue requirement</t>
  </si>
  <si>
    <t>Year 1</t>
  </si>
  <si>
    <t>Year 2</t>
  </si>
  <si>
    <t>Year 3</t>
  </si>
  <si>
    <t>Year 4</t>
  </si>
  <si>
    <t>Year 5</t>
  </si>
  <si>
    <t>plus</t>
  </si>
  <si>
    <t>Depreciation</t>
  </si>
  <si>
    <t>Forecast total revenue requirement</t>
  </si>
  <si>
    <t>Forecast total revenue requirement for the following airport activities</t>
  </si>
  <si>
    <t>Airfield activities</t>
  </si>
  <si>
    <t>Aircraft and freight activities</t>
  </si>
  <si>
    <t>Specialised passenger terminal activities</t>
  </si>
  <si>
    <t>Description of any other factors that are considered in determining the forecast total revenue requirement</t>
  </si>
  <si>
    <t>Year 6</t>
  </si>
  <si>
    <t>Year 7</t>
  </si>
  <si>
    <t>Year 8</t>
  </si>
  <si>
    <t>Year 9</t>
  </si>
  <si>
    <t>Year 10</t>
  </si>
  <si>
    <t>Revaluations</t>
  </si>
  <si>
    <t xml:space="preserve">less </t>
  </si>
  <si>
    <t>Expenditure by Category</t>
  </si>
  <si>
    <t>Asset replacement and renewal</t>
  </si>
  <si>
    <t>Security safety and environment</t>
  </si>
  <si>
    <t>Total Capital Expenditure</t>
  </si>
  <si>
    <t>Capital Expenditure Projects</t>
  </si>
  <si>
    <t>[Project 1]</t>
  </si>
  <si>
    <t>[Project 2]</t>
  </si>
  <si>
    <t>[Project 3]</t>
  </si>
  <si>
    <t>[Project 4]</t>
  </si>
  <si>
    <t>[Project 5]</t>
  </si>
  <si>
    <t>[Project 6]</t>
  </si>
  <si>
    <t>[Project 7]</t>
  </si>
  <si>
    <t>[Project 8]</t>
  </si>
  <si>
    <t>[Project 9]</t>
  </si>
  <si>
    <t>[Project 10]</t>
  </si>
  <si>
    <t>Other capital expenditure</t>
  </si>
  <si>
    <t>Note: Additional rows to be added if required</t>
  </si>
  <si>
    <t>Corporate overheads</t>
  </si>
  <si>
    <t>Asset management and airport operations</t>
  </si>
  <si>
    <t>Asset maintenance</t>
  </si>
  <si>
    <t>Safety and security</t>
  </si>
  <si>
    <t>Specified passenger terminal</t>
  </si>
  <si>
    <t>The number and duration of interruptions to baggage reclaim belts during financial year by party responsible</t>
  </si>
  <si>
    <t>The number and duration of interruptions to contact stands during financial year by party responsible</t>
  </si>
  <si>
    <t>The number and duration of interruptions to baggage sortation system on departures during financial year by party responsible</t>
  </si>
  <si>
    <t>The number and duration of interruptions to runway(s) during financial year by party responsible</t>
  </si>
  <si>
    <t>The number and duration of interruptions to taxiway(s) during financial year by party responsible</t>
  </si>
  <si>
    <t>The number and duration of interruptions to remote stands and means of embarkation/disembarkation during financial year by party responsible</t>
  </si>
  <si>
    <t>Commentary concerning aircraft, freight &amp; airfield activity capacity and utilisation indicators</t>
  </si>
  <si>
    <t>Number of aircraft movements during financial year categorised by the main form of passenger access to and from terminal</t>
  </si>
  <si>
    <t>Return on Investment (ROI)</t>
  </si>
  <si>
    <t>Vanilla WACC</t>
  </si>
  <si>
    <t>$000</t>
  </si>
  <si>
    <t>Debt leverage assumption</t>
  </si>
  <si>
    <t>Cost of debt assumption</t>
  </si>
  <si>
    <t>Tax rate</t>
  </si>
  <si>
    <t>Commissioned Projects</t>
  </si>
  <si>
    <t>Proportion of Year Available  (%)</t>
  </si>
  <si>
    <t>[Commissioned Project 1]</t>
  </si>
  <si>
    <t>[Commissioned Project 2]</t>
  </si>
  <si>
    <t>[Commissioned Project 3]</t>
  </si>
  <si>
    <t>[Commissioned Project 4]</t>
  </si>
  <si>
    <t>[Commissioned Project 5]</t>
  </si>
  <si>
    <t>[Commissioned Project 6]</t>
  </si>
  <si>
    <t>[Commissioned Project 7]</t>
  </si>
  <si>
    <t>[Commissioned Project 8]</t>
  </si>
  <si>
    <t>[Commissioned Project 9]</t>
  </si>
  <si>
    <t>Income</t>
  </si>
  <si>
    <t>Airfield income</t>
  </si>
  <si>
    <t>Terminal services income</t>
  </si>
  <si>
    <t>Passenger services income</t>
  </si>
  <si>
    <t>Lease, rentals and concessions income</t>
  </si>
  <si>
    <t>Other income</t>
  </si>
  <si>
    <t>Net operating revenue</t>
  </si>
  <si>
    <t>Total regulatory income</t>
  </si>
  <si>
    <t>Expenses</t>
  </si>
  <si>
    <t>Corporate Overheads</t>
  </si>
  <si>
    <t>Operating surplus / (deficit)</t>
  </si>
  <si>
    <t>Total revaluations</t>
  </si>
  <si>
    <t xml:space="preserve">Regulatory Profit / (Loss) </t>
  </si>
  <si>
    <t>Merger and acquisition expenses</t>
  </si>
  <si>
    <t>Justification for Merger and Acquisition Expenses</t>
  </si>
  <si>
    <t>*</t>
  </si>
  <si>
    <t xml:space="preserve">Regulatory taxable income (loss) </t>
  </si>
  <si>
    <t xml:space="preserve"> </t>
  </si>
  <si>
    <t>* Workings to be provided</t>
  </si>
  <si>
    <t>Opening RAB (Tax Value)</t>
  </si>
  <si>
    <t>Tax value of assets transferred from/(to) unregulated asset base</t>
  </si>
  <si>
    <t xml:space="preserve">Tax losses used </t>
  </si>
  <si>
    <t>Regulatory Asset Base Value</t>
  </si>
  <si>
    <t>Depreciation charge for the period</t>
  </si>
  <si>
    <t>Revaluation Rate</t>
  </si>
  <si>
    <t>Capacity growth</t>
  </si>
  <si>
    <t>Land</t>
  </si>
  <si>
    <t>Sealed Surfaces</t>
  </si>
  <si>
    <t>Infrastructure &amp; Buildings</t>
  </si>
  <si>
    <t>Vehicles, Plant &amp; Equipment</t>
  </si>
  <si>
    <t>Specified Passenger Terminal Activities</t>
  </si>
  <si>
    <t>Airfield Activities</t>
  </si>
  <si>
    <t>Regulatory tax allowance</t>
  </si>
  <si>
    <t>Regulatory/ GAAP Adjustments</t>
  </si>
  <si>
    <t>Net Income</t>
  </si>
  <si>
    <t>Tax expense</t>
  </si>
  <si>
    <t>Description of Regulatory / GAAP Adjustment</t>
  </si>
  <si>
    <t>Affected Line Item</t>
  </si>
  <si>
    <t>Entity Name</t>
  </si>
  <si>
    <t>Related Party Relationship</t>
  </si>
  <si>
    <t>Value</t>
  </si>
  <si>
    <t>Actual for Current Financial Year</t>
  </si>
  <si>
    <t>Forecast for Current Financial Year</t>
  </si>
  <si>
    <t>% Variance</t>
  </si>
  <si>
    <t>Actual for Period to Date</t>
  </si>
  <si>
    <t>Forecast for Period to Date</t>
  </si>
  <si>
    <t>(a)</t>
  </si>
  <si>
    <t>(b)</t>
  </si>
  <si>
    <t>(a)/(b)-1</t>
  </si>
  <si>
    <t>Airport Companies must provide a brief explanation for any line item variance of more than 10%</t>
  </si>
  <si>
    <t>for year ended</t>
  </si>
  <si>
    <t>Total Forecast Capital Expenditure</t>
  </si>
  <si>
    <t>Total Forecast Operational Expenditure</t>
  </si>
  <si>
    <t>Capital Expenditure Project</t>
  </si>
  <si>
    <t>Public Information</t>
  </si>
  <si>
    <t>Specified Terminal Activities</t>
  </si>
  <si>
    <t>Asset Category</t>
  </si>
  <si>
    <t>Asset Allocators</t>
  </si>
  <si>
    <t>Asset Allocator</t>
  </si>
  <si>
    <t>Rationale</t>
  </si>
  <si>
    <t>Original</t>
  </si>
  <si>
    <t>New</t>
  </si>
  <si>
    <t>Difference</t>
  </si>
  <si>
    <t>Cost Allocators</t>
  </si>
  <si>
    <t>Operating Cost Category</t>
  </si>
  <si>
    <t>Cost Allocator</t>
  </si>
  <si>
    <t>Proportionate  Regulatory Value</t>
  </si>
  <si>
    <t>Commentary on Regulatory Profit Statement</t>
  </si>
  <si>
    <t xml:space="preserve">Aircraft and Freight Activities </t>
  </si>
  <si>
    <t>Description of Transaction</t>
  </si>
  <si>
    <t>CONSOLIDATION STATEMENT</t>
  </si>
  <si>
    <t>Company Name</t>
  </si>
  <si>
    <t>Regulatory Year Ended</t>
  </si>
  <si>
    <t>Quarter</t>
  </si>
  <si>
    <t>Quarter ended</t>
  </si>
  <si>
    <t>Page 1</t>
  </si>
  <si>
    <t>Page 2</t>
  </si>
  <si>
    <t>Page 3</t>
  </si>
  <si>
    <t>Page 4</t>
  </si>
  <si>
    <t>Page 5</t>
  </si>
  <si>
    <t>Page 6</t>
  </si>
  <si>
    <t>Page 7</t>
  </si>
  <si>
    <t>Page 8</t>
  </si>
  <si>
    <t>Page 9</t>
  </si>
  <si>
    <t>Page 10</t>
  </si>
  <si>
    <t>Page 11</t>
  </si>
  <si>
    <t>Page 12</t>
  </si>
  <si>
    <t>Page 13</t>
  </si>
  <si>
    <t>Page 14</t>
  </si>
  <si>
    <t>Page 15</t>
  </si>
  <si>
    <t>Page 16</t>
  </si>
  <si>
    <t>Page 17</t>
  </si>
  <si>
    <t>Page 19</t>
  </si>
  <si>
    <t>Page 20</t>
  </si>
  <si>
    <t>Page 21</t>
  </si>
  <si>
    <t>Page 22</t>
  </si>
  <si>
    <t>Page 23</t>
  </si>
  <si>
    <t>Page 24</t>
  </si>
  <si>
    <t>Page 25</t>
  </si>
  <si>
    <t>Page 26</t>
  </si>
  <si>
    <t>Page 27</t>
  </si>
  <si>
    <t>Page 28</t>
  </si>
  <si>
    <t>Page 29</t>
  </si>
  <si>
    <t>Page 30</t>
  </si>
  <si>
    <t>Commentary on Return on Investment</t>
  </si>
  <si>
    <t>CY-1</t>
  </si>
  <si>
    <t>CY-2</t>
  </si>
  <si>
    <t>Current Year CY</t>
  </si>
  <si>
    <t>Total Duration</t>
  </si>
  <si>
    <t>Hours</t>
  </si>
  <si>
    <t>Minutes</t>
  </si>
  <si>
    <t>Dual capability</t>
  </si>
  <si>
    <t>VMC (movements per hour)</t>
  </si>
  <si>
    <t>IMC (movements per hour)</t>
  </si>
  <si>
    <t>Domestic regional</t>
  </si>
  <si>
    <t>Domestic local</t>
  </si>
  <si>
    <t>Name</t>
  </si>
  <si>
    <t>Length (m)</t>
  </si>
  <si>
    <t>Number of links</t>
  </si>
  <si>
    <t>Status</t>
  </si>
  <si>
    <t>Any domestic flight</t>
  </si>
  <si>
    <t>Aerobridge availability</t>
  </si>
  <si>
    <t>Average number of working aerobridges during financial year</t>
  </si>
  <si>
    <t>Contact stands and aerobridges</t>
  </si>
  <si>
    <t>* Please describe in the capacity and utilisation indicators commentary box how the notional capacity has been assessed.</t>
  </si>
  <si>
    <t>Busy hour start time (day/month/year hour)</t>
  </si>
  <si>
    <r>
      <t>Floor space m</t>
    </r>
    <r>
      <rPr>
        <vertAlign val="superscript"/>
        <sz val="10"/>
        <rFont val="Arial"/>
        <family val="2"/>
      </rPr>
      <t>2</t>
    </r>
  </si>
  <si>
    <r>
      <t>Make-up area floor space m</t>
    </r>
    <r>
      <rPr>
        <vertAlign val="superscript"/>
        <sz val="10"/>
        <rFont val="Arial"/>
        <family val="2"/>
      </rPr>
      <t>2</t>
    </r>
  </si>
  <si>
    <t>Throughput of passengers during the busy hour</t>
  </si>
  <si>
    <t>Notional capacity during the busy hour, bags/hour:*</t>
  </si>
  <si>
    <t>Notional MAF secondary screening capacity during the busy hour (passengers/hour)</t>
  </si>
  <si>
    <t>Number of working baggage trolleys available to passengers during the busy hour</t>
  </si>
  <si>
    <t>Number of aircraft runway movements during the busy day categorised by aircraft type, flight category, and apron stand used</t>
  </si>
  <si>
    <t>Number of aircraft runway movements during the busy hour</t>
  </si>
  <si>
    <t>Total aircraft runway movements during busy day</t>
  </si>
  <si>
    <t>Number of apron stands during the busy day categorised by primary use (aircraft category, flight category), and type</t>
  </si>
  <si>
    <t>Busy periods for runway movements</t>
  </si>
  <si>
    <t>Notional capacity during the busy hour (passengers/hour) *</t>
  </si>
  <si>
    <t>Outbound (Departing) Passengers</t>
  </si>
  <si>
    <t>Inbound (Arriving) Passengers</t>
  </si>
  <si>
    <t>Notional capacity during the busy hour, passengers/hour *</t>
  </si>
  <si>
    <t>Number of seats</t>
  </si>
  <si>
    <t>Facilities for international transit &amp; transfer passengers</t>
  </si>
  <si>
    <t>Facilities for passengers excluding international transit &amp; transfer</t>
  </si>
  <si>
    <t>Passengers processed during the busy hour</t>
  </si>
  <si>
    <t>Notional reclaim unit capacity during the busy hour, passengers/hour *</t>
  </si>
  <si>
    <t>Departure lounges</t>
  </si>
  <si>
    <t>Gains / (losses) on sale of assets</t>
  </si>
  <si>
    <t xml:space="preserve">Current year tax losses </t>
  </si>
  <si>
    <t>Standard depreciation</t>
  </si>
  <si>
    <t>Other non-standard depreciation</t>
  </si>
  <si>
    <t>Initial Value</t>
  </si>
  <si>
    <t>Holding Costs</t>
  </si>
  <si>
    <t>Unregulated Activities - GAAP</t>
  </si>
  <si>
    <t xml:space="preserve"> Allocator Type</t>
  </si>
  <si>
    <t>Capital contributions</t>
  </si>
  <si>
    <t>Aircraft 3 tonnes or more</t>
  </si>
  <si>
    <t>Page 18</t>
  </si>
  <si>
    <t>Regulatory profit / (loss)</t>
  </si>
  <si>
    <t xml:space="preserve">Regulatory investment value </t>
  </si>
  <si>
    <t>Adjustment *</t>
  </si>
  <si>
    <t>plus (less)</t>
  </si>
  <si>
    <t>plus/less</t>
  </si>
  <si>
    <t>Total operational expenditure</t>
  </si>
  <si>
    <t>Capital expenditure</t>
  </si>
  <si>
    <t>Operating surplus / (deficit) before interest, depreciation, revaluations and tax</t>
  </si>
  <si>
    <t xml:space="preserve">Net operating surplus / (deficit) before interest </t>
  </si>
  <si>
    <t xml:space="preserve">Property plant and equipment </t>
  </si>
  <si>
    <t>Gains / (losses) on asset sales</t>
  </si>
  <si>
    <t>Indexed revaluations</t>
  </si>
  <si>
    <t>Non-indexed revaluations</t>
  </si>
  <si>
    <t>Assets commissioned (other than below)</t>
  </si>
  <si>
    <t>Assets acquired from a related party</t>
  </si>
  <si>
    <t>Asset disposals (other than below)</t>
  </si>
  <si>
    <t>Assets disposed of to a related party</t>
  </si>
  <si>
    <t>CPI at CPI reference date—previous year</t>
  </si>
  <si>
    <t>CPI at CPI reference date—current year</t>
  </si>
  <si>
    <t>Regulatory asset base—previous year</t>
  </si>
  <si>
    <t xml:space="preserve">Indexed revaluation </t>
  </si>
  <si>
    <t>Asset commissioned</t>
  </si>
  <si>
    <t>Regulatory depreciation</t>
  </si>
  <si>
    <t>Other permanent differences—not deductible</t>
  </si>
  <si>
    <t>Other temporary adjustments—current period</t>
  </si>
  <si>
    <t xml:space="preserve">Non taxable capital contributions </t>
  </si>
  <si>
    <t>Tax depreciation</t>
  </si>
  <si>
    <t>Other permanent differences—non taxable</t>
  </si>
  <si>
    <t>Other temporary adjustments—prior period</t>
  </si>
  <si>
    <t>Tax losses used</t>
  </si>
  <si>
    <t>Net taxable income</t>
  </si>
  <si>
    <t>Statutory tax rate</t>
  </si>
  <si>
    <t>Tax value of asset additions</t>
  </si>
  <si>
    <t>Tax value of asset disposals</t>
  </si>
  <si>
    <t>Operational expenditure:</t>
  </si>
  <si>
    <t>Indexed revaluation</t>
  </si>
  <si>
    <t>Non-indexed revaluation</t>
  </si>
  <si>
    <t>Adjusted regulatory profit</t>
  </si>
  <si>
    <t>ROI—comparable to a post tax WACC</t>
  </si>
  <si>
    <t>Post tax WACC</t>
  </si>
  <si>
    <t xml:space="preserve">ROI—comparable to a vanilla WACC </t>
  </si>
  <si>
    <t>Asset disposals</t>
  </si>
  <si>
    <t>Regulatory investment value</t>
  </si>
  <si>
    <t>RAB investment</t>
  </si>
  <si>
    <t>Other assets commissioned</t>
  </si>
  <si>
    <t>($000 unless otherwise specified)</t>
  </si>
  <si>
    <t>CY+1</t>
  </si>
  <si>
    <t>Current Year (CY)</t>
  </si>
  <si>
    <t>Total human resource costs ($000)</t>
  </si>
  <si>
    <t>Combined *</t>
  </si>
  <si>
    <t>Busy hour passenger numbers</t>
  </si>
  <si>
    <t>Aircraft Runway Movements</t>
  </si>
  <si>
    <t>Aircraft less than 3 tonnes</t>
  </si>
  <si>
    <t>Passenger terminal demand</t>
  </si>
  <si>
    <t>* No disclosure of combined terminal forecasts is required for airports with no shared passenger terminal functional components.</t>
  </si>
  <si>
    <t>plus/(less)</t>
  </si>
  <si>
    <t xml:space="preserve">RAB value under 'non-standard' depreciation </t>
  </si>
  <si>
    <t xml:space="preserve">RAB value under 'standard' depreciation </t>
  </si>
  <si>
    <t>[Asset 1]</t>
  </si>
  <si>
    <t>[Asset 2]</t>
  </si>
  <si>
    <t>[Asset 3]</t>
  </si>
  <si>
    <t>[Asset 4]</t>
  </si>
  <si>
    <t>[Asset 5]</t>
  </si>
  <si>
    <t xml:space="preserve"> Eliminations / Transfers</t>
  </si>
  <si>
    <t>* should agree with Regulatory Profit Statement</t>
  </si>
  <si>
    <t>Average Unit Price</t>
  </si>
  <si>
    <t xml:space="preserve">Regulatory Profit / (Loss) before tax </t>
  </si>
  <si>
    <t>Regulatory profit / (loss) before tax</t>
  </si>
  <si>
    <t>Land Disposals</t>
  </si>
  <si>
    <t>The total number of flights affected by on time departure delay and the total duration of the delay during financial year by party responsible</t>
  </si>
  <si>
    <t>Adjustment for merger, acquisition or sale activity</t>
  </si>
  <si>
    <t>Other related party transactions</t>
  </si>
  <si>
    <t>Regulatory asset base value - previous year</t>
  </si>
  <si>
    <t>Pricing Period Starting Year *</t>
  </si>
  <si>
    <t>Declared runway capacity for specified meteorological condition</t>
  </si>
  <si>
    <t>Pricing year PY</t>
  </si>
  <si>
    <t>PY+1</t>
  </si>
  <si>
    <t>PY+2</t>
  </si>
  <si>
    <t>PY+3</t>
  </si>
  <si>
    <t>PY+4</t>
  </si>
  <si>
    <t xml:space="preserve">2b(i): DEDUCTIBLE INTEREST AND INTEREST TAX SHIELD </t>
  </si>
  <si>
    <t>2b(ii): REGULATORY INVESTMENT VALUE</t>
  </si>
  <si>
    <t>SCHEDULE 4a: REPORT ON THE REGULATORY TAX ALLOWANCE</t>
  </si>
  <si>
    <t>4b(i): DISCLOSURE OF PERMANENT DIFFERENCES AND TEMPORARY ADJUSTMENTS</t>
  </si>
  <si>
    <t>4b(ii): TAX DEPRECIATION ROLL-FORWARD</t>
  </si>
  <si>
    <t>3b(ii): RATES AND LEVY COSTS</t>
  </si>
  <si>
    <t>3b(iii): MERGER AND ACQUISITION EXPENSES</t>
  </si>
  <si>
    <t>3b(i): FINANCIAL INCENTIVES</t>
  </si>
  <si>
    <t xml:space="preserve"> 5b(i): REGULATORY DEPRECIATION</t>
  </si>
  <si>
    <t xml:space="preserve"> 5b(iv): CALCULATION OF REVALUATION RATE AND INDEXED REVALUATION OF FIXED ASSETS</t>
  </si>
  <si>
    <t xml:space="preserve"> 5b(v): WORKS UNDER CONSTRUCTION</t>
  </si>
  <si>
    <t xml:space="preserve"> 5b(vi): CAPITAL EXPENDITURE BY PRIMARY PURPOSE</t>
  </si>
  <si>
    <t xml:space="preserve"> 5b(vii): ASSET CLASSES</t>
  </si>
  <si>
    <t>SCHEDULE  5b: NOTES TO REPORT ON ANNUAL REGULATORY VALUE ASSET DISCLOSURE BY ASSET CLASS (cont)</t>
  </si>
  <si>
    <t>SCHEDULE 4b: NOTES TO REPORT ON THE REGULATORY TAX ALLOWANCE</t>
  </si>
  <si>
    <t>SCHEDULE 3b: NOTES TO REPORT ON REGULATORY PROFIT</t>
  </si>
  <si>
    <t>SCHEDULE 6: REPORT ON SEGMENTED INFORMATION</t>
  </si>
  <si>
    <t>SCHEDULE 7a: CONSOLIDATION STATEMENT</t>
  </si>
  <si>
    <t>SCHEDULE 7b: NOTES TO CONSOLIDATION STATEMENT</t>
  </si>
  <si>
    <t>7b(i): ACCOUNTING ADJUSTMENTS</t>
  </si>
  <si>
    <t>SCHEDULE 8: REPORT ON RELATED PARTY TRANSACTIONS</t>
  </si>
  <si>
    <t>8(i) SUMMARY—RELATED PARTY TRANSACTIONS</t>
  </si>
  <si>
    <t>8(ii) ENTITIES INVOLVED IN RELATED PARTY TRANSACTIONS</t>
  </si>
  <si>
    <t>8(iii) RELATED PARTY TRANSACTIONS</t>
  </si>
  <si>
    <t>SCHEDULE 9a: REPORT ON ACTUAL TO FORECAST EXPENDITURE</t>
  </si>
  <si>
    <t>SCHEDULE 10a: REPORT ON ASSET ALLOCATIONS</t>
  </si>
  <si>
    <t>SCHEDULE 10a: REPORT ON ASSET ALLOCATIONS (cont)</t>
  </si>
  <si>
    <t>SCHEDULE 10b: NOTES TO REPORT ON ASSET ALLOCATIONS</t>
  </si>
  <si>
    <t>10b(i): CHANGES IN ASSET ALLOCATORS</t>
  </si>
  <si>
    <t>SCHEDULE 12: REPORT ON RELIABILITY MEASURES</t>
  </si>
  <si>
    <t>SCHEDULE 12: REPORT ON RELIABILITY MEASURES (cont)</t>
  </si>
  <si>
    <t>SCHEDULE 13: REPORT ON CAPACITY UTILISATION INDICATORS FOR AIRCRAFT, FREIGHT &amp; AIRFIELD ACTIVITIES</t>
  </si>
  <si>
    <t xml:space="preserve">SCHEDULE 14: REPORT ON CAPACITY UTILISATION INDICATORS FOR PASSENGER TERMINAL ACTIVITIES </t>
  </si>
  <si>
    <t>SCHEDULE 14: REPORT ON CAPACITY UTILISATION INDICATORS FOR PASSENGER TERMINAL ACTIVITIES (cont 1)</t>
  </si>
  <si>
    <t>SCHEDULE 14: REPORT ON CAPACITY UTILISATION INDICATORS FOR PASSENGER TERMINAL ACTIVITIES (cont 2)</t>
  </si>
  <si>
    <t>SCHEDULE 15: REPORT ON PASSENGER SATISFACTION INDICATORS</t>
  </si>
  <si>
    <t>SCHEDULE 16: REPORT ON ASSOCIATED STATISTICS</t>
  </si>
  <si>
    <t>SCHEDULE 16: REPORT ON ASSOCIATED STATISTICS (cont)</t>
  </si>
  <si>
    <t>Operating cost category</t>
  </si>
  <si>
    <t>Average survey score</t>
  </si>
  <si>
    <t>Airport Businesses</t>
  </si>
  <si>
    <t>Airport Business - GAAP</t>
  </si>
  <si>
    <t>Airport Company - GAAP</t>
  </si>
  <si>
    <t>Operational expenditure</t>
  </si>
  <si>
    <t>Market value of asset disposals</t>
  </si>
  <si>
    <t>19b(ii) FORECAST WORKS UNDER CONSTRUCTION</t>
  </si>
  <si>
    <t>19b(iii) FORECAST CAPITAL EXPENDITURE</t>
  </si>
  <si>
    <t>19b(iv) FORECAST OPERATING EXPENDITURE</t>
  </si>
  <si>
    <t>Original allocator or components</t>
  </si>
  <si>
    <t>New allocator or components</t>
  </si>
  <si>
    <t>Effect of Change</t>
  </si>
  <si>
    <t>The Airport Business is to provide descriptions and workings of items recorded in the four "other" categories above (explanatory notes can be provided in a separate note if necessary).</t>
  </si>
  <si>
    <t>4b(iii): RECONCILIATION OF TAX LOSSES (AIRPORT BUSINESS)</t>
  </si>
  <si>
    <t xml:space="preserve"> Airport Business*</t>
  </si>
  <si>
    <t>Excluded intangible assets</t>
  </si>
  <si>
    <t>Works under construction</t>
  </si>
  <si>
    <t>Other excluded assets</t>
  </si>
  <si>
    <t>Assets held for future use</t>
  </si>
  <si>
    <t xml:space="preserve"> 5b(viii): ASSETS HELD FOR FUTURE USE</t>
  </si>
  <si>
    <t>Assets held for future use additions</t>
  </si>
  <si>
    <t>CPI at CPI reference date—2009</t>
  </si>
  <si>
    <t>CPI at CPI reference date—2010</t>
  </si>
  <si>
    <t>Regulatory asset base—year ended 2009</t>
  </si>
  <si>
    <t>SCHEDULE 5a: REPORT ON REGULATORY ASSET BASE ROLL FORWARD</t>
  </si>
  <si>
    <t>SCHEDULE 5b: NOTES TO REPORT ON REGULATORY ASSET BASE ROLL FORWARD</t>
  </si>
  <si>
    <t>SCHEDULE 9b: REPORT ON ACTUAL TO FORECAST EXPENDITURE</t>
  </si>
  <si>
    <t>FORECAST DISCOSURES</t>
  </si>
  <si>
    <t>From most recent diasclosures following a price seetting event</t>
  </si>
  <si>
    <t>19b(i) FORECAST ASSET BASE</t>
  </si>
  <si>
    <t>Assets commissioned</t>
  </si>
  <si>
    <t>Cost allocation adjustments</t>
  </si>
  <si>
    <t>Works under construction—previous year</t>
  </si>
  <si>
    <t>Works under construction—year ended 2009</t>
  </si>
  <si>
    <t>Capital Expenditure by Category</t>
  </si>
  <si>
    <t>Capital Expenditure by Projects</t>
  </si>
  <si>
    <t>Forecast value of assets employed - previous year</t>
  </si>
  <si>
    <t>Forecast value of assets employed</t>
  </si>
  <si>
    <t>Assets held for future use—year ended 2010</t>
  </si>
  <si>
    <t>Assets held for future use—year ended 2009</t>
  </si>
  <si>
    <t>Works under construction—year ended 2010</t>
  </si>
  <si>
    <t>Regulatory Asset Base Value—year ended 2010</t>
  </si>
  <si>
    <t>Page 31</t>
  </si>
  <si>
    <t>REPORT ON REGULATORY ASSET BASE ROLL FORWARD</t>
  </si>
  <si>
    <t>REPORT ON INITIAL REGULATORY ASSET BASE VALUE</t>
  </si>
  <si>
    <t>SCHEDULE 19b: NOTES ON THE REPORT ON THE FORECAST TOTAL REVENUE REQUIREMENTS</t>
  </si>
  <si>
    <t>SCHEDULE 19b: NOTES ON REPORT ON THE FORECAST TOTAL REVENUE REQUIREMENTS (cont)</t>
  </si>
  <si>
    <t>* applies only to Schedule 19 and 20 disclosures</t>
  </si>
  <si>
    <t>[Select one]</t>
  </si>
  <si>
    <t>for</t>
  </si>
  <si>
    <t>SCHEDULE 27b: NOTES TO REPORT ON INITIAL REGULATORY ASSET BASE VALUE</t>
  </si>
  <si>
    <t xml:space="preserve"> 27b(i): CALCULATION OF REVALUATION RATE AND INDEXED REVALUATION</t>
  </si>
  <si>
    <t xml:space="preserve"> 27b(ii): WORKS UNDER CONSTRUCTION</t>
  </si>
  <si>
    <t xml:space="preserve"> 27b(iii): ASSETS HELD FOR FUTURE USE</t>
  </si>
  <si>
    <t>SCHEDULE 27a: REPORT ON INITIAL REGULATORY ASSET BASE VALUE</t>
  </si>
  <si>
    <t>Schedules 2–20, 27</t>
  </si>
  <si>
    <t>Airport Company</t>
  </si>
  <si>
    <t>Infrastructure and Buildings</t>
  </si>
  <si>
    <t>Vehicles, Plant and Equipment</t>
  </si>
  <si>
    <t>Asset Line Items</t>
  </si>
  <si>
    <t>Operating Cost Line Items</t>
  </si>
  <si>
    <t>Asset Maintenance</t>
  </si>
  <si>
    <t>Security and Safety</t>
  </si>
  <si>
    <t>Asset Management and Airport Operations</t>
  </si>
  <si>
    <t>Unregulated Activities</t>
  </si>
  <si>
    <t>Assets disposed of to a regulated supplier</t>
  </si>
  <si>
    <t>Assets acquired from a regulated supplier</t>
  </si>
  <si>
    <t xml:space="preserve"> 5b(ix): COST OF FINANCING WORKS UNDER CONSTRUCTION</t>
  </si>
  <si>
    <t>Cost of financing capitalised</t>
  </si>
  <si>
    <t>Highest rate of finance applied</t>
  </si>
  <si>
    <t>%</t>
  </si>
  <si>
    <t>Notional deductible interest</t>
  </si>
  <si>
    <t>Notional interest tax shield</t>
  </si>
  <si>
    <t>Inbound passengers</t>
  </si>
  <si>
    <t>Outbound passengers</t>
  </si>
  <si>
    <t>Inbound, tonnes</t>
  </si>
  <si>
    <t>Outbound, tonnes</t>
  </si>
  <si>
    <t>RAB proportionate investment</t>
  </si>
  <si>
    <t>Pricing incentives</t>
  </si>
  <si>
    <t>Other incentives</t>
  </si>
  <si>
    <t>Rates and levy costs</t>
  </si>
  <si>
    <t>Total financial incentives</t>
  </si>
  <si>
    <t xml:space="preserve">Closing RAB (tax value) </t>
  </si>
  <si>
    <t>Tax losses (regulated business)—prior period</t>
  </si>
  <si>
    <t>Tax losses (regulated business)</t>
  </si>
  <si>
    <t>Regulatory asset base value—previous year</t>
  </si>
  <si>
    <t>Land disposals</t>
  </si>
  <si>
    <t xml:space="preserve">Assets commissioned  </t>
  </si>
  <si>
    <t>Lost and found assets adjustment</t>
  </si>
  <si>
    <t>Regulatory asset base value—current year</t>
  </si>
  <si>
    <t xml:space="preserve">Justification for
change in
depreciation approach </t>
  </si>
  <si>
    <t xml:space="preserve">Extent of customer disagreement and
supplier response </t>
  </si>
  <si>
    <t>Revaluation rate</t>
  </si>
  <si>
    <t>Closing value</t>
  </si>
  <si>
    <t>Opening value</t>
  </si>
  <si>
    <t>Assets held for future use—previous year</t>
  </si>
  <si>
    <t>Transfer to capital expenditure</t>
  </si>
  <si>
    <t xml:space="preserve">Regulatory profit/ loss </t>
  </si>
  <si>
    <t>* should agree with Column F Regulatory/GAAP adjustment in Schedule 6a</t>
  </si>
  <si>
    <t xml:space="preserve">Directly attributable operating costs </t>
  </si>
  <si>
    <t xml:space="preserve">Costs not directly attributable </t>
  </si>
  <si>
    <t>Total directly attributable costs</t>
  </si>
  <si>
    <t>Total costs not directly attributable</t>
  </si>
  <si>
    <t>Total operating costs</t>
  </si>
  <si>
    <t>Undetermined reasons</t>
  </si>
  <si>
    <t>Forecast cost of capital</t>
  </si>
  <si>
    <t>Forecast return on assets employed</t>
  </si>
  <si>
    <t xml:space="preserve">Forecast operating expenditure </t>
  </si>
  <si>
    <t>Forecast depreciation</t>
  </si>
  <si>
    <t>Forecast tax</t>
  </si>
  <si>
    <t>Forecast revaluations</t>
  </si>
  <si>
    <t>Forecast other income</t>
  </si>
  <si>
    <t>Other factors</t>
  </si>
  <si>
    <t>Non-current assets—year ended 2009</t>
  </si>
  <si>
    <t>MVAU valuation adjustment</t>
  </si>
  <si>
    <t>Initial cost allocation adjustment</t>
  </si>
  <si>
    <t>Regulatory asset base value—year ended 2009</t>
  </si>
  <si>
    <t>During the runway movement busy hour</t>
  </si>
  <si>
    <t>During the runway movement busy day</t>
  </si>
  <si>
    <t>Inbound flights during year (total MCTOW in tonnes)</t>
  </si>
  <si>
    <t>Inbound flights during year (total number of aircraft)</t>
  </si>
  <si>
    <t>Freight aircraft</t>
  </si>
  <si>
    <t>Military and diplomatic aircraft</t>
  </si>
  <si>
    <t>Scheduled passenger aircraft</t>
  </si>
  <si>
    <t>Year change made
(text entry)</t>
  </si>
  <si>
    <t>Flexible Depreciation Methodology</t>
  </si>
  <si>
    <t>Summary of Change</t>
  </si>
  <si>
    <t>Statement for Stranded Assets</t>
  </si>
  <si>
    <t xml:space="preserve"> 5b(ii): FLEXIBLE DEPRECIATION ANNUAL DISCLOSURE</t>
  </si>
  <si>
    <t xml:space="preserve"> 5b(iii): FLEXIBLE DEPRECIATION DISCLOSURE FOR YEAR OF CHANGE</t>
  </si>
  <si>
    <t>Net Revenues</t>
  </si>
  <si>
    <t>SCHEDULE  27b: NOTES TO REPORT ON INITIAL REGULATORY ASSET BASE VALUE (cont)</t>
  </si>
  <si>
    <t xml:space="preserve"> 27b(vi): ASSET LIVES</t>
  </si>
  <si>
    <t>Asset or Asset Group</t>
  </si>
  <si>
    <t>[Asset 6]</t>
  </si>
  <si>
    <t>[Asset 7]</t>
  </si>
  <si>
    <t>Aiport Business</t>
  </si>
  <si>
    <t>Airport Business</t>
  </si>
  <si>
    <t>Other adjustments to the RAB tax value</t>
  </si>
  <si>
    <t>Page 32</t>
  </si>
  <si>
    <t>Consultation draft 31 May 2010</t>
  </si>
  <si>
    <t>Draft template for consultation 31 May 2010</t>
  </si>
  <si>
    <t>Asset Life (years)</t>
  </si>
  <si>
    <t>Aircraft with MCTOW of 3 tonnes or more</t>
  </si>
  <si>
    <t>Aircraft with MCTOW of less than 3 tonnes</t>
  </si>
  <si>
    <t>Inbound flights during
busy period (total number
of aircraft)</t>
  </si>
  <si>
    <t>Average passenger service charge per international passenger</t>
  </si>
  <si>
    <t>Average net operating revenue per passenger</t>
  </si>
  <si>
    <t>Average landing charge per passenger for international flights</t>
  </si>
  <si>
    <t>Average terminal service charge per passenger from domestic flights with airbridge or transfer bus</t>
  </si>
  <si>
    <t>Average terminal service charge per passenger from domestic flights without airbridge or transfer bus</t>
  </si>
  <si>
    <t>Average terminal service charge per passenger from international flights with airbridge or transfer bus</t>
  </si>
  <si>
    <t>Average terminal service charge per passenger from international flights without airbridge or transfer bus</t>
  </si>
  <si>
    <t>Average landing charge per tonne MCTOW for domestic flights 3 tonnes MCTOW and over</t>
  </si>
  <si>
    <t xml:space="preserve">Average landing charge per tonne MCTOW for international flights </t>
  </si>
  <si>
    <t>Average parking charge per aircraft per day for aircraft under 6 tonnes MCTOW</t>
  </si>
  <si>
    <t>Average parking charge per aircraft per day for aircraft 6 tonnes MCTOW and over</t>
  </si>
  <si>
    <t>Average freight landing charge per tonne MCTOW</t>
  </si>
  <si>
    <t>Average freight income per tonne MCTOW</t>
  </si>
  <si>
    <t>Average charge ($/unit) *</t>
  </si>
  <si>
    <t>Lost and found assets adjustments</t>
  </si>
  <si>
    <t>Commissioned Value ($000)</t>
  </si>
  <si>
    <t>Average landing charge per passenger for domestic flights under 3 tonnes MCTOW</t>
  </si>
  <si>
    <t>Average landing charge per passenger for domestic flights 3 tonnes MCTOW and over</t>
  </si>
  <si>
    <t>Average landing charge per tonne MCTOW for domestic flights under 3 tonnes MCTOW</t>
  </si>
  <si>
    <t>Commentary must include an assessment of the accuracy of the passenger data used to prepare the utilisation indicators.</t>
  </si>
  <si>
    <t>Disclosure of the operational improvement process</t>
  </si>
  <si>
    <t>The process put in place by the Airport for it to meet regularly with airlines to improve the reliability and passenger satisfaction performance consistent with that reflected in the indicators.</t>
  </si>
  <si>
    <t>Number of passengers during year</t>
  </si>
  <si>
    <t>Freight Volume</t>
  </si>
  <si>
    <t>International freight volume (tonnes)</t>
  </si>
  <si>
    <t>Inbound</t>
  </si>
  <si>
    <t>Outbound</t>
  </si>
  <si>
    <t>SCHEDULE 20: REPORT ON DEMAND FORECASTS (cont)</t>
  </si>
  <si>
    <t>Transfer and transit passengers</t>
  </si>
  <si>
    <t>MCTOW (tonnes)</t>
  </si>
  <si>
    <t>16a: Aircraft statistics</t>
  </si>
  <si>
    <t>(i) The total number and MCTOW of scheduled landings of international flights by aircraft type during financial year</t>
  </si>
  <si>
    <t>16b: Terminal access</t>
  </si>
  <si>
    <t>16c: Passenger statistics</t>
  </si>
  <si>
    <t>16d: Freight statistics</t>
  </si>
  <si>
    <t>16e: Airline statistics</t>
  </si>
  <si>
    <t>16f: Human Resource Statistics</t>
  </si>
  <si>
    <t>16g: Commentary regarding the above statistics</t>
  </si>
  <si>
    <t>Other aircraft</t>
  </si>
  <si>
    <t>(ii) The total number and MCTOW of scheduled landings of domestic flights by aircraft type during financial year</t>
  </si>
  <si>
    <t>(1). Aircraft less than 3 tonnes MCTOW</t>
  </si>
  <si>
    <t>(2). Aircraft 3 tonnes MCTOW or more</t>
  </si>
  <si>
    <t>(iii) The total number and MCTOW of landings of aircraft not included in (i) and (ii) above during financial year</t>
  </si>
  <si>
    <t xml:space="preserve">SCHEDULE 2a: REPORT ON RETURN ON INVESTMENT </t>
  </si>
  <si>
    <t xml:space="preserve">SCHEDULE 2b: NOTES TO REPORT ON RETURN ON INVESTMENT </t>
  </si>
  <si>
    <t>SCHEDULE 3a: REPORT ON THE REGULATORY PROFIT</t>
  </si>
  <si>
    <t>SCHEDULE 3a: REPORT ON THE REGULATORY PROFIT (cont)</t>
  </si>
  <si>
    <t>REPORT ON RETURN ON INVESTMENT</t>
  </si>
  <si>
    <t>REPORT ON THE REGULATORY PROFIT</t>
  </si>
  <si>
    <t xml:space="preserve">Data may be entered into the unshaded cells located within the working areas (templates) of this Microsoft Excel workbook.  Some of the information that is to be disclosed can be ascertained from other disclosures in the workbook and where appropriate the workbook contains formulae to derive such disclosures.  Shaded cells will be locked in the final templates to ensure that they cannot be accidently overwritten.  No cells have been locked in this consultation draft. </t>
  </si>
  <si>
    <t>Specified Airport Services Information Disclosure Requirements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</si>
</sst>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
    <numFmt numFmtId="165" formatCode="_(* 00_);_(* \(00\);_(* &quot;–&quot;??_);\(@_)"/>
    <numFmt numFmtId="166" formatCode="_(@_)"/>
    <numFmt numFmtId="167" formatCode="_([$-1409]h:mm\ AM/PM;@"/>
    <numFmt numFmtId="168" formatCode="_(* #,##0_);_(* \(#,##0\);_(* &quot;–&quot;??_);_(@_)"/>
    <numFmt numFmtId="169" formatCode="_(* 0000_);_(* \(0000\);_(* &quot;–&quot;??_);_(@_)"/>
    <numFmt numFmtId="170" formatCode="_([$-1409]d\ mmmm\ yyyy;_(@"/>
    <numFmt numFmtId="171" formatCode="[$-1409]d\ mmm\ yy;@"/>
    <numFmt numFmtId="172" formatCode="_(* #,##0_);_(* \(#,##0\);_(* 0_);_(* @_0_0_)"/>
    <numFmt numFmtId="173" formatCode="_(* #,#00_);_(* \(#,#00\);_(* 00_);_(* @_0_0_)"/>
    <numFmt numFmtId="174" formatCode="_(* #,##0.00%_);_(* \(#,##0.00%\);_(* &quot;–&quot;???_);_(* @_)"/>
    <numFmt numFmtId="175" formatCode="_(* #,##0%_);_(* \(#,##0%\);_(* &quot;–&quot;???_);_(* @_)"/>
    <numFmt numFmtId="176" formatCode="_(* #,##0.0%_);_(* \(#,##0.0%\);_(* &quot;–&quot;???_);_(* @_)"/>
    <numFmt numFmtId="177" formatCode="_(* #,##0_);_(* \(#,##0\);_(* &quot;–&quot;??_);_(* @_)"/>
    <numFmt numFmtId="178" formatCode="_(* #,##0.0_);_(* \(#,##0.0\);_(* &quot;–&quot;???_);_(* @_)"/>
    <numFmt numFmtId="179" formatCode="_(* #,##0.00_);_(* \(#,##0.00\);_(* &quot;–&quot;???_);_(* @_)"/>
    <numFmt numFmtId="180" formatCode="_(* #,##0.0000_);_(* \(#,##0.0000\);_(* &quot;–&quot;??_);_(* @_)"/>
    <numFmt numFmtId="181" formatCode="_(* @_)"/>
    <numFmt numFmtId="182" formatCode="_(* [$-1409]d\ mmmm\ yyyy_);_(* @_)"/>
    <numFmt numFmtId="183" formatCode="_(* [$-1409]d\ mmm\ yyyy\ h\ AM/PM_);_(* @"/>
    <numFmt numFmtId="184" formatCode="_(* [$-1409]d\ mmm\ yyyy\ h\ AM/PM;_(* @_)"/>
    <numFmt numFmtId="185" formatCode="_-* #,##0.0_-;\-* #,##0.0_-;_-* &quot;-&quot;?_-;_-@_-"/>
    <numFmt numFmtId="186" formatCode="_(* #,##0_);_(* \(#,##0\);_(* &quot;–&quot;???_);_(* @_)"/>
    <numFmt numFmtId="187" formatCode="_(* #,##0.0_);_(* \(#,##0.0\);_(* &quot;–&quot;??_);_(* @_)"/>
    <numFmt numFmtId="188" formatCode="_(* #,##0.00_);_(* \(#,##0.00\);_(* &quot;–&quot;??_);_(* @_)"/>
    <numFmt numFmtId="189" formatCode="_(0000_);_(\(0000\);_(* &quot;–&quot;??_);_(@_)"/>
  </numFmts>
  <fonts count="25">
    <font>
      <sz val="10"/>
      <name val="Arial"/>
      <family val="0"/>
    </font>
    <font>
      <sz val="8"/>
      <name val="Arial"/>
      <family val="0"/>
    </font>
    <font>
      <b/>
      <sz val="10"/>
      <name val="Arial"/>
      <family val="2"/>
    </font>
    <font>
      <sz val="10"/>
      <name val="Times New Roman"/>
      <family val="1"/>
    </font>
    <font>
      <b/>
      <sz val="12"/>
      <name val="Arial"/>
      <family val="2"/>
    </font>
    <font>
      <sz val="12"/>
      <name val="Arial"/>
      <family val="0"/>
    </font>
    <font>
      <b/>
      <u val="single"/>
      <sz val="12"/>
      <name val="Arial"/>
      <family val="0"/>
    </font>
    <font>
      <i/>
      <sz val="8"/>
      <name val="Arial"/>
      <family val="2"/>
    </font>
    <font>
      <sz val="14"/>
      <name val="Arial"/>
      <family val="2"/>
    </font>
    <font>
      <b/>
      <sz val="18"/>
      <name val="Arial"/>
      <family val="2"/>
    </font>
    <font>
      <b/>
      <sz val="16"/>
      <color indexed="8"/>
      <name val="Arial"/>
      <family val="2"/>
    </font>
    <font>
      <sz val="10"/>
      <color indexed="12"/>
      <name val="Arial"/>
      <family val="0"/>
    </font>
    <font>
      <sz val="10"/>
      <color indexed="22"/>
      <name val="Times New Roman"/>
      <family val="1"/>
    </font>
    <font>
      <sz val="10"/>
      <color indexed="30"/>
      <name val="Arial"/>
      <family val="2"/>
    </font>
    <font>
      <i/>
      <sz val="10"/>
      <name val="Arial"/>
      <family val="2"/>
    </font>
    <font>
      <b/>
      <sz val="11"/>
      <color indexed="63"/>
      <name val="Calibri"/>
      <family val="2"/>
    </font>
    <font>
      <b/>
      <sz val="18"/>
      <color indexed="56"/>
      <name val="Cambria"/>
      <family val="2"/>
    </font>
    <font>
      <u val="single"/>
      <sz val="10"/>
      <color indexed="12"/>
      <name val="Arial"/>
      <family val="0"/>
    </font>
    <font>
      <u val="single"/>
      <sz val="10"/>
      <color indexed="36"/>
      <name val="Arial"/>
      <family val="0"/>
    </font>
    <font>
      <b/>
      <sz val="13"/>
      <name val="Arial"/>
      <family val="2"/>
    </font>
    <font>
      <b/>
      <sz val="13"/>
      <color indexed="12"/>
      <name val="Arial"/>
      <family val="0"/>
    </font>
    <font>
      <vertAlign val="superscript"/>
      <sz val="10"/>
      <name val="Arial"/>
      <family val="2"/>
    </font>
    <font>
      <sz val="8"/>
      <name val="Tahoma"/>
      <family val="0"/>
    </font>
    <font>
      <b/>
      <sz val="8"/>
      <name val="Tahoma"/>
      <family val="0"/>
    </font>
    <font>
      <b/>
      <sz val="8"/>
      <name val="Arial"/>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right style="thin"/>
      <top style="thin"/>
      <bottom style="thin"/>
    </border>
    <border>
      <left style="medium"/>
      <right style="medium"/>
      <top style="medium"/>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style="thin"/>
      <top>
        <color indexed="63"/>
      </top>
      <bottom style="thin"/>
    </border>
    <border>
      <left style="thin"/>
      <right style="thin"/>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1" applyFont="0" applyFill="0" applyBorder="0" applyAlignment="0" applyProtection="0"/>
    <xf numFmtId="178" fontId="0" fillId="0" borderId="1" applyFont="0" applyFill="0" applyBorder="0" applyAlignment="0" applyProtection="0"/>
    <xf numFmtId="179" fontId="13" fillId="0" borderId="1">
      <alignment horizontal="left"/>
      <protection locked="0"/>
    </xf>
    <xf numFmtId="180" fontId="0" fillId="2" borderId="1" applyFont="0" applyFill="0" applyBorder="0" applyAlignment="0">
      <protection/>
    </xf>
    <xf numFmtId="49" fontId="13" fillId="0" borderId="1">
      <alignment horizontal="left" vertical="top" wrapText="1"/>
      <protection locked="0"/>
    </xf>
    <xf numFmtId="0" fontId="13" fillId="0" borderId="1" applyNumberFormat="0">
      <alignment horizontal="left"/>
      <protection locked="0"/>
    </xf>
    <xf numFmtId="0" fontId="0" fillId="2" borderId="0">
      <alignment/>
      <protection/>
    </xf>
    <xf numFmtId="170" fontId="0" fillId="0" borderId="1" applyFont="0" applyFill="0" applyBorder="0" applyAlignment="0" applyProtection="0"/>
    <xf numFmtId="171" fontId="2" fillId="2" borderId="0" applyFont="0" applyFill="0" applyBorder="0" applyAlignment="0" applyProtection="0"/>
    <xf numFmtId="183" fontId="13" fillId="0" borderId="1" applyFont="0" applyFill="0" applyBorder="0" applyAlignment="0">
      <protection locked="0"/>
    </xf>
    <xf numFmtId="0" fontId="20" fillId="3" borderId="1" applyFill="0">
      <alignment horizontal="center"/>
      <protection/>
    </xf>
    <xf numFmtId="170" fontId="20" fillId="3" borderId="1" applyFill="0">
      <alignment horizontal="center" vertical="center"/>
      <protection/>
    </xf>
    <xf numFmtId="49" fontId="7" fillId="2" borderId="0" applyFill="0">
      <alignment horizontal="left" indent="1"/>
      <protection/>
    </xf>
    <xf numFmtId="0" fontId="18" fillId="0" borderId="0" applyNumberFormat="0" applyFill="0" applyBorder="0" applyAlignment="0" applyProtection="0"/>
    <xf numFmtId="0" fontId="4" fillId="0" borderId="0" applyNumberFormat="0" applyFill="0" applyAlignment="0">
      <protection/>
    </xf>
    <xf numFmtId="0" fontId="4" fillId="3" borderId="0" applyNumberFormat="0" applyFill="0" applyAlignment="0">
      <protection/>
    </xf>
    <xf numFmtId="49" fontId="2" fillId="2" borderId="0" applyFill="0" applyBorder="0">
      <alignment horizontal="left"/>
      <protection/>
    </xf>
    <xf numFmtId="0" fontId="0" fillId="2" borderId="0" applyFill="0" applyBorder="0">
      <alignment wrapText="1"/>
      <protection/>
    </xf>
    <xf numFmtId="164" fontId="0" fillId="2" borderId="2" applyNumberFormat="0">
      <alignment horizontal="left"/>
      <protection/>
    </xf>
    <xf numFmtId="0" fontId="17" fillId="0" borderId="0" applyNumberFormat="0" applyFill="0" applyBorder="0" applyAlignment="0" applyProtection="0"/>
    <xf numFmtId="49" fontId="19" fillId="3" borderId="0" applyFill="0" applyBorder="0">
      <alignment horizontal="right" indent="1"/>
      <protection/>
    </xf>
    <xf numFmtId="49" fontId="2" fillId="2" borderId="0" applyFill="0" applyBorder="0">
      <alignment horizontal="center" wrapText="1"/>
      <protection/>
    </xf>
    <xf numFmtId="0" fontId="2" fillId="2" borderId="0" applyFill="0" applyBorder="0">
      <alignment horizontal="centerContinuous" wrapText="1"/>
      <protection/>
    </xf>
    <xf numFmtId="0" fontId="2" fillId="2" borderId="0" applyFill="0" applyBorder="0">
      <alignment horizontal="center" wrapText="1"/>
      <protection/>
    </xf>
    <xf numFmtId="49" fontId="0" fillId="2" borderId="0" applyFill="0" applyBorder="0">
      <alignment horizontal="left" indent="1"/>
      <protection/>
    </xf>
    <xf numFmtId="49" fontId="0" fillId="2" borderId="0" applyFill="0" applyBorder="0">
      <alignment horizontal="left" wrapText="1" indent="2"/>
      <protection/>
    </xf>
    <xf numFmtId="164" fontId="0" fillId="2" borderId="1" applyNumberFormat="0">
      <alignment horizontal="left"/>
      <protection/>
    </xf>
    <xf numFmtId="0" fontId="0" fillId="4" borderId="3" applyNumberFormat="0" applyFont="0" applyAlignment="0" applyProtection="0"/>
    <xf numFmtId="0" fontId="15" fillId="5" borderId="4" applyNumberFormat="0" applyAlignment="0" applyProtection="0"/>
    <xf numFmtId="49" fontId="1" fillId="2" borderId="5">
      <alignment horizontal="right" indent="2"/>
      <protection/>
    </xf>
    <xf numFmtId="49" fontId="1" fillId="2" borderId="5" applyFill="0" applyBorder="0">
      <alignment horizontal="right" indent="2"/>
      <protection/>
    </xf>
    <xf numFmtId="9" fontId="0" fillId="0" borderId="0" applyFont="0" applyFill="0" applyBorder="0" applyAlignment="0" applyProtection="0"/>
    <xf numFmtId="175" fontId="13" fillId="0" borderId="1" applyFont="0" applyFill="0" applyBorder="0" applyAlignment="0" applyProtection="0"/>
    <xf numFmtId="176" fontId="13" fillId="0" borderId="1" applyFont="0" applyFill="0" applyBorder="0" applyAlignment="0" applyProtection="0"/>
    <xf numFmtId="174" fontId="13" fillId="0" borderId="1" applyFont="0" applyFill="0" applyBorder="0" applyAlignment="0" applyProtection="0"/>
    <xf numFmtId="0" fontId="0" fillId="2" borderId="6" applyNumberFormat="0">
      <alignment horizontal="left"/>
      <protection/>
    </xf>
    <xf numFmtId="166" fontId="13" fillId="0" borderId="1" applyFont="0" applyFill="0" applyBorder="0" applyAlignment="0" applyProtection="0"/>
    <xf numFmtId="181" fontId="13" fillId="0" borderId="1">
      <alignment horizontal="left"/>
      <protection locked="0"/>
    </xf>
    <xf numFmtId="167" fontId="0" fillId="0" borderId="1" applyFont="0" applyFill="0" applyBorder="0" applyAlignment="0" applyProtection="0"/>
    <xf numFmtId="0" fontId="16" fillId="0" borderId="0" applyNumberFormat="0" applyFill="0" applyBorder="0" applyAlignment="0" applyProtection="0"/>
    <xf numFmtId="0" fontId="0" fillId="3" borderId="0">
      <alignment/>
      <protection/>
    </xf>
    <xf numFmtId="169" fontId="13" fillId="0" borderId="1" applyFont="0" applyFill="0" applyBorder="0" applyAlignment="0" applyProtection="0"/>
  </cellStyleXfs>
  <cellXfs count="462">
    <xf numFmtId="0" fontId="0" fillId="0" borderId="0" xfId="0" applyAlignment="1">
      <alignment/>
    </xf>
    <xf numFmtId="0" fontId="0" fillId="0" borderId="0" xfId="0" applyFill="1" applyAlignment="1">
      <alignment/>
    </xf>
    <xf numFmtId="0" fontId="5" fillId="6" borderId="0" xfId="0" applyFont="1" applyFill="1" applyAlignment="1">
      <alignment/>
    </xf>
    <xf numFmtId="0" fontId="5" fillId="0" borderId="0" xfId="0" applyFont="1" applyAlignment="1">
      <alignment/>
    </xf>
    <xf numFmtId="0" fontId="0" fillId="0" borderId="0" xfId="0" applyAlignment="1">
      <alignment vertical="center"/>
    </xf>
    <xf numFmtId="0" fontId="0" fillId="0" borderId="0" xfId="0" applyAlignment="1">
      <alignment horizontal="center"/>
    </xf>
    <xf numFmtId="0" fontId="0" fillId="0" borderId="0" xfId="0" applyFont="1" applyAlignment="1">
      <alignment/>
    </xf>
    <xf numFmtId="0" fontId="0" fillId="2" borderId="0" xfId="0" applyFill="1" applyAlignment="1">
      <alignment/>
    </xf>
    <xf numFmtId="0" fontId="0" fillId="0" borderId="0" xfId="0" applyAlignment="1">
      <alignment horizontal="right"/>
    </xf>
    <xf numFmtId="0" fontId="0" fillId="0" borderId="0" xfId="0" applyFill="1" applyAlignment="1">
      <alignment vertical="center"/>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Alignment="1">
      <alignment horizontal="left" indent="1"/>
    </xf>
    <xf numFmtId="0" fontId="0" fillId="0" borderId="0" xfId="0" applyFill="1" applyAlignment="1">
      <alignment horizontal="center"/>
    </xf>
    <xf numFmtId="0" fontId="7" fillId="0" borderId="0" xfId="0" applyFont="1" applyFill="1" applyBorder="1" applyAlignment="1">
      <alignment horizontal="center"/>
    </xf>
    <xf numFmtId="0" fontId="0" fillId="0" borderId="0" xfId="0" applyAlignment="1">
      <alignment/>
    </xf>
    <xf numFmtId="0" fontId="0" fillId="0" borderId="0" xfId="0" applyFill="1" applyAlignment="1">
      <alignment/>
    </xf>
    <xf numFmtId="49" fontId="0" fillId="0" borderId="0" xfId="0" applyNumberFormat="1" applyAlignment="1">
      <alignment/>
    </xf>
    <xf numFmtId="0" fontId="0" fillId="0" borderId="0" xfId="0" applyFill="1" applyAlignment="1">
      <alignment wrapText="1"/>
    </xf>
    <xf numFmtId="0" fontId="7" fillId="3" borderId="7" xfId="55" applyFont="1" applyBorder="1" applyAlignment="1">
      <alignment horizontal="center"/>
      <protection/>
    </xf>
    <xf numFmtId="0" fontId="7" fillId="2" borderId="8" xfId="21" applyFont="1" applyBorder="1" applyAlignment="1">
      <alignment/>
      <protection/>
    </xf>
    <xf numFmtId="0" fontId="7" fillId="2" borderId="9" xfId="21" applyFont="1" applyBorder="1" applyAlignment="1">
      <alignment/>
      <protection/>
    </xf>
    <xf numFmtId="0" fontId="0" fillId="0" borderId="0" xfId="0" applyFill="1" applyAlignment="1">
      <alignment horizontal="left"/>
    </xf>
    <xf numFmtId="0" fontId="2" fillId="0" borderId="0" xfId="0" applyFont="1" applyFill="1" applyBorder="1" applyAlignment="1">
      <alignment horizontal="center" vertical="center"/>
    </xf>
    <xf numFmtId="0" fontId="11" fillId="0" borderId="0" xfId="0" applyFont="1" applyFill="1" applyBorder="1" applyAlignment="1">
      <alignment horizontal="right"/>
    </xf>
    <xf numFmtId="0" fontId="0" fillId="0" borderId="0" xfId="0" applyAlignment="1">
      <alignment/>
    </xf>
    <xf numFmtId="0" fontId="7" fillId="2" borderId="10" xfId="0" applyFont="1" applyFill="1" applyBorder="1" applyAlignment="1">
      <alignment horizontal="center"/>
    </xf>
    <xf numFmtId="177" fontId="13" fillId="0" borderId="7" xfId="15" applyBorder="1" applyAlignment="1">
      <alignment horizontal="left"/>
    </xf>
    <xf numFmtId="164" fontId="0" fillId="2" borderId="6" xfId="41" applyBorder="1">
      <alignment horizontal="left"/>
      <protection/>
    </xf>
    <xf numFmtId="0" fontId="12" fillId="0" borderId="0" xfId="0" applyFont="1" applyFill="1" applyBorder="1" applyAlignment="1">
      <alignment horizontal="left" vertical="center"/>
    </xf>
    <xf numFmtId="164" fontId="0" fillId="2" borderId="2" xfId="41" applyBorder="1">
      <alignment horizontal="left"/>
      <protection/>
    </xf>
    <xf numFmtId="0" fontId="0" fillId="0" borderId="0" xfId="0" applyAlignment="1" quotePrefix="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0" borderId="0" xfId="29" applyBorder="1" applyAlignment="1">
      <alignment/>
      <protection/>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5" xfId="0" applyBorder="1" applyAlignment="1">
      <alignment/>
    </xf>
    <xf numFmtId="0" fontId="0" fillId="0" borderId="11" xfId="0" applyBorder="1" applyAlignment="1">
      <alignment/>
    </xf>
    <xf numFmtId="0" fontId="0" fillId="3" borderId="11" xfId="55" applyBorder="1" applyAlignment="1">
      <alignment/>
      <protection/>
    </xf>
    <xf numFmtId="0" fontId="0" fillId="3" borderId="12" xfId="55" applyBorder="1" applyAlignment="1">
      <alignment/>
      <protection/>
    </xf>
    <xf numFmtId="0" fontId="0" fillId="3" borderId="17" xfId="55" applyBorder="1" applyAlignment="1">
      <alignment/>
      <protection/>
    </xf>
    <xf numFmtId="0" fontId="0" fillId="3" borderId="13" xfId="55" applyBorder="1">
      <alignment/>
      <protection/>
    </xf>
    <xf numFmtId="0" fontId="0" fillId="3" borderId="0" xfId="55" applyBorder="1">
      <alignment/>
      <protection/>
    </xf>
    <xf numFmtId="49" fontId="8" fillId="3" borderId="0" xfId="35" applyFont="1" applyBorder="1">
      <alignment horizontal="right" indent="1"/>
      <protection/>
    </xf>
    <xf numFmtId="0" fontId="0" fillId="3" borderId="14" xfId="55" applyBorder="1">
      <alignment/>
      <protection/>
    </xf>
    <xf numFmtId="0" fontId="4" fillId="3" borderId="13" xfId="29" applyBorder="1" applyAlignment="1">
      <alignment/>
      <protection/>
    </xf>
    <xf numFmtId="0" fontId="0" fillId="3" borderId="0" xfId="55" applyBorder="1" applyAlignment="1">
      <alignment/>
      <protection/>
    </xf>
    <xf numFmtId="0" fontId="0" fillId="3" borderId="14" xfId="55" applyBorder="1" applyAlignment="1">
      <alignment/>
      <protection/>
    </xf>
    <xf numFmtId="0" fontId="0" fillId="2" borderId="0" xfId="21" applyBorder="1" applyAlignment="1">
      <alignment/>
      <protection/>
    </xf>
    <xf numFmtId="0" fontId="0" fillId="2" borderId="14" xfId="21" applyBorder="1" applyAlignment="1">
      <alignment/>
      <protection/>
    </xf>
    <xf numFmtId="49" fontId="2" fillId="2" borderId="0" xfId="31" applyBorder="1">
      <alignment horizontal="left"/>
      <protection/>
    </xf>
    <xf numFmtId="49" fontId="2" fillId="2" borderId="0" xfId="36" applyBorder="1">
      <alignment horizontal="center" wrapText="1"/>
      <protection/>
    </xf>
    <xf numFmtId="0" fontId="2" fillId="2" borderId="0" xfId="37" applyBorder="1">
      <alignment horizontal="centerContinuous" wrapText="1"/>
      <protection/>
    </xf>
    <xf numFmtId="0" fontId="0" fillId="2" borderId="0" xfId="32" applyBorder="1" applyAlignment="1">
      <alignment horizontal="left" wrapText="1" indent="1"/>
      <protection/>
    </xf>
    <xf numFmtId="49" fontId="0" fillId="2" borderId="0" xfId="39" applyBorder="1" applyAlignment="1">
      <alignment horizontal="left" indent="2"/>
      <protection/>
    </xf>
    <xf numFmtId="177" fontId="13" fillId="0" borderId="1" xfId="15" applyFont="1" applyBorder="1" applyAlignment="1">
      <alignment horizontal="left"/>
    </xf>
    <xf numFmtId="0" fontId="0" fillId="2" borderId="0" xfId="21" applyBorder="1" applyAlignment="1">
      <alignment horizontal="center"/>
      <protection/>
    </xf>
    <xf numFmtId="165" fontId="13" fillId="0" borderId="1" xfId="15" applyNumberFormat="1" applyFont="1" applyBorder="1" applyAlignment="1">
      <alignment horizontal="left"/>
    </xf>
    <xf numFmtId="177" fontId="0" fillId="2" borderId="6" xfId="15" applyBorder="1" applyAlignment="1">
      <alignment horizontal="left"/>
    </xf>
    <xf numFmtId="174" fontId="13" fillId="0" borderId="1" xfId="49" applyBorder="1" applyAlignment="1">
      <alignment horizontal="left"/>
    </xf>
    <xf numFmtId="49" fontId="0" fillId="2" borderId="0" xfId="39" applyBorder="1">
      <alignment horizontal="left" indent="1"/>
      <protection/>
    </xf>
    <xf numFmtId="178" fontId="13" fillId="0" borderId="1" xfId="16" applyFont="1" applyBorder="1" applyAlignment="1">
      <alignment horizontal="left"/>
    </xf>
    <xf numFmtId="0" fontId="0" fillId="2" borderId="16" xfId="21" applyBorder="1" applyAlignment="1">
      <alignment/>
      <protection/>
    </xf>
    <xf numFmtId="0" fontId="0" fillId="3" borderId="0" xfId="55" applyBorder="1">
      <alignment/>
      <protection/>
    </xf>
    <xf numFmtId="49" fontId="2" fillId="2" borderId="0" xfId="31" applyBorder="1">
      <alignment horizontal="left"/>
      <protection/>
    </xf>
    <xf numFmtId="0" fontId="0" fillId="2" borderId="0" xfId="21" applyBorder="1" applyAlignment="1">
      <alignment horizontal="left" indent="1"/>
      <protection/>
    </xf>
    <xf numFmtId="0" fontId="0" fillId="2" borderId="0" xfId="21" applyNumberFormat="1" applyBorder="1" applyAlignment="1">
      <alignment/>
      <protection/>
    </xf>
    <xf numFmtId="164" fontId="0" fillId="2" borderId="6" xfId="50" applyNumberFormat="1" applyBorder="1">
      <alignment horizontal="left"/>
      <protection/>
    </xf>
    <xf numFmtId="0" fontId="0" fillId="2" borderId="0" xfId="21" applyBorder="1" applyAlignment="1">
      <alignment horizontal="left" indent="2"/>
      <protection/>
    </xf>
    <xf numFmtId="0" fontId="0" fillId="2" borderId="0" xfId="21" applyBorder="1" applyAlignment="1">
      <alignment horizontal="left" indent="3"/>
      <protection/>
    </xf>
    <xf numFmtId="0" fontId="4" fillId="3" borderId="13" xfId="30" applyBorder="1" applyAlignment="1">
      <alignment/>
      <protection/>
    </xf>
    <xf numFmtId="0" fontId="0" fillId="2" borderId="0" xfId="21" applyBorder="1" applyAlignment="1">
      <alignment/>
      <protection/>
    </xf>
    <xf numFmtId="166" fontId="13" fillId="0" borderId="1" xfId="51" applyBorder="1" applyAlignment="1">
      <alignment horizontal="left"/>
    </xf>
    <xf numFmtId="178" fontId="13" fillId="0" borderId="1" xfId="16" applyBorder="1" applyAlignment="1">
      <alignment horizontal="left"/>
    </xf>
    <xf numFmtId="178" fontId="0" fillId="2" borderId="1" xfId="16" applyBorder="1" applyAlignment="1">
      <alignment horizontal="left"/>
    </xf>
    <xf numFmtId="178" fontId="0" fillId="2" borderId="6" xfId="16" applyBorder="1" applyAlignment="1">
      <alignment horizontal="left"/>
    </xf>
    <xf numFmtId="166" fontId="13" fillId="0" borderId="1" xfId="51" applyBorder="1" applyAlignment="1">
      <alignment horizontal="left"/>
    </xf>
    <xf numFmtId="177" fontId="13" fillId="0" borderId="1" xfId="15" applyBorder="1" applyAlignment="1">
      <alignment horizontal="left"/>
    </xf>
    <xf numFmtId="0" fontId="0" fillId="2" borderId="0" xfId="21" applyBorder="1" applyAlignment="1">
      <alignment horizontal="left" wrapText="1" indent="1"/>
      <protection/>
    </xf>
    <xf numFmtId="168" fontId="0" fillId="2" borderId="6" xfId="50" applyNumberFormat="1" applyBorder="1">
      <alignment horizontal="left"/>
      <protection/>
    </xf>
    <xf numFmtId="0" fontId="4" fillId="3" borderId="13" xfId="30" applyBorder="1" applyAlignment="1">
      <alignment/>
      <protection/>
    </xf>
    <xf numFmtId="179" fontId="13" fillId="0" borderId="1" xfId="17" applyBorder="1">
      <alignment horizontal="left"/>
      <protection locked="0"/>
    </xf>
    <xf numFmtId="177" fontId="0" fillId="2" borderId="1" xfId="15" applyBorder="1" applyAlignment="1">
      <alignment horizontal="left"/>
    </xf>
    <xf numFmtId="0" fontId="14" fillId="2" borderId="0" xfId="21" applyFont="1" applyBorder="1" applyAlignment="1">
      <alignment horizontal="right"/>
      <protection/>
    </xf>
    <xf numFmtId="177" fontId="0" fillId="2" borderId="6" xfId="15" applyBorder="1" applyAlignment="1">
      <alignment horizontal="left"/>
    </xf>
    <xf numFmtId="0" fontId="0" fillId="2" borderId="16" xfId="21" applyBorder="1" applyAlignment="1">
      <alignment/>
      <protection/>
    </xf>
    <xf numFmtId="49" fontId="2" fillId="2" borderId="0" xfId="36" applyBorder="1">
      <alignment horizontal="center" wrapText="1"/>
      <protection/>
    </xf>
    <xf numFmtId="0" fontId="0" fillId="2" borderId="0" xfId="21" applyBorder="1" applyAlignment="1">
      <alignment horizontal="left" indent="1"/>
      <protection/>
    </xf>
    <xf numFmtId="0" fontId="0" fillId="2" borderId="0" xfId="21" applyBorder="1" applyAlignment="1">
      <alignment horizontal="left" indent="2"/>
      <protection/>
    </xf>
    <xf numFmtId="0" fontId="0" fillId="2" borderId="0" xfId="21" applyBorder="1" applyAlignment="1">
      <alignment/>
      <protection/>
    </xf>
    <xf numFmtId="166" fontId="13" fillId="0" borderId="1" xfId="51" applyBorder="1" applyAlignment="1">
      <alignment horizontal="left"/>
    </xf>
    <xf numFmtId="0" fontId="0" fillId="2" borderId="0" xfId="21" applyBorder="1" applyAlignment="1">
      <alignment horizontal="left"/>
      <protection/>
    </xf>
    <xf numFmtId="177" fontId="0" fillId="2" borderId="6" xfId="15" applyBorder="1" applyAlignment="1">
      <alignment horizontal="left"/>
    </xf>
    <xf numFmtId="0" fontId="14" fillId="2" borderId="0" xfId="21" applyFont="1" applyBorder="1" applyAlignment="1">
      <alignment/>
      <protection/>
    </xf>
    <xf numFmtId="0" fontId="7" fillId="2" borderId="18" xfId="0" applyFont="1" applyFill="1" applyBorder="1" applyAlignment="1">
      <alignment horizontal="center"/>
    </xf>
    <xf numFmtId="49" fontId="2" fillId="2" borderId="0" xfId="31" applyBorder="1" applyAlignment="1">
      <alignment horizontal="left" indent="1"/>
      <protection/>
    </xf>
    <xf numFmtId="0" fontId="0" fillId="3" borderId="13" xfId="55" applyBorder="1" applyAlignment="1">
      <alignment/>
      <protection/>
    </xf>
    <xf numFmtId="0" fontId="0" fillId="3" borderId="0" xfId="55" applyBorder="1" applyAlignment="1">
      <alignment/>
      <protection/>
    </xf>
    <xf numFmtId="0" fontId="0" fillId="3" borderId="14" xfId="55" applyBorder="1" applyAlignment="1">
      <alignment/>
      <protection/>
    </xf>
    <xf numFmtId="0" fontId="0" fillId="3" borderId="13" xfId="55" applyBorder="1" applyAlignment="1">
      <alignment/>
      <protection/>
    </xf>
    <xf numFmtId="0" fontId="0" fillId="3" borderId="0" xfId="55" applyBorder="1" applyAlignment="1">
      <alignment/>
      <protection/>
    </xf>
    <xf numFmtId="0" fontId="0" fillId="2" borderId="14" xfId="21" applyBorder="1" applyAlignment="1">
      <alignment/>
      <protection/>
    </xf>
    <xf numFmtId="49" fontId="2" fillId="2" borderId="0" xfId="31" applyBorder="1" applyAlignment="1">
      <alignment horizontal="left" indent="1"/>
      <protection/>
    </xf>
    <xf numFmtId="177" fontId="13" fillId="0" borderId="1" xfId="15" applyBorder="1" applyAlignment="1">
      <alignment horizontal="left"/>
    </xf>
    <xf numFmtId="164" fontId="0" fillId="2" borderId="1" xfId="41" applyBorder="1" applyAlignment="1">
      <alignment horizontal="left"/>
      <protection/>
    </xf>
    <xf numFmtId="174" fontId="13" fillId="0" borderId="1" xfId="49" applyBorder="1" applyAlignment="1">
      <alignment horizontal="left"/>
    </xf>
    <xf numFmtId="49" fontId="2" fillId="2" borderId="0" xfId="31" applyBorder="1" applyAlignment="1">
      <alignment horizontal="left"/>
      <protection/>
    </xf>
    <xf numFmtId="0" fontId="4" fillId="2" borderId="0" xfId="29" applyBorder="1" applyAlignment="1">
      <alignment horizontal="left" indent="1"/>
      <protection/>
    </xf>
    <xf numFmtId="49" fontId="2" fillId="2" borderId="0" xfId="36" applyBorder="1" quotePrefix="1">
      <alignment horizontal="center" wrapText="1"/>
      <protection/>
    </xf>
    <xf numFmtId="177" fontId="13" fillId="0" borderId="1" xfId="15" applyBorder="1" applyAlignment="1">
      <alignment horizontal="left"/>
    </xf>
    <xf numFmtId="174" fontId="13" fillId="0" borderId="1" xfId="49" applyBorder="1" applyAlignment="1">
      <alignment horizontal="left"/>
    </xf>
    <xf numFmtId="176" fontId="13" fillId="0" borderId="1" xfId="48" applyBorder="1" applyAlignment="1">
      <alignment horizontal="left"/>
    </xf>
    <xf numFmtId="0" fontId="0" fillId="2" borderId="0" xfId="21" applyBorder="1" applyAlignment="1" quotePrefix="1">
      <alignment/>
      <protection/>
    </xf>
    <xf numFmtId="0" fontId="4" fillId="2" borderId="0" xfId="29" applyBorder="1" applyAlignment="1">
      <alignment/>
      <protection/>
    </xf>
    <xf numFmtId="49" fontId="2" fillId="2" borderId="0" xfId="36" applyBorder="1">
      <alignment horizontal="center" wrapText="1"/>
      <protection/>
    </xf>
    <xf numFmtId="164" fontId="0" fillId="2" borderId="1" xfId="41" applyBorder="1">
      <alignment horizontal="left"/>
      <protection/>
    </xf>
    <xf numFmtId="175" fontId="0" fillId="2" borderId="1" xfId="47" applyBorder="1" applyAlignment="1">
      <alignment horizontal="left"/>
    </xf>
    <xf numFmtId="177" fontId="13" fillId="0" borderId="1" xfId="15" applyBorder="1" applyAlignment="1">
      <alignment horizontal="left"/>
    </xf>
    <xf numFmtId="164" fontId="0" fillId="2" borderId="2" xfId="33" applyBorder="1">
      <alignment horizontal="left"/>
      <protection/>
    </xf>
    <xf numFmtId="168" fontId="0" fillId="2" borderId="2" xfId="33" applyBorder="1">
      <alignment horizontal="left"/>
      <protection/>
    </xf>
    <xf numFmtId="177" fontId="0" fillId="2" borderId="1" xfId="15" applyBorder="1" applyAlignment="1">
      <alignment horizontal="left"/>
    </xf>
    <xf numFmtId="177" fontId="0" fillId="2" borderId="1" xfId="15" applyBorder="1" applyAlignment="1">
      <alignment horizontal="left"/>
    </xf>
    <xf numFmtId="168" fontId="0" fillId="2" borderId="2" xfId="33" applyBorder="1">
      <alignment horizontal="left"/>
      <protection/>
    </xf>
    <xf numFmtId="0" fontId="4" fillId="3" borderId="13" xfId="30" applyBorder="1" applyAlignment="1">
      <alignment/>
      <protection/>
    </xf>
    <xf numFmtId="49" fontId="2" fillId="2" borderId="0" xfId="36" applyBorder="1" quotePrefix="1">
      <alignment horizontal="center" wrapText="1"/>
      <protection/>
    </xf>
    <xf numFmtId="177" fontId="0" fillId="2" borderId="1" xfId="15" applyBorder="1" applyAlignment="1">
      <alignment horizontal="left"/>
    </xf>
    <xf numFmtId="49" fontId="7" fillId="2" borderId="0" xfId="27" applyBorder="1">
      <alignment horizontal="left" indent="1"/>
      <protection/>
    </xf>
    <xf numFmtId="168" fontId="0" fillId="2" borderId="1" xfId="41" applyBorder="1">
      <alignment horizontal="left"/>
      <protection/>
    </xf>
    <xf numFmtId="49" fontId="7" fillId="2" borderId="0" xfId="27" applyBorder="1">
      <alignment horizontal="left" indent="1"/>
      <protection/>
    </xf>
    <xf numFmtId="168" fontId="0" fillId="2" borderId="2" xfId="33" applyBorder="1">
      <alignment horizontal="left"/>
      <protection/>
    </xf>
    <xf numFmtId="169" fontId="13" fillId="0" borderId="1" xfId="56" applyBorder="1" applyAlignment="1">
      <alignment horizontal="left"/>
    </xf>
    <xf numFmtId="180" fontId="0" fillId="2" borderId="1" xfId="18" applyBorder="1" applyAlignment="1">
      <alignment horizontal="left"/>
      <protection/>
    </xf>
    <xf numFmtId="49" fontId="2" fillId="2" borderId="0" xfId="36" applyFont="1" applyBorder="1">
      <alignment horizontal="center" wrapText="1"/>
      <protection/>
    </xf>
    <xf numFmtId="0" fontId="0" fillId="2" borderId="16" xfId="21" applyBorder="1" applyAlignment="1" quotePrefix="1">
      <alignment/>
      <protection/>
    </xf>
    <xf numFmtId="0" fontId="2" fillId="2" borderId="0" xfId="37" applyBorder="1">
      <alignment horizontal="centerContinuous" wrapText="1"/>
      <protection/>
    </xf>
    <xf numFmtId="49" fontId="2" fillId="2" borderId="0" xfId="36" applyFont="1" applyBorder="1">
      <alignment horizontal="center" wrapText="1"/>
      <protection/>
    </xf>
    <xf numFmtId="177" fontId="13" fillId="0" borderId="1" xfId="15" applyBorder="1" applyAlignment="1">
      <alignment horizontal="left"/>
    </xf>
    <xf numFmtId="176" fontId="0" fillId="2" borderId="1" xfId="48" applyBorder="1" applyAlignment="1">
      <alignment horizontal="left"/>
    </xf>
    <xf numFmtId="0" fontId="0" fillId="2" borderId="0" xfId="21" applyBorder="1" applyAlignment="1">
      <alignment/>
      <protection/>
    </xf>
    <xf numFmtId="0" fontId="0" fillId="2" borderId="0" xfId="21" applyBorder="1" applyAlignment="1">
      <alignment horizontal="left" indent="1"/>
      <protection/>
    </xf>
    <xf numFmtId="49" fontId="2" fillId="2" borderId="0" xfId="31" applyBorder="1" applyAlignment="1">
      <alignment horizontal="left" indent="2"/>
      <protection/>
    </xf>
    <xf numFmtId="0" fontId="20" fillId="3" borderId="1" xfId="25" applyBorder="1">
      <alignment horizontal="center"/>
      <protection/>
    </xf>
    <xf numFmtId="0" fontId="0" fillId="0" borderId="17" xfId="0" applyBorder="1" applyAlignment="1">
      <alignment/>
    </xf>
    <xf numFmtId="0" fontId="0" fillId="0" borderId="13" xfId="0" applyFill="1" applyBorder="1" applyAlignment="1">
      <alignment/>
    </xf>
    <xf numFmtId="0" fontId="9" fillId="6" borderId="13" xfId="0" applyFont="1" applyFill="1" applyBorder="1" applyAlignment="1">
      <alignment horizontal="centerContinuous"/>
    </xf>
    <xf numFmtId="0" fontId="0" fillId="0" borderId="0" xfId="0" applyFill="1" applyBorder="1" applyAlignment="1">
      <alignment horizontal="centerContinuous"/>
    </xf>
    <xf numFmtId="0" fontId="0" fillId="0" borderId="14" xfId="0" applyFill="1" applyBorder="1" applyAlignment="1">
      <alignment horizontal="centerContinuous"/>
    </xf>
    <xf numFmtId="0" fontId="10" fillId="6" borderId="13" xfId="0" applyFont="1" applyFill="1" applyBorder="1" applyAlignment="1">
      <alignment horizontal="centerContinuous"/>
    </xf>
    <xf numFmtId="0" fontId="0" fillId="0" borderId="0" xfId="0" applyAlignment="1">
      <alignment/>
    </xf>
    <xf numFmtId="49" fontId="2" fillId="0" borderId="0" xfId="39" applyFont="1" applyFill="1" applyBorder="1">
      <alignment horizontal="left" indent="1"/>
      <protection/>
    </xf>
    <xf numFmtId="49" fontId="8" fillId="3" borderId="0" xfId="35" applyFont="1" applyBorder="1">
      <alignment horizontal="right" indent="1"/>
      <protection/>
    </xf>
    <xf numFmtId="49" fontId="19" fillId="3" borderId="0" xfId="35" applyBorder="1">
      <alignment horizontal="right" indent="1"/>
      <protection/>
    </xf>
    <xf numFmtId="49" fontId="19" fillId="3" borderId="0" xfId="35" applyBorder="1">
      <alignment horizontal="right" indent="1"/>
      <protection/>
    </xf>
    <xf numFmtId="0" fontId="7" fillId="2" borderId="0" xfId="21" applyFont="1" applyBorder="1" applyAlignment="1">
      <alignment/>
      <protection/>
    </xf>
    <xf numFmtId="0" fontId="0" fillId="2" borderId="0" xfId="21" applyBorder="1">
      <alignment/>
      <protection/>
    </xf>
    <xf numFmtId="0" fontId="0" fillId="2" borderId="0" xfId="21" applyBorder="1">
      <alignment/>
      <protection/>
    </xf>
    <xf numFmtId="0" fontId="0" fillId="2" borderId="16" xfId="21" applyBorder="1">
      <alignment/>
      <protection/>
    </xf>
    <xf numFmtId="0" fontId="0" fillId="2" borderId="0" xfId="21" applyBorder="1">
      <alignment/>
      <protection/>
    </xf>
    <xf numFmtId="0" fontId="0" fillId="2" borderId="0" xfId="21" applyBorder="1">
      <alignment/>
      <protection/>
    </xf>
    <xf numFmtId="0" fontId="0" fillId="2" borderId="0" xfId="21" applyBorder="1" quotePrefix="1">
      <alignment/>
      <protection/>
    </xf>
    <xf numFmtId="168" fontId="13" fillId="0" borderId="1" xfId="20" applyBorder="1">
      <alignment horizontal="left"/>
      <protection locked="0"/>
    </xf>
    <xf numFmtId="0" fontId="0" fillId="2" borderId="16" xfId="21" applyBorder="1">
      <alignment/>
      <protection/>
    </xf>
    <xf numFmtId="49" fontId="1" fillId="2" borderId="5" xfId="44" applyBorder="1">
      <alignment horizontal="right" indent="2"/>
      <protection/>
    </xf>
    <xf numFmtId="49" fontId="1" fillId="2" borderId="5" xfId="44" applyBorder="1">
      <alignment horizontal="right" indent="2"/>
      <protection/>
    </xf>
    <xf numFmtId="0" fontId="0" fillId="2" borderId="0" xfId="21" applyBorder="1" applyAlignment="1">
      <alignment horizontal="right" indent="1"/>
      <protection/>
    </xf>
    <xf numFmtId="49" fontId="0" fillId="2" borderId="0" xfId="39" applyBorder="1" applyAlignment="1">
      <alignment horizontal="left" indent="2"/>
      <protection/>
    </xf>
    <xf numFmtId="171" fontId="2" fillId="2" borderId="0" xfId="23" applyBorder="1" applyAlignment="1">
      <alignment horizontal="center" wrapText="1"/>
    </xf>
    <xf numFmtId="171" fontId="2" fillId="2" borderId="0" xfId="23" applyBorder="1" applyAlignment="1">
      <alignment horizontal="center" wrapText="1"/>
    </xf>
    <xf numFmtId="171" fontId="2" fillId="2" borderId="0" xfId="23" applyBorder="1" applyAlignment="1">
      <alignment horizontal="center" wrapText="1"/>
    </xf>
    <xf numFmtId="49" fontId="7" fillId="2" borderId="0" xfId="27" applyBorder="1" applyAlignment="1">
      <alignment horizontal="right" indent="1"/>
      <protection/>
    </xf>
    <xf numFmtId="49" fontId="7" fillId="2" borderId="0" xfId="27" applyBorder="1" applyAlignment="1">
      <alignment horizontal="right"/>
      <protection/>
    </xf>
    <xf numFmtId="172" fontId="0" fillId="2" borderId="6" xfId="15" applyNumberFormat="1" applyBorder="1" applyAlignment="1">
      <alignment horizontal="left"/>
    </xf>
    <xf numFmtId="173" fontId="0" fillId="2" borderId="6" xfId="15" applyNumberFormat="1" applyBorder="1" applyAlignment="1">
      <alignment horizontal="left"/>
    </xf>
    <xf numFmtId="0" fontId="0" fillId="0" borderId="14" xfId="0" applyBorder="1" applyAlignment="1">
      <alignment/>
    </xf>
    <xf numFmtId="170" fontId="13" fillId="0" borderId="1" xfId="22" applyBorder="1" applyAlignment="1">
      <alignment horizontal="left"/>
    </xf>
    <xf numFmtId="0" fontId="0" fillId="0" borderId="14" xfId="0" applyBorder="1" applyAlignment="1">
      <alignment/>
    </xf>
    <xf numFmtId="49" fontId="2" fillId="2" borderId="0" xfId="36" applyBorder="1" applyAlignment="1">
      <alignment horizontal="center" vertical="top" wrapText="1"/>
      <protection/>
    </xf>
    <xf numFmtId="183" fontId="13" fillId="0" borderId="1" xfId="24" applyFont="1" applyBorder="1" applyAlignment="1">
      <alignment horizontal="left"/>
      <protection locked="0"/>
    </xf>
    <xf numFmtId="0" fontId="0" fillId="2" borderId="0" xfId="21" applyFont="1" applyBorder="1" applyAlignment="1">
      <alignment horizontal="left" indent="2"/>
      <protection/>
    </xf>
    <xf numFmtId="182" fontId="13" fillId="0" borderId="1" xfId="22" applyNumberFormat="1" applyFont="1" applyBorder="1" applyAlignment="1">
      <alignment horizontal="left"/>
    </xf>
    <xf numFmtId="184" fontId="13" fillId="0" borderId="1" xfId="24" applyNumberFormat="1" applyFont="1" applyBorder="1" applyAlignment="1">
      <alignment horizontal="left"/>
      <protection locked="0"/>
    </xf>
    <xf numFmtId="0" fontId="0" fillId="2" borderId="0" xfId="21" applyFont="1" applyBorder="1" applyAlignment="1">
      <alignment horizontal="left" indent="3"/>
      <protection/>
    </xf>
    <xf numFmtId="0" fontId="0" fillId="2" borderId="0" xfId="21" applyFont="1" applyBorder="1" applyAlignment="1">
      <alignment horizontal="left" indent="1"/>
      <protection/>
    </xf>
    <xf numFmtId="0" fontId="0" fillId="2" borderId="0" xfId="21" applyFont="1" applyBorder="1" applyAlignment="1">
      <alignment/>
      <protection/>
    </xf>
    <xf numFmtId="0" fontId="0" fillId="2" borderId="0" xfId="21" applyFont="1" applyBorder="1" applyAlignment="1">
      <alignment horizontal="left" indent="2"/>
      <protection/>
    </xf>
    <xf numFmtId="0" fontId="2" fillId="2" borderId="0" xfId="21" applyFont="1" applyBorder="1" applyAlignment="1">
      <alignment/>
      <protection/>
    </xf>
    <xf numFmtId="0" fontId="2" fillId="2" borderId="0" xfId="21" applyFont="1" applyBorder="1" applyAlignment="1">
      <alignment horizontal="left" indent="1"/>
      <protection/>
    </xf>
    <xf numFmtId="0" fontId="0" fillId="2" borderId="0" xfId="21" applyFont="1" applyBorder="1" applyAlignment="1">
      <alignment horizontal="left"/>
      <protection/>
    </xf>
    <xf numFmtId="0" fontId="0" fillId="2" borderId="0" xfId="21" applyFont="1" applyBorder="1" applyAlignment="1">
      <alignment horizontal="left" indent="1"/>
      <protection/>
    </xf>
    <xf numFmtId="177" fontId="0" fillId="2" borderId="0" xfId="15" applyBorder="1" applyAlignment="1">
      <alignment horizontal="left"/>
    </xf>
    <xf numFmtId="177" fontId="0" fillId="2" borderId="6" xfId="15" applyBorder="1" applyAlignment="1">
      <alignment horizontal="left"/>
    </xf>
    <xf numFmtId="49" fontId="1" fillId="2" borderId="5" xfId="44" applyFont="1" applyBorder="1">
      <alignment horizontal="right" indent="2"/>
      <protection/>
    </xf>
    <xf numFmtId="0" fontId="0" fillId="2" borderId="16" xfId="21" applyFont="1" applyBorder="1" applyAlignment="1">
      <alignment/>
      <protection/>
    </xf>
    <xf numFmtId="177" fontId="0" fillId="0" borderId="1" xfId="15" applyFont="1" applyBorder="1" applyAlignment="1">
      <alignment horizontal="left"/>
    </xf>
    <xf numFmtId="0" fontId="0" fillId="2" borderId="0" xfId="21" applyFont="1" applyBorder="1">
      <alignment/>
      <protection/>
    </xf>
    <xf numFmtId="0" fontId="0" fillId="2" borderId="14" xfId="21" applyFont="1" applyBorder="1" applyAlignment="1">
      <alignment/>
      <protection/>
    </xf>
    <xf numFmtId="0" fontId="0" fillId="2" borderId="0" xfId="21" applyFont="1" applyBorder="1">
      <alignment/>
      <protection/>
    </xf>
    <xf numFmtId="168" fontId="0" fillId="2" borderId="2" xfId="33" applyFont="1" applyBorder="1">
      <alignment horizontal="left"/>
      <protection/>
    </xf>
    <xf numFmtId="0" fontId="0" fillId="2" borderId="0" xfId="21" applyFont="1" applyBorder="1" applyAlignment="1">
      <alignment/>
      <protection/>
    </xf>
    <xf numFmtId="177" fontId="0" fillId="2" borderId="0" xfId="15" applyFont="1" applyBorder="1" applyAlignment="1">
      <alignment horizontal="left"/>
    </xf>
    <xf numFmtId="49" fontId="2" fillId="2" borderId="0" xfId="36" applyFont="1" applyBorder="1" quotePrefix="1">
      <alignment horizontal="center" wrapText="1"/>
      <protection/>
    </xf>
    <xf numFmtId="177" fontId="0" fillId="0" borderId="1" xfId="15" applyFont="1" applyBorder="1" applyAlignment="1">
      <alignment horizontal="left"/>
    </xf>
    <xf numFmtId="177" fontId="0" fillId="2" borderId="1" xfId="15" applyFont="1" applyBorder="1" applyAlignment="1">
      <alignment horizontal="left"/>
    </xf>
    <xf numFmtId="0" fontId="0" fillId="2" borderId="16" xfId="21" applyFont="1" applyBorder="1">
      <alignment/>
      <protection/>
    </xf>
    <xf numFmtId="180" fontId="13" fillId="0" borderId="1" xfId="18" applyBorder="1" applyAlignment="1">
      <alignment horizontal="left"/>
      <protection/>
    </xf>
    <xf numFmtId="177" fontId="0" fillId="2" borderId="7" xfId="15" applyBorder="1" applyAlignment="1">
      <alignment horizontal="left"/>
    </xf>
    <xf numFmtId="177" fontId="13" fillId="0" borderId="7" xfId="20" applyBorder="1">
      <alignment horizontal="left"/>
      <protection locked="0"/>
    </xf>
    <xf numFmtId="177" fontId="13" fillId="0" borderId="7" xfId="15" applyBorder="1" applyAlignment="1">
      <alignment horizontal="left"/>
    </xf>
    <xf numFmtId="177" fontId="0" fillId="2" borderId="7" xfId="15" applyBorder="1" applyAlignment="1">
      <alignment horizontal="left"/>
    </xf>
    <xf numFmtId="177" fontId="0" fillId="0" borderId="7" xfId="15" applyFont="1" applyBorder="1" applyAlignment="1">
      <alignment horizontal="left"/>
    </xf>
    <xf numFmtId="177" fontId="0" fillId="2" borderId="6" xfId="15" applyFont="1" applyBorder="1" applyAlignment="1">
      <alignment horizontal="left"/>
    </xf>
    <xf numFmtId="176" fontId="13" fillId="0" borderId="7" xfId="48" applyBorder="1" applyAlignment="1">
      <alignment horizontal="left"/>
    </xf>
    <xf numFmtId="0" fontId="4" fillId="0" borderId="0" xfId="29" applyAlignment="1">
      <alignment vertical="center"/>
      <protection/>
    </xf>
    <xf numFmtId="0" fontId="0" fillId="2" borderId="14" xfId="21" applyBorder="1">
      <alignment/>
      <protection/>
    </xf>
    <xf numFmtId="0" fontId="4" fillId="3" borderId="0" xfId="29" applyBorder="1" applyAlignment="1">
      <alignment vertical="center"/>
      <protection/>
    </xf>
    <xf numFmtId="0" fontId="4" fillId="3" borderId="14" xfId="29" applyBorder="1" applyAlignment="1">
      <alignment vertical="center"/>
      <protection/>
    </xf>
    <xf numFmtId="0" fontId="4" fillId="2" borderId="0" xfId="30" applyBorder="1" applyAlignment="1">
      <alignment horizontal="left" indent="1"/>
      <protection/>
    </xf>
    <xf numFmtId="0" fontId="0" fillId="2" borderId="14" xfId="21" applyBorder="1">
      <alignment/>
      <protection/>
    </xf>
    <xf numFmtId="0" fontId="0" fillId="2" borderId="0" xfId="21" applyBorder="1" applyAlignment="1">
      <alignment horizontal="left" vertical="center" wrapText="1"/>
      <protection/>
    </xf>
    <xf numFmtId="171" fontId="2" fillId="2" borderId="0" xfId="23" applyBorder="1" applyAlignment="1">
      <alignment horizontal="center" wrapText="1"/>
    </xf>
    <xf numFmtId="0" fontId="0" fillId="0" borderId="12" xfId="0" applyBorder="1" applyAlignment="1">
      <alignment/>
    </xf>
    <xf numFmtId="0" fontId="5" fillId="0" borderId="0" xfId="0" applyFont="1" applyAlignment="1">
      <alignment/>
    </xf>
    <xf numFmtId="0" fontId="0" fillId="0" borderId="15" xfId="0" applyBorder="1" applyAlignment="1">
      <alignment/>
    </xf>
    <xf numFmtId="0" fontId="0" fillId="0" borderId="16" xfId="0" applyBorder="1" applyAlignment="1">
      <alignment/>
    </xf>
    <xf numFmtId="0" fontId="0" fillId="0" borderId="5" xfId="0" applyBorder="1" applyAlignment="1">
      <alignment/>
    </xf>
    <xf numFmtId="177" fontId="13" fillId="0" borderId="1" xfId="15" applyFont="1" applyBorder="1" applyAlignment="1">
      <alignment horizontal="left"/>
    </xf>
    <xf numFmtId="175" fontId="13" fillId="0" borderId="1" xfId="49" applyNumberFormat="1" applyBorder="1" applyAlignment="1">
      <alignment horizontal="left"/>
    </xf>
    <xf numFmtId="177" fontId="13" fillId="0" borderId="1" xfId="15" applyFont="1" applyBorder="1" applyAlignment="1">
      <alignment horizontal="left"/>
    </xf>
    <xf numFmtId="0" fontId="0" fillId="2" borderId="16" xfId="0" applyFill="1" applyBorder="1" applyAlignment="1">
      <alignment/>
    </xf>
    <xf numFmtId="186" fontId="13" fillId="0" borderId="1" xfId="16" applyNumberFormat="1" applyFont="1" applyBorder="1" applyAlignment="1">
      <alignment horizontal="left"/>
    </xf>
    <xf numFmtId="188" fontId="13" fillId="0" borderId="1" xfId="15" applyNumberFormat="1" applyBorder="1" applyAlignment="1">
      <alignment horizontal="left"/>
    </xf>
    <xf numFmtId="49" fontId="13" fillId="0" borderId="0" xfId="19" applyBorder="1" applyAlignment="1">
      <alignment vertical="top" wrapText="1"/>
      <protection locked="0"/>
    </xf>
    <xf numFmtId="49" fontId="13" fillId="2" borderId="13" xfId="19" applyFill="1" applyBorder="1" applyAlignment="1">
      <alignment vertical="top" wrapText="1"/>
      <protection locked="0"/>
    </xf>
    <xf numFmtId="49" fontId="13" fillId="2" borderId="0" xfId="19" applyFill="1" applyBorder="1" applyAlignment="1">
      <alignment vertical="top" wrapText="1"/>
      <protection locked="0"/>
    </xf>
    <xf numFmtId="49" fontId="13" fillId="2" borderId="14" xfId="19" applyFill="1" applyBorder="1" applyAlignment="1">
      <alignment vertical="top" wrapText="1"/>
      <protection locked="0"/>
    </xf>
    <xf numFmtId="0" fontId="0" fillId="2" borderId="0" xfId="21" applyFill="1" applyBorder="1" applyAlignment="1">
      <alignment/>
      <protection/>
    </xf>
    <xf numFmtId="0" fontId="0" fillId="3" borderId="8" xfId="55" applyBorder="1">
      <alignment/>
      <protection/>
    </xf>
    <xf numFmtId="49" fontId="8" fillId="3" borderId="14" xfId="35" applyFont="1" applyBorder="1">
      <alignment horizontal="right" indent="1"/>
      <protection/>
    </xf>
    <xf numFmtId="0" fontId="0" fillId="3" borderId="0" xfId="0" applyFill="1" applyBorder="1" applyAlignment="1">
      <alignment/>
    </xf>
    <xf numFmtId="0" fontId="0" fillId="3" borderId="14" xfId="0" applyFill="1" applyBorder="1" applyAlignment="1">
      <alignment/>
    </xf>
    <xf numFmtId="0" fontId="0" fillId="2" borderId="14" xfId="0" applyFill="1" applyBorder="1" applyAlignment="1">
      <alignment/>
    </xf>
    <xf numFmtId="49" fontId="7" fillId="2" borderId="0" xfId="27" applyFont="1" applyBorder="1">
      <alignment horizontal="left" indent="1"/>
      <protection/>
    </xf>
    <xf numFmtId="0" fontId="2" fillId="2" borderId="0" xfId="37" applyBorder="1" applyAlignment="1" quotePrefix="1">
      <alignment horizontal="center"/>
      <protection/>
    </xf>
    <xf numFmtId="49" fontId="2" fillId="2" borderId="0" xfId="36" applyBorder="1" applyAlignment="1">
      <alignment horizontal="center" vertical="top" wrapText="1"/>
      <protection/>
    </xf>
    <xf numFmtId="49" fontId="2" fillId="2" borderId="0" xfId="36" applyFont="1" applyBorder="1" applyAlignment="1">
      <alignment horizontal="center" vertical="top" wrapText="1"/>
      <protection/>
    </xf>
    <xf numFmtId="49" fontId="0" fillId="2" borderId="0" xfId="39" applyFont="1" applyBorder="1" applyAlignment="1">
      <alignment horizontal="left" indent="2"/>
      <protection/>
    </xf>
    <xf numFmtId="49" fontId="2" fillId="2" borderId="0" xfId="31" applyFont="1" applyBorder="1" applyAlignment="1">
      <alignment horizontal="left" indent="1"/>
      <protection/>
    </xf>
    <xf numFmtId="0" fontId="0" fillId="2" borderId="0" xfId="21" applyFont="1" applyBorder="1" applyAlignment="1">
      <alignment horizontal="left"/>
      <protection/>
    </xf>
    <xf numFmtId="0" fontId="0" fillId="2" borderId="0" xfId="32" applyFont="1" applyBorder="1" applyAlignment="1">
      <alignment horizontal="left" wrapText="1" indent="1"/>
      <protection/>
    </xf>
    <xf numFmtId="166" fontId="13" fillId="0" borderId="1" xfId="51" applyFont="1" applyBorder="1" applyAlignment="1">
      <alignment horizontal="left"/>
    </xf>
    <xf numFmtId="164" fontId="0" fillId="2" borderId="0" xfId="41" applyBorder="1">
      <alignment horizontal="left"/>
      <protection/>
    </xf>
    <xf numFmtId="0" fontId="0" fillId="0" borderId="14" xfId="0" applyFill="1" applyBorder="1" applyAlignment="1">
      <alignment/>
    </xf>
    <xf numFmtId="189" fontId="13" fillId="0" borderId="1" xfId="56" applyNumberFormat="1" applyBorder="1" applyAlignment="1">
      <alignment horizontal="left"/>
    </xf>
    <xf numFmtId="0" fontId="4" fillId="2" borderId="0" xfId="29" applyFont="1" applyBorder="1" applyAlignment="1">
      <alignment horizontal="left" indent="1"/>
      <protection/>
    </xf>
    <xf numFmtId="177" fontId="0" fillId="0" borderId="1" xfId="15" applyFill="1" applyBorder="1" applyAlignment="1">
      <alignment horizontal="left"/>
    </xf>
    <xf numFmtId="0" fontId="0" fillId="0" borderId="0" xfId="21" applyFill="1" applyBorder="1">
      <alignment/>
      <protection/>
    </xf>
    <xf numFmtId="0" fontId="4" fillId="2" borderId="0" xfId="30" applyFont="1" applyBorder="1" applyAlignment="1">
      <alignment horizontal="left" indent="1"/>
      <protection/>
    </xf>
    <xf numFmtId="0" fontId="0" fillId="2" borderId="0" xfId="21" applyFont="1" applyFill="1" applyBorder="1" applyAlignment="1">
      <alignment horizontal="left"/>
      <protection/>
    </xf>
    <xf numFmtId="0" fontId="0" fillId="2" borderId="0" xfId="21" applyFont="1" applyFill="1" applyBorder="1" applyAlignment="1">
      <alignment horizontal="left" indent="1"/>
      <protection/>
    </xf>
    <xf numFmtId="0" fontId="0" fillId="0" borderId="0" xfId="21" applyFill="1" applyBorder="1">
      <alignment/>
      <protection/>
    </xf>
    <xf numFmtId="177" fontId="13" fillId="2" borderId="1" xfId="15" applyFill="1" applyBorder="1" applyAlignment="1">
      <alignment horizontal="left"/>
    </xf>
    <xf numFmtId="0" fontId="0" fillId="2" borderId="0" xfId="21" applyFill="1" applyBorder="1">
      <alignment/>
      <protection/>
    </xf>
    <xf numFmtId="49" fontId="0" fillId="2" borderId="0" xfId="39" applyFont="1" applyBorder="1" applyAlignment="1">
      <alignment horizontal="left" indent="2"/>
      <protection/>
    </xf>
    <xf numFmtId="0" fontId="2" fillId="2" borderId="0" xfId="37" applyFont="1" applyBorder="1">
      <alignment horizontal="centerContinuous" wrapText="1"/>
      <protection/>
    </xf>
    <xf numFmtId="0" fontId="14" fillId="3" borderId="0" xfId="55" applyFont="1" applyBorder="1" applyAlignment="1">
      <alignment/>
      <protection/>
    </xf>
    <xf numFmtId="0" fontId="0" fillId="3" borderId="11" xfId="55" applyFill="1" applyBorder="1" applyAlignment="1">
      <alignment/>
      <protection/>
    </xf>
    <xf numFmtId="0" fontId="0" fillId="3" borderId="12" xfId="55" applyFill="1" applyBorder="1" applyAlignment="1">
      <alignment/>
      <protection/>
    </xf>
    <xf numFmtId="0" fontId="0" fillId="3" borderId="17" xfId="55" applyFill="1" applyBorder="1" applyAlignment="1">
      <alignment/>
      <protection/>
    </xf>
    <xf numFmtId="0" fontId="0" fillId="3" borderId="13" xfId="55" applyFill="1" applyBorder="1" applyAlignment="1">
      <alignment/>
      <protection/>
    </xf>
    <xf numFmtId="0" fontId="0" fillId="3" borderId="0" xfId="55" applyFill="1" applyBorder="1" applyAlignment="1">
      <alignment/>
      <protection/>
    </xf>
    <xf numFmtId="49" fontId="19" fillId="3" borderId="0" xfId="35" applyFill="1" applyBorder="1">
      <alignment horizontal="right" indent="1"/>
      <protection/>
    </xf>
    <xf numFmtId="49" fontId="8" fillId="3" borderId="0" xfId="35" applyFont="1" applyFill="1" applyBorder="1">
      <alignment horizontal="right" indent="1"/>
      <protection/>
    </xf>
    <xf numFmtId="0" fontId="0" fillId="3" borderId="14" xfId="55" applyFill="1" applyBorder="1" applyAlignment="1">
      <alignment/>
      <protection/>
    </xf>
    <xf numFmtId="0" fontId="0" fillId="3" borderId="13" xfId="55" applyFill="1" applyBorder="1" applyAlignment="1">
      <alignment/>
      <protection/>
    </xf>
    <xf numFmtId="49" fontId="8" fillId="3" borderId="0" xfId="35" applyFont="1" applyFill="1" applyBorder="1">
      <alignment horizontal="right" indent="1"/>
      <protection/>
    </xf>
    <xf numFmtId="0" fontId="4" fillId="3" borderId="13" xfId="29" applyFill="1" applyBorder="1" applyAlignment="1">
      <alignment/>
      <protection/>
    </xf>
    <xf numFmtId="0" fontId="0" fillId="3" borderId="0" xfId="55" applyFill="1" applyBorder="1" applyAlignment="1">
      <alignment/>
      <protection/>
    </xf>
    <xf numFmtId="0" fontId="0" fillId="3" borderId="14" xfId="55" applyFill="1" applyBorder="1" applyAlignment="1">
      <alignment/>
      <protection/>
    </xf>
    <xf numFmtId="0" fontId="7" fillId="3" borderId="7" xfId="55" applyFont="1" applyFill="1" applyBorder="1" applyAlignment="1">
      <alignment horizontal="center"/>
      <protection/>
    </xf>
    <xf numFmtId="0" fontId="14" fillId="3" borderId="0" xfId="55" applyFont="1" applyFill="1" applyBorder="1" applyAlignment="1">
      <alignment/>
      <protection/>
    </xf>
    <xf numFmtId="0" fontId="0" fillId="3" borderId="0" xfId="55" applyFill="1" applyBorder="1" applyAlignment="1">
      <alignment/>
      <protection/>
    </xf>
    <xf numFmtId="0" fontId="4" fillId="3" borderId="13" xfId="30" applyFont="1" applyFill="1" applyBorder="1" applyAlignment="1">
      <alignment/>
      <protection/>
    </xf>
    <xf numFmtId="0" fontId="4" fillId="3" borderId="13" xfId="29" applyFont="1" applyFill="1" applyBorder="1" applyAlignment="1">
      <alignment/>
      <protection/>
    </xf>
    <xf numFmtId="0" fontId="0" fillId="3" borderId="13" xfId="55" applyFill="1" applyBorder="1" applyAlignment="1">
      <alignment/>
      <protection/>
    </xf>
    <xf numFmtId="49" fontId="19" fillId="3" borderId="0" xfId="35" applyFill="1" applyBorder="1">
      <alignment horizontal="right" indent="1"/>
      <protection/>
    </xf>
    <xf numFmtId="0" fontId="4" fillId="3" borderId="13" xfId="30" applyFill="1" applyBorder="1" applyAlignment="1">
      <alignment/>
      <protection/>
    </xf>
    <xf numFmtId="0" fontId="4" fillId="3" borderId="0" xfId="29" applyFill="1" applyBorder="1" applyAlignment="1">
      <alignment vertical="center"/>
      <protection/>
    </xf>
    <xf numFmtId="0" fontId="0" fillId="3" borderId="11" xfId="55" applyFill="1" applyBorder="1">
      <alignment/>
      <protection/>
    </xf>
    <xf numFmtId="0" fontId="0" fillId="3" borderId="12" xfId="55" applyFill="1" applyBorder="1">
      <alignment/>
      <protection/>
    </xf>
    <xf numFmtId="0" fontId="0" fillId="3" borderId="17" xfId="55" applyFill="1" applyBorder="1">
      <alignment/>
      <protection/>
    </xf>
    <xf numFmtId="0" fontId="0" fillId="3" borderId="13" xfId="55" applyFill="1" applyBorder="1">
      <alignment/>
      <protection/>
    </xf>
    <xf numFmtId="0" fontId="0" fillId="3" borderId="0" xfId="55" applyFill="1" applyBorder="1">
      <alignment/>
      <protection/>
    </xf>
    <xf numFmtId="0" fontId="0" fillId="3" borderId="14" xfId="55" applyFill="1" applyBorder="1">
      <alignment/>
      <protection/>
    </xf>
    <xf numFmtId="0" fontId="4" fillId="3" borderId="13" xfId="29" applyFill="1" applyBorder="1" applyAlignment="1">
      <alignment/>
      <protection/>
    </xf>
    <xf numFmtId="0" fontId="4" fillId="3" borderId="13" xfId="30" applyFill="1" applyBorder="1" applyAlignment="1">
      <alignment/>
      <protection/>
    </xf>
    <xf numFmtId="0" fontId="0" fillId="3" borderId="0" xfId="55" applyFill="1" applyBorder="1">
      <alignment/>
      <protection/>
    </xf>
    <xf numFmtId="0" fontId="0" fillId="0" borderId="0" xfId="0" applyBorder="1" applyAlignment="1">
      <alignment horizontal="centerContinuous"/>
    </xf>
    <xf numFmtId="0" fontId="0" fillId="0" borderId="14" xfId="0" applyBorder="1" applyAlignment="1">
      <alignment horizontal="centerContinuous"/>
    </xf>
    <xf numFmtId="0" fontId="2" fillId="0" borderId="13" xfId="0" applyFont="1" applyFill="1" applyBorder="1" applyAlignment="1">
      <alignment horizontal="centerContinuous"/>
    </xf>
    <xf numFmtId="170" fontId="20" fillId="3" borderId="1" xfId="26" applyBorder="1">
      <alignment horizontal="center" vertical="center"/>
      <protection/>
    </xf>
    <xf numFmtId="174" fontId="13" fillId="2" borderId="1" xfId="49" applyFill="1" applyBorder="1" applyAlignment="1">
      <alignment horizontal="left"/>
    </xf>
    <xf numFmtId="177" fontId="13" fillId="0" borderId="1" xfId="20" applyBorder="1">
      <alignment horizontal="left"/>
      <protection locked="0"/>
    </xf>
    <xf numFmtId="177" fontId="13" fillId="0" borderId="1" xfId="20" applyBorder="1">
      <alignment horizontal="left"/>
      <protection locked="0"/>
    </xf>
    <xf numFmtId="177" fontId="13" fillId="0" borderId="1" xfId="20" applyBorder="1">
      <alignment horizontal="left"/>
      <protection locked="0"/>
    </xf>
    <xf numFmtId="177" fontId="0" fillId="2" borderId="2" xfId="15" applyBorder="1" applyAlignment="1">
      <alignment horizontal="left"/>
    </xf>
    <xf numFmtId="0" fontId="0" fillId="2" borderId="0" xfId="0" applyFill="1" applyBorder="1" applyAlignment="1">
      <alignment/>
    </xf>
    <xf numFmtId="181" fontId="13" fillId="0" borderId="1" xfId="52" applyBorder="1">
      <alignment horizontal="left"/>
      <protection locked="0"/>
    </xf>
    <xf numFmtId="49" fontId="7" fillId="2" borderId="0" xfId="27" applyBorder="1" applyAlignment="1">
      <alignment horizontal="right" indent="1"/>
      <protection/>
    </xf>
    <xf numFmtId="49" fontId="7" fillId="0" borderId="0" xfId="27" applyBorder="1">
      <alignment horizontal="left" indent="1"/>
      <protection/>
    </xf>
    <xf numFmtId="49" fontId="2" fillId="0" borderId="0" xfId="36" applyBorder="1" applyAlignment="1">
      <alignment horizontal="right"/>
      <protection/>
    </xf>
    <xf numFmtId="49" fontId="2" fillId="0" borderId="0" xfId="36" applyBorder="1">
      <alignment horizontal="center" wrapText="1"/>
      <protection/>
    </xf>
    <xf numFmtId="49" fontId="0" fillId="0" borderId="0" xfId="0" applyNumberFormat="1" applyBorder="1" applyAlignment="1">
      <alignment/>
    </xf>
    <xf numFmtId="166" fontId="17" fillId="0" borderId="0" xfId="51" applyBorder="1" applyAlignment="1">
      <alignment/>
    </xf>
    <xf numFmtId="0" fontId="14" fillId="0" borderId="13" xfId="0" applyFont="1" applyBorder="1" applyAlignment="1">
      <alignment/>
    </xf>
    <xf numFmtId="49" fontId="2" fillId="2" borderId="0" xfId="31" applyFont="1" applyBorder="1" applyAlignment="1">
      <alignment horizontal="left" indent="2"/>
      <protection/>
    </xf>
    <xf numFmtId="49" fontId="2" fillId="2" borderId="0" xfId="36" applyFont="1" applyBorder="1" applyAlignment="1" quotePrefix="1">
      <alignment horizontal="left" wrapText="1"/>
      <protection/>
    </xf>
    <xf numFmtId="0" fontId="2" fillId="2" borderId="0" xfId="21" applyFont="1" applyBorder="1" applyAlignment="1">
      <alignment horizontal="left" wrapText="1"/>
      <protection/>
    </xf>
    <xf numFmtId="0" fontId="2" fillId="2" borderId="0" xfId="21" applyFont="1" applyBorder="1" applyAlignment="1">
      <alignment horizontal="center" wrapText="1"/>
      <protection/>
    </xf>
    <xf numFmtId="0" fontId="2" fillId="2" borderId="0" xfId="21" applyFont="1" applyBorder="1" applyAlignment="1">
      <alignment horizontal="center" wrapText="1"/>
      <protection/>
    </xf>
    <xf numFmtId="0" fontId="2" fillId="2" borderId="0" xfId="37" applyFont="1" applyBorder="1" applyAlignment="1">
      <alignment horizontal="center" wrapText="1"/>
      <protection/>
    </xf>
    <xf numFmtId="0" fontId="2" fillId="2" borderId="0" xfId="21" applyFont="1" applyBorder="1" applyAlignment="1">
      <alignment wrapText="1"/>
      <protection/>
    </xf>
    <xf numFmtId="49" fontId="2" fillId="2" borderId="0" xfId="36" applyFont="1" applyBorder="1" applyAlignment="1">
      <alignment horizontal="center" wrapText="1"/>
      <protection/>
    </xf>
    <xf numFmtId="0" fontId="2" fillId="2" borderId="0" xfId="21" applyFont="1" applyBorder="1" applyAlignment="1">
      <alignment/>
      <protection/>
    </xf>
    <xf numFmtId="177" fontId="0" fillId="2" borderId="2" xfId="33">
      <alignment horizontal="left"/>
      <protection/>
    </xf>
    <xf numFmtId="168" fontId="0" fillId="2" borderId="2" xfId="33">
      <alignment horizontal="left"/>
      <protection/>
    </xf>
    <xf numFmtId="177" fontId="0" fillId="2" borderId="2" xfId="33">
      <alignment horizontal="left"/>
      <protection/>
    </xf>
    <xf numFmtId="49" fontId="2" fillId="2" borderId="0" xfId="31" applyFont="1" applyBorder="1" applyAlignment="1">
      <alignment horizontal="left" vertical="center"/>
      <protection/>
    </xf>
    <xf numFmtId="0" fontId="0" fillId="2" borderId="0" xfId="0" applyFill="1" applyBorder="1" applyAlignment="1">
      <alignment horizontal="center"/>
    </xf>
    <xf numFmtId="0" fontId="0" fillId="2" borderId="0" xfId="0" applyFill="1" applyBorder="1" applyAlignment="1">
      <alignment horizontal="left"/>
    </xf>
    <xf numFmtId="179" fontId="13" fillId="2" borderId="0" xfId="17" applyFill="1" applyBorder="1">
      <alignment horizontal="left"/>
      <protection locked="0"/>
    </xf>
    <xf numFmtId="49" fontId="0" fillId="2" borderId="0" xfId="31" applyFont="1" applyFill="1" applyBorder="1">
      <alignment horizontal="left"/>
      <protection/>
    </xf>
    <xf numFmtId="0" fontId="0" fillId="2" borderId="0" xfId="0" applyFill="1" applyBorder="1" applyAlignment="1">
      <alignment horizontal="left" indent="1"/>
    </xf>
    <xf numFmtId="49" fontId="1" fillId="2" borderId="5" xfId="45" applyBorder="1">
      <alignment horizontal="right" indent="2"/>
      <protection/>
    </xf>
    <xf numFmtId="0" fontId="0" fillId="2" borderId="0" xfId="0" applyFont="1" applyFill="1" applyBorder="1" applyAlignment="1">
      <alignment/>
    </xf>
    <xf numFmtId="0" fontId="0" fillId="2" borderId="0" xfId="0" applyFont="1" applyFill="1" applyBorder="1" applyAlignment="1">
      <alignment horizontal="left"/>
    </xf>
    <xf numFmtId="0" fontId="0" fillId="2" borderId="0" xfId="0" applyFont="1" applyFill="1" applyBorder="1" applyAlignment="1">
      <alignment/>
    </xf>
    <xf numFmtId="177" fontId="0" fillId="2" borderId="1" xfId="41">
      <alignment horizontal="left"/>
      <protection/>
    </xf>
    <xf numFmtId="175" fontId="0" fillId="2" borderId="1" xfId="41">
      <alignment horizontal="left"/>
      <protection/>
    </xf>
    <xf numFmtId="177" fontId="0" fillId="2" borderId="1" xfId="41">
      <alignment horizontal="left"/>
      <protection/>
    </xf>
    <xf numFmtId="49" fontId="2" fillId="2" borderId="0" xfId="36" applyBorder="1" applyAlignment="1">
      <alignment horizontal="left" wrapText="1"/>
      <protection/>
    </xf>
    <xf numFmtId="0" fontId="0" fillId="2" borderId="0" xfId="21">
      <alignment/>
      <protection/>
    </xf>
    <xf numFmtId="49" fontId="7" fillId="2" borderId="0" xfId="27">
      <alignment horizontal="left" indent="1"/>
      <protection/>
    </xf>
    <xf numFmtId="49" fontId="2" fillId="2" borderId="0" xfId="31" applyFill="1" applyBorder="1" applyAlignment="1">
      <alignment horizontal="left" indent="1"/>
      <protection/>
    </xf>
    <xf numFmtId="0" fontId="0" fillId="2" borderId="0" xfId="21" applyFill="1" applyBorder="1" applyAlignment="1">
      <alignment/>
      <protection/>
    </xf>
    <xf numFmtId="0" fontId="0" fillId="0" borderId="0" xfId="0" applyAlignment="1">
      <alignment/>
    </xf>
    <xf numFmtId="0" fontId="0" fillId="2" borderId="16" xfId="0" applyFill="1" applyBorder="1" applyAlignment="1">
      <alignment horizontal="left" vertical="center" wrapText="1" indent="2"/>
    </xf>
    <xf numFmtId="0" fontId="0" fillId="2" borderId="5" xfId="21" applyBorder="1" applyAlignment="1">
      <alignment/>
      <protection/>
    </xf>
    <xf numFmtId="49" fontId="7" fillId="2" borderId="0" xfId="27" applyFont="1" applyBorder="1" applyAlignment="1">
      <alignment horizontal="left" vertical="top" indent="1"/>
      <protection/>
    </xf>
    <xf numFmtId="0" fontId="0" fillId="2" borderId="0" xfId="0" applyFill="1" applyBorder="1" applyAlignment="1">
      <alignment wrapText="1"/>
    </xf>
    <xf numFmtId="49" fontId="2" fillId="2" borderId="0" xfId="31" applyAlignment="1">
      <alignment horizontal="left" indent="1"/>
      <protection/>
    </xf>
    <xf numFmtId="49" fontId="2" fillId="2" borderId="0" xfId="31" applyBorder="1" applyAlignment="1">
      <alignment horizontal="left" indent="2"/>
      <protection/>
    </xf>
    <xf numFmtId="0" fontId="0" fillId="2" borderId="0" xfId="0" applyFill="1" applyBorder="1" applyAlignment="1">
      <alignment/>
    </xf>
    <xf numFmtId="0" fontId="4" fillId="3" borderId="0" xfId="30" applyFill="1" applyAlignment="1">
      <alignment/>
      <protection/>
    </xf>
    <xf numFmtId="0" fontId="4" fillId="3" borderId="0" xfId="30" applyAlignment="1">
      <alignment vertical="center"/>
      <protection/>
    </xf>
    <xf numFmtId="0" fontId="4" fillId="3" borderId="0" xfId="30" applyAlignment="1">
      <alignment/>
      <protection/>
    </xf>
    <xf numFmtId="0" fontId="4" fillId="3" borderId="0" xfId="30" applyFill="1" applyAlignment="1">
      <alignment vertical="center"/>
      <protection/>
    </xf>
    <xf numFmtId="0" fontId="4" fillId="3" borderId="0" xfId="30" applyFill="1" applyAlignment="1">
      <alignment/>
      <protection/>
    </xf>
    <xf numFmtId="0" fontId="13" fillId="0" borderId="0" xfId="51" applyNumberFormat="1" applyFont="1" applyBorder="1" applyAlignment="1">
      <alignment horizontal="left" vertical="top"/>
    </xf>
    <xf numFmtId="166" fontId="13" fillId="0" borderId="19" xfId="51" applyFont="1" applyBorder="1" applyAlignment="1">
      <alignment horizontal="center"/>
    </xf>
    <xf numFmtId="166" fontId="13" fillId="0" borderId="20" xfId="51" applyBorder="1" applyAlignment="1">
      <alignment horizontal="center"/>
    </xf>
    <xf numFmtId="166" fontId="13" fillId="0" borderId="21" xfId="51" applyBorder="1" applyAlignment="1">
      <alignment horizontal="center"/>
    </xf>
    <xf numFmtId="166" fontId="13" fillId="0" borderId="19" xfId="51" applyBorder="1" applyAlignment="1">
      <alignment horizontal="center"/>
    </xf>
    <xf numFmtId="0" fontId="13" fillId="0" borderId="11" xfId="51" applyNumberFormat="1" applyFont="1" applyBorder="1" applyAlignment="1">
      <alignment horizontal="left" vertical="top"/>
    </xf>
    <xf numFmtId="0" fontId="13" fillId="0" borderId="12" xfId="51" applyNumberFormat="1" applyFont="1" applyBorder="1" applyAlignment="1">
      <alignment horizontal="left" vertical="top"/>
    </xf>
    <xf numFmtId="0" fontId="13" fillId="0" borderId="17" xfId="51" applyNumberFormat="1" applyFont="1" applyBorder="1" applyAlignment="1">
      <alignment horizontal="left" vertical="top"/>
    </xf>
    <xf numFmtId="0" fontId="13" fillId="0" borderId="13" xfId="51" applyNumberFormat="1" applyFont="1" applyBorder="1" applyAlignment="1">
      <alignment horizontal="left" vertical="top"/>
    </xf>
    <xf numFmtId="0" fontId="6" fillId="6" borderId="12" xfId="0" applyFont="1" applyFill="1" applyBorder="1" applyAlignment="1">
      <alignment horizontal="center" vertical="top" wrapText="1"/>
    </xf>
    <xf numFmtId="0" fontId="0" fillId="0" borderId="12" xfId="0" applyBorder="1" applyAlignment="1">
      <alignment/>
    </xf>
    <xf numFmtId="0" fontId="0" fillId="0" borderId="17" xfId="0" applyBorder="1" applyAlignment="1">
      <alignment/>
    </xf>
    <xf numFmtId="0" fontId="4" fillId="6" borderId="0" xfId="0" applyFont="1" applyFill="1" applyBorder="1" applyAlignment="1">
      <alignment vertical="top" wrapText="1"/>
    </xf>
    <xf numFmtId="0" fontId="20" fillId="3" borderId="1" xfId="25" applyFill="1" applyBorder="1">
      <alignment horizontal="center"/>
      <protection/>
    </xf>
    <xf numFmtId="0" fontId="20" fillId="3" borderId="1" xfId="25" applyFill="1" applyBorder="1">
      <alignment horizontal="center"/>
      <protection/>
    </xf>
    <xf numFmtId="170" fontId="20" fillId="3" borderId="1" xfId="26" applyFill="1" applyBorder="1">
      <alignment horizontal="center" vertical="center"/>
      <protection/>
    </xf>
    <xf numFmtId="170" fontId="20" fillId="3" borderId="1" xfId="26" applyFill="1" applyBorder="1">
      <alignment horizontal="center" vertical="center"/>
      <protection/>
    </xf>
    <xf numFmtId="0" fontId="13" fillId="0" borderId="1" xfId="19" applyNumberFormat="1" applyFont="1" applyBorder="1">
      <alignment horizontal="left" vertical="top" wrapText="1"/>
      <protection locked="0"/>
    </xf>
    <xf numFmtId="0" fontId="13" fillId="0" borderId="1" xfId="19" applyNumberFormat="1" applyBorder="1">
      <alignment horizontal="left" vertical="top" wrapText="1"/>
      <protection locked="0"/>
    </xf>
    <xf numFmtId="0" fontId="13" fillId="0" borderId="1" xfId="19" applyNumberFormat="1" applyBorder="1">
      <alignment horizontal="left" vertical="top" wrapText="1"/>
      <protection locked="0"/>
    </xf>
    <xf numFmtId="49" fontId="7" fillId="2" borderId="0" xfId="27" applyFont="1" applyBorder="1" applyAlignment="1">
      <alignment horizontal="left" vertical="top" wrapText="1"/>
      <protection/>
    </xf>
    <xf numFmtId="49" fontId="7" fillId="2" borderId="0" xfId="27" applyBorder="1" applyAlignment="1">
      <alignment horizontal="left" vertical="top" wrapText="1"/>
      <protection/>
    </xf>
    <xf numFmtId="0" fontId="13" fillId="0" borderId="11" xfId="19" applyNumberFormat="1" applyBorder="1" applyAlignment="1">
      <alignment horizontal="center" vertical="top" wrapText="1"/>
      <protection locked="0"/>
    </xf>
    <xf numFmtId="0" fontId="13" fillId="0" borderId="12" xfId="19" applyNumberFormat="1" applyBorder="1" applyAlignment="1">
      <alignment horizontal="center" vertical="top" wrapText="1"/>
      <protection locked="0"/>
    </xf>
    <xf numFmtId="0" fontId="13" fillId="0" borderId="17" xfId="19" applyNumberFormat="1" applyBorder="1" applyAlignment="1">
      <alignment horizontal="center" vertical="top" wrapText="1"/>
      <protection locked="0"/>
    </xf>
    <xf numFmtId="0" fontId="13" fillId="0" borderId="13" xfId="19" applyNumberFormat="1" applyBorder="1" applyAlignment="1">
      <alignment horizontal="center" vertical="top" wrapText="1"/>
      <protection locked="0"/>
    </xf>
    <xf numFmtId="0" fontId="13" fillId="0" borderId="0" xfId="19" applyNumberFormat="1" applyBorder="1" applyAlignment="1">
      <alignment horizontal="center" vertical="top" wrapText="1"/>
      <protection locked="0"/>
    </xf>
    <xf numFmtId="0" fontId="13" fillId="0" borderId="14" xfId="19" applyNumberFormat="1" applyBorder="1" applyAlignment="1">
      <alignment horizontal="center" vertical="top" wrapText="1"/>
      <protection locked="0"/>
    </xf>
    <xf numFmtId="0" fontId="13" fillId="0" borderId="15" xfId="19" applyNumberFormat="1" applyBorder="1" applyAlignment="1">
      <alignment horizontal="center" vertical="top" wrapText="1"/>
      <protection locked="0"/>
    </xf>
    <xf numFmtId="0" fontId="13" fillId="0" borderId="16" xfId="19" applyNumberFormat="1" applyBorder="1" applyAlignment="1">
      <alignment horizontal="center" vertical="top" wrapText="1"/>
      <protection locked="0"/>
    </xf>
    <xf numFmtId="0" fontId="13" fillId="0" borderId="5" xfId="19" applyNumberFormat="1" applyBorder="1" applyAlignment="1">
      <alignment horizontal="center" vertical="top" wrapText="1"/>
      <protection locked="0"/>
    </xf>
    <xf numFmtId="166" fontId="13" fillId="0" borderId="20" xfId="51" applyFont="1" applyBorder="1" applyAlignment="1">
      <alignment horizontal="left"/>
    </xf>
    <xf numFmtId="166" fontId="13" fillId="0" borderId="19" xfId="51" applyFont="1" applyBorder="1" applyAlignment="1">
      <alignment horizontal="left"/>
    </xf>
    <xf numFmtId="0" fontId="2" fillId="2" borderId="16" xfId="21" applyFont="1" applyBorder="1" applyAlignment="1">
      <alignment horizontal="left" wrapText="1"/>
      <protection/>
    </xf>
    <xf numFmtId="166" fontId="13" fillId="0" borderId="20" xfId="51" applyFont="1" applyBorder="1" applyAlignment="1">
      <alignment horizontal="center"/>
    </xf>
    <xf numFmtId="166" fontId="13" fillId="0" borderId="21" xfId="51" applyFont="1" applyBorder="1" applyAlignment="1">
      <alignment horizontal="center"/>
    </xf>
    <xf numFmtId="0" fontId="13" fillId="0" borderId="14" xfId="51" applyNumberFormat="1" applyFont="1" applyBorder="1" applyAlignment="1">
      <alignment horizontal="left" vertical="top"/>
    </xf>
    <xf numFmtId="0" fontId="13" fillId="0" borderId="15" xfId="51" applyNumberFormat="1" applyFont="1" applyBorder="1" applyAlignment="1">
      <alignment horizontal="left" vertical="top"/>
    </xf>
    <xf numFmtId="0" fontId="13" fillId="0" borderId="16" xfId="51" applyNumberFormat="1" applyFont="1" applyBorder="1" applyAlignment="1">
      <alignment horizontal="left" vertical="top"/>
    </xf>
    <xf numFmtId="0" fontId="13" fillId="0" borderId="5" xfId="51" applyNumberFormat="1" applyFont="1" applyBorder="1" applyAlignment="1">
      <alignment horizontal="left" vertical="top"/>
    </xf>
    <xf numFmtId="0" fontId="2" fillId="2" borderId="16" xfId="21" applyFont="1" applyBorder="1" applyAlignment="1">
      <alignment horizontal="center" wrapText="1"/>
      <protection/>
    </xf>
    <xf numFmtId="166" fontId="13" fillId="0" borderId="1" xfId="51" applyBorder="1" applyAlignment="1">
      <alignment horizontal="left"/>
    </xf>
    <xf numFmtId="0" fontId="0" fillId="2" borderId="0" xfId="21" applyBorder="1" applyAlignment="1">
      <alignment wrapText="1"/>
      <protection/>
    </xf>
    <xf numFmtId="177" fontId="13" fillId="0" borderId="1" xfId="15" applyBorder="1" applyAlignment="1">
      <alignment horizontal="left"/>
    </xf>
    <xf numFmtId="177" fontId="13" fillId="0" borderId="1" xfId="15" applyFont="1" applyBorder="1" applyAlignment="1">
      <alignment horizontal="left"/>
    </xf>
    <xf numFmtId="166" fontId="13" fillId="0" borderId="1" xfId="51" applyBorder="1" applyAlignment="1">
      <alignment horizontal="left"/>
    </xf>
    <xf numFmtId="166" fontId="13" fillId="0" borderId="1" xfId="51" applyBorder="1" applyAlignment="1">
      <alignment horizontal="left"/>
    </xf>
    <xf numFmtId="166" fontId="13" fillId="0" borderId="1" xfId="51" applyFont="1" applyBorder="1" applyAlignment="1">
      <alignment horizontal="left"/>
    </xf>
    <xf numFmtId="166" fontId="13" fillId="0" borderId="20" xfId="51" applyBorder="1" applyAlignment="1">
      <alignment horizontal="center"/>
    </xf>
    <xf numFmtId="166" fontId="13" fillId="0" borderId="21" xfId="51" applyBorder="1" applyAlignment="1">
      <alignment horizontal="center"/>
    </xf>
    <xf numFmtId="166" fontId="13" fillId="0" borderId="19" xfId="51" applyBorder="1" applyAlignment="1">
      <alignment horizontal="center"/>
    </xf>
    <xf numFmtId="49" fontId="2" fillId="2" borderId="16" xfId="36" applyFont="1" applyBorder="1" applyAlignment="1">
      <alignment horizontal="center" wrapText="1"/>
      <protection/>
    </xf>
    <xf numFmtId="49" fontId="2" fillId="2" borderId="16" xfId="36" applyBorder="1" applyAlignment="1">
      <alignment horizontal="center" wrapText="1"/>
      <protection/>
    </xf>
    <xf numFmtId="0" fontId="20" fillId="3" borderId="1" xfId="25" applyBorder="1">
      <alignment horizontal="center"/>
      <protection/>
    </xf>
    <xf numFmtId="170" fontId="20" fillId="3" borderId="1" xfId="26" applyBorder="1">
      <alignment horizontal="center" vertical="center"/>
      <protection/>
    </xf>
    <xf numFmtId="0" fontId="7" fillId="2" borderId="12" xfId="27" applyNumberFormat="1" applyBorder="1" applyAlignment="1">
      <alignment wrapText="1"/>
      <protection/>
    </xf>
    <xf numFmtId="0" fontId="0" fillId="0" borderId="12" xfId="0" applyNumberFormat="1" applyBorder="1" applyAlignment="1">
      <alignment wrapText="1"/>
    </xf>
    <xf numFmtId="49" fontId="0" fillId="2" borderId="0" xfId="40" applyBorder="1" applyAlignment="1">
      <alignment horizontal="left" wrapText="1" indent="2"/>
      <protection/>
    </xf>
    <xf numFmtId="49" fontId="0" fillId="0" borderId="0" xfId="40" applyBorder="1" applyAlignment="1">
      <alignment horizontal="left" wrapText="1" indent="2"/>
      <protection/>
    </xf>
    <xf numFmtId="49" fontId="2" fillId="2" borderId="16" xfId="31" applyBorder="1" applyAlignment="1">
      <alignment horizontal="left" wrapText="1"/>
      <protection/>
    </xf>
    <xf numFmtId="0" fontId="0" fillId="0" borderId="16" xfId="0" applyBorder="1" applyAlignment="1">
      <alignment horizontal="left" wrapText="1"/>
    </xf>
    <xf numFmtId="0" fontId="0" fillId="2" borderId="0" xfId="21" applyBorder="1" applyAlignment="1">
      <alignment horizontal="left" vertical="center" wrapText="1" indent="1"/>
      <protection/>
    </xf>
    <xf numFmtId="0" fontId="13" fillId="0" borderId="1" xfId="19" applyNumberFormat="1" applyFont="1" applyBorder="1">
      <alignment horizontal="left" vertical="top" wrapText="1"/>
      <protection locked="0"/>
    </xf>
    <xf numFmtId="49" fontId="0" fillId="2" borderId="0" xfId="40" applyBorder="1" applyAlignment="1">
      <alignment horizontal="left" wrapText="1" indent="1"/>
      <protection/>
    </xf>
    <xf numFmtId="49" fontId="0" fillId="2" borderId="0" xfId="39" applyBorder="1" applyAlignment="1">
      <alignment horizontal="left" wrapText="1" indent="1"/>
      <protection/>
    </xf>
    <xf numFmtId="49" fontId="0" fillId="2" borderId="0" xfId="40" applyBorder="1" applyAlignment="1">
      <alignment horizontal="left" vertical="top" wrapText="1" indent="2"/>
      <protection/>
    </xf>
    <xf numFmtId="49" fontId="2" fillId="2" borderId="0" xfId="31" applyBorder="1" applyAlignment="1">
      <alignment horizontal="left" wrapText="1"/>
      <protection/>
    </xf>
    <xf numFmtId="0" fontId="0" fillId="0" borderId="0" xfId="0" applyBorder="1" applyAlignment="1">
      <alignment wrapText="1"/>
    </xf>
    <xf numFmtId="166" fontId="13" fillId="0" borderId="1" xfId="20" applyBorder="1">
      <alignment horizontal="left"/>
      <protection locked="0"/>
    </xf>
    <xf numFmtId="49" fontId="2" fillId="2" borderId="0" xfId="36" applyBorder="1" applyAlignment="1">
      <alignment horizontal="center" wrapText="1"/>
      <protection/>
    </xf>
    <xf numFmtId="49" fontId="2" fillId="2" borderId="16" xfId="36" applyBorder="1" applyAlignment="1">
      <alignment horizontal="center" wrapText="1"/>
      <protection/>
    </xf>
    <xf numFmtId="166" fontId="13" fillId="0" borderId="20" xfId="51" applyBorder="1" applyAlignment="1">
      <alignment horizontal="left"/>
    </xf>
    <xf numFmtId="166" fontId="13" fillId="0" borderId="21" xfId="51" applyBorder="1" applyAlignment="1">
      <alignment horizontal="left"/>
    </xf>
    <xf numFmtId="166" fontId="13" fillId="0" borderId="19" xfId="51" applyBorder="1" applyAlignment="1">
      <alignment horizontal="left"/>
    </xf>
    <xf numFmtId="0" fontId="0" fillId="2" borderId="14" xfId="32" applyBorder="1" applyAlignment="1">
      <alignment horizontal="left" vertical="top" wrapText="1" indent="1"/>
      <protection/>
    </xf>
    <xf numFmtId="166" fontId="13" fillId="0" borderId="20" xfId="51" applyFont="1" applyBorder="1" applyAlignment="1">
      <alignment horizontal="left"/>
    </xf>
    <xf numFmtId="49" fontId="7" fillId="2" borderId="12" xfId="27" applyBorder="1" applyAlignment="1">
      <alignment horizontal="left" wrapText="1" indent="1"/>
      <protection/>
    </xf>
    <xf numFmtId="0" fontId="20" fillId="3" borderId="20" xfId="25" applyBorder="1" applyAlignment="1">
      <alignment horizontal="center"/>
      <protection/>
    </xf>
    <xf numFmtId="0" fontId="20" fillId="3" borderId="19" xfId="25" applyBorder="1" applyAlignment="1">
      <alignment horizontal="center"/>
      <protection/>
    </xf>
    <xf numFmtId="170" fontId="20" fillId="3" borderId="20" xfId="26" applyBorder="1" applyAlignment="1">
      <alignment horizontal="center" vertical="center"/>
      <protection/>
    </xf>
    <xf numFmtId="170" fontId="20" fillId="3" borderId="19" xfId="26" applyBorder="1" applyAlignment="1">
      <alignment horizontal="center" vertical="center"/>
      <protection/>
    </xf>
    <xf numFmtId="0" fontId="20" fillId="3" borderId="20" xfId="25" applyBorder="1">
      <alignment horizontal="center"/>
      <protection/>
    </xf>
    <xf numFmtId="0" fontId="20" fillId="3" borderId="21" xfId="25" applyBorder="1">
      <alignment horizontal="center"/>
      <protection/>
    </xf>
    <xf numFmtId="0" fontId="20" fillId="3" borderId="19" xfId="25" applyBorder="1">
      <alignment horizontal="center"/>
      <protection/>
    </xf>
    <xf numFmtId="170" fontId="20" fillId="3" borderId="20" xfId="26" applyBorder="1">
      <alignment horizontal="center" vertical="center"/>
      <protection/>
    </xf>
    <xf numFmtId="170" fontId="20" fillId="3" borderId="21" xfId="26" applyBorder="1">
      <alignment horizontal="center" vertical="center"/>
      <protection/>
    </xf>
    <xf numFmtId="170" fontId="20" fillId="3" borderId="19" xfId="26" applyBorder="1">
      <alignment horizontal="center" vertical="center"/>
      <protection/>
    </xf>
    <xf numFmtId="0" fontId="13" fillId="0" borderId="11" xfId="19" applyNumberFormat="1" applyFont="1" applyBorder="1" applyAlignment="1">
      <alignment horizontal="left" vertical="top" wrapText="1"/>
      <protection locked="0"/>
    </xf>
    <xf numFmtId="0" fontId="13" fillId="0" borderId="12" xfId="19" applyNumberFormat="1" applyBorder="1" applyAlignment="1">
      <alignment horizontal="left" vertical="top" wrapText="1"/>
      <protection locked="0"/>
    </xf>
    <xf numFmtId="0" fontId="13" fillId="0" borderId="17" xfId="19" applyNumberFormat="1" applyBorder="1" applyAlignment="1">
      <alignment horizontal="left" vertical="top" wrapText="1"/>
      <protection locked="0"/>
    </xf>
    <xf numFmtId="0" fontId="13" fillId="0" borderId="13" xfId="19" applyNumberFormat="1" applyBorder="1" applyAlignment="1">
      <alignment horizontal="left" vertical="top" wrapText="1"/>
      <protection locked="0"/>
    </xf>
    <xf numFmtId="0" fontId="13" fillId="0" borderId="0" xfId="19" applyNumberFormat="1" applyBorder="1" applyAlignment="1">
      <alignment horizontal="left" vertical="top" wrapText="1"/>
      <protection locked="0"/>
    </xf>
    <xf numFmtId="0" fontId="13" fillId="0" borderId="14" xfId="19" applyNumberFormat="1" applyBorder="1" applyAlignment="1">
      <alignment horizontal="left" vertical="top" wrapText="1"/>
      <protection locked="0"/>
    </xf>
    <xf numFmtId="0" fontId="13" fillId="0" borderId="15" xfId="19" applyNumberFormat="1" applyBorder="1" applyAlignment="1">
      <alignment horizontal="left" vertical="top" wrapText="1"/>
      <protection locked="0"/>
    </xf>
    <xf numFmtId="0" fontId="13" fillId="0" borderId="16" xfId="19" applyNumberFormat="1" applyBorder="1" applyAlignment="1">
      <alignment horizontal="left" vertical="top" wrapText="1"/>
      <protection locked="0"/>
    </xf>
    <xf numFmtId="0" fontId="13" fillId="0" borderId="5" xfId="19" applyNumberFormat="1" applyBorder="1" applyAlignment="1">
      <alignment horizontal="left" vertical="top" wrapText="1"/>
      <protection locked="0"/>
    </xf>
    <xf numFmtId="0" fontId="0" fillId="2" borderId="13" xfId="21" applyFill="1" applyBorder="1" applyAlignment="1">
      <alignment horizontal="left" vertical="center" wrapText="1" indent="2"/>
      <protection/>
    </xf>
    <xf numFmtId="0" fontId="0" fillId="2" borderId="13" xfId="0" applyFill="1" applyBorder="1" applyAlignment="1">
      <alignment horizontal="left" vertical="center" wrapText="1" indent="2"/>
    </xf>
    <xf numFmtId="0" fontId="0" fillId="2" borderId="0" xfId="21" applyBorder="1" applyAlignment="1">
      <alignment horizontal="left" vertical="center" wrapText="1"/>
      <protection/>
    </xf>
  </cellXfs>
  <cellStyles count="43">
    <cellStyle name="Normal" xfId="0"/>
    <cellStyle name="Comma [0]" xfId="15"/>
    <cellStyle name="Comma [1]" xfId="16"/>
    <cellStyle name="Comma [2]" xfId="17"/>
    <cellStyle name="Comma [4]" xfId="18"/>
    <cellStyle name="Comment Box" xfId="19"/>
    <cellStyle name="Data Input" xfId="20"/>
    <cellStyle name="Data Rows" xfId="21"/>
    <cellStyle name="Date" xfId="22"/>
    <cellStyle name="Date (short)" xfId="23"/>
    <cellStyle name="Date and Time" xfId="24"/>
    <cellStyle name="Entry 1A" xfId="25"/>
    <cellStyle name="Entry 1B" xfId="26"/>
    <cellStyle name="Explanatory text" xfId="27"/>
    <cellStyle name="Followed Hyperlink" xfId="28"/>
    <cellStyle name="Heading 1" xfId="29"/>
    <cellStyle name="Heading 1-noindex" xfId="30"/>
    <cellStyle name="Heading 3" xfId="31"/>
    <cellStyle name="Heading 4" xfId="32"/>
    <cellStyle name="Heavy Box" xfId="33"/>
    <cellStyle name="Hyperlink" xfId="34"/>
    <cellStyle name="Label 1" xfId="35"/>
    <cellStyle name="Label 2a" xfId="36"/>
    <cellStyle name="Label 2a centre" xfId="37"/>
    <cellStyle name="Label 2a merge" xfId="38"/>
    <cellStyle name="Label 2b" xfId="39"/>
    <cellStyle name="Label 2b merged" xfId="40"/>
    <cellStyle name="Link" xfId="41"/>
    <cellStyle name="Note" xfId="42"/>
    <cellStyle name="Output" xfId="43"/>
    <cellStyle name="Page Number" xfId="44"/>
    <cellStyle name="Page Number_S18.Pricing Stats" xfId="45"/>
    <cellStyle name="Percent" xfId="46"/>
    <cellStyle name="Percent [0]" xfId="47"/>
    <cellStyle name="Percent [1]" xfId="48"/>
    <cellStyle name="Percent [2]" xfId="49"/>
    <cellStyle name="Sum" xfId="50"/>
    <cellStyle name="Text" xfId="51"/>
    <cellStyle name="Text rjustify" xfId="52"/>
    <cellStyle name="Time" xfId="53"/>
    <cellStyle name="Title" xfId="54"/>
    <cellStyle name="Top rows" xfId="55"/>
    <cellStyle name="Year" xfId="5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885825</xdr:colOff>
      <xdr:row>6</xdr:row>
      <xdr:rowOff>161925</xdr:rowOff>
    </xdr:from>
    <xdr:to>
      <xdr:col>2</xdr:col>
      <xdr:colOff>1352550</xdr:colOff>
      <xdr:row>14</xdr:row>
      <xdr:rowOff>19050</xdr:rowOff>
    </xdr:to>
    <xdr:pic>
      <xdr:nvPicPr>
        <xdr:cNvPr id="1" name="Picture 1"/>
        <xdr:cNvPicPr preferRelativeResize="1">
          <a:picLocks noChangeAspect="1"/>
        </xdr:cNvPicPr>
      </xdr:nvPicPr>
      <xdr:blipFill>
        <a:blip r:embed="rId1"/>
        <a:stretch>
          <a:fillRect/>
        </a:stretch>
      </xdr:blipFill>
      <xdr:spPr>
        <a:xfrm>
          <a:off x="3038475" y="1304925"/>
          <a:ext cx="2647950" cy="1466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Projects\Energy\MCE%20SMART%20METER%20AUS%20(M697)\Phase%202\Overview%20Model\Draft%20SMI%20Rollout%20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s Sc 1"/>
      <sheetName val="Charts Sc 3"/>
      <sheetName val="Scen 1"/>
      <sheetName val="Scen 3"/>
      <sheetName val="Summary Tables"/>
      <sheetName val="15_16AB"/>
      <sheetName val="15_16AB IHD"/>
      <sheetName val="DLC Tables"/>
      <sheetName val="Charts DLC"/>
      <sheetName val="DLC Data"/>
      <sheetName val="Summary Tables (NMI)"/>
      <sheetName val="Nation (2)"/>
      <sheetName val="Nation"/>
      <sheetName val="NSW"/>
      <sheetName val="ACT"/>
      <sheetName val="SA"/>
      <sheetName val="QLD"/>
      <sheetName val="WA"/>
      <sheetName val="NT"/>
      <sheetName val="VIC"/>
      <sheetName val="TAS"/>
      <sheetName val="NSW 1"/>
      <sheetName val="16C"/>
      <sheetName val="ACT 1"/>
      <sheetName val="SA 1"/>
      <sheetName val="QLD 1"/>
      <sheetName val="WA 1"/>
      <sheetName val="NT 1"/>
      <sheetName val="VIC 1"/>
      <sheetName val="TAS 1"/>
      <sheetName val="NSW 2"/>
      <sheetName val="ACT 2"/>
      <sheetName val="SA 2"/>
      <sheetName val="QLD 2"/>
      <sheetName val="WA 2"/>
      <sheetName val="VIC 2"/>
      <sheetName val="NT 2"/>
      <sheetName val="TAS 2"/>
      <sheetName val="NSW 4"/>
      <sheetName val="ACT 4"/>
      <sheetName val="SA 4"/>
      <sheetName val="QLD 4"/>
      <sheetName val="WA 4"/>
      <sheetName val="NT 4"/>
      <sheetName val="VIC 4"/>
      <sheetName val="TAS 4"/>
      <sheetName val="NSW 3"/>
      <sheetName val="SA 3"/>
      <sheetName val="QLD 3"/>
      <sheetName val="WA 3"/>
      <sheetName val="NT 3"/>
      <sheetName val="VIC 3"/>
      <sheetName val="KPMG =&gt;"/>
      <sheetName val="Hedging"/>
      <sheetName val="CRA =&gt;"/>
      <sheetName val="Deferrals"/>
      <sheetName val="NEM"/>
      <sheetName val="State"/>
      <sheetName val="NERA =&gt;"/>
      <sheetName val="pool pumps"/>
      <sheetName val="Cost AC"/>
      <sheetName val="AC Takeup"/>
      <sheetName val="Meter costs"/>
      <sheetName val="Core CS"/>
      <sheetName val="15_16AB CS"/>
      <sheetName val="16C CS"/>
      <sheetName val="CS 3"/>
      <sheetName val="Phil =&gt;"/>
      <sheetName val="Sum Urb, Rural"/>
      <sheetName val="Instal Costs"/>
      <sheetName val="C-Factual Accum Low"/>
      <sheetName val="C-Factual Accum High"/>
      <sheetName val="C-Factual Interval Low"/>
      <sheetName val="C-Factual Interval High"/>
      <sheetName val="On going instal cost"/>
      <sheetName val="Assumpt &amp; inputs"/>
      <sheetName val="NERA manipulation"/>
      <sheetName val="NERA manipulation (Interval)"/>
      <sheetName val="EMCa =&gt;"/>
      <sheetName val="Trans Costs 1"/>
      <sheetName val="Oper Costs 1"/>
      <sheetName val="Refresh Costs 1"/>
      <sheetName val="Trans Costs 2a"/>
      <sheetName val="Oper Costs 2a"/>
      <sheetName val="Refresh Costs 2a"/>
      <sheetName val="Trans Costs 2b"/>
      <sheetName val="Oper Costs 2b"/>
      <sheetName val="Refresh Costs 2b"/>
      <sheetName val="Costs Sc 3"/>
      <sheetName val="Trans Costs 4"/>
      <sheetName val="Oper Costs 4"/>
      <sheetName val="Refresh Costs 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pageSetUpPr fitToPage="1"/>
  </sheetPr>
  <dimension ref="A1:G40"/>
  <sheetViews>
    <sheetView showGridLines="0" tabSelected="1" view="pageBreakPreview" zoomScaleSheetLayoutView="100" workbookViewId="0" topLeftCell="A1">
      <selection activeCell="A1" sqref="A1"/>
    </sheetView>
  </sheetViews>
  <sheetFormatPr defaultColWidth="9.140625" defaultRowHeight="12.75"/>
  <cols>
    <col min="1" max="1" width="32.28125" style="1" customWidth="1"/>
    <col min="2" max="3" width="32.7109375" style="1" customWidth="1"/>
    <col min="4" max="4" width="32.28125" style="1" customWidth="1"/>
    <col min="5" max="5" width="28.421875" style="1" customWidth="1"/>
    <col min="6" max="16384" width="9.140625" style="1" customWidth="1"/>
  </cols>
  <sheetData>
    <row r="1" spans="1:4" ht="15" customHeight="1">
      <c r="A1" s="43"/>
      <c r="B1" s="226"/>
      <c r="C1" s="226"/>
      <c r="D1" s="148"/>
    </row>
    <row r="2" spans="1:4" ht="15" customHeight="1">
      <c r="A2" s="37"/>
      <c r="B2" s="38"/>
      <c r="C2" s="38"/>
      <c r="D2" s="39"/>
    </row>
    <row r="3" spans="1:4" ht="15" customHeight="1">
      <c r="A3" s="37"/>
      <c r="B3" s="38"/>
      <c r="C3" s="38"/>
      <c r="D3" s="39"/>
    </row>
    <row r="4" spans="1:4" ht="15" customHeight="1">
      <c r="A4" s="37"/>
      <c r="B4" s="38"/>
      <c r="C4" s="38"/>
      <c r="D4" s="39"/>
    </row>
    <row r="5" spans="1:4" ht="15" customHeight="1">
      <c r="A5" s="37"/>
      <c r="B5" s="38"/>
      <c r="C5" s="38"/>
      <c r="D5" s="39"/>
    </row>
    <row r="6" spans="1:4" ht="15" customHeight="1">
      <c r="A6" s="37"/>
      <c r="B6" s="38"/>
      <c r="C6" s="38"/>
      <c r="D6" s="39"/>
    </row>
    <row r="7" spans="1:4" ht="15" customHeight="1">
      <c r="A7" s="37"/>
      <c r="B7" s="38"/>
      <c r="C7" s="38"/>
      <c r="D7" s="39"/>
    </row>
    <row r="8" spans="1:4" ht="15" customHeight="1">
      <c r="A8" s="37"/>
      <c r="B8" s="38"/>
      <c r="C8" s="38"/>
      <c r="D8" s="39"/>
    </row>
    <row r="9" spans="1:4" ht="15" customHeight="1">
      <c r="A9" s="37"/>
      <c r="B9" s="38"/>
      <c r="C9" s="38"/>
      <c r="D9" s="39"/>
    </row>
    <row r="10" spans="1:4" ht="15" customHeight="1">
      <c r="A10" s="37"/>
      <c r="B10" s="38"/>
      <c r="C10" s="38"/>
      <c r="D10" s="39"/>
    </row>
    <row r="11" spans="1:4" ht="15" customHeight="1">
      <c r="A11" s="37"/>
      <c r="B11" s="38"/>
      <c r="C11" s="38"/>
      <c r="D11" s="39"/>
    </row>
    <row r="12" spans="1:4" ht="15" customHeight="1">
      <c r="A12" s="37"/>
      <c r="B12" s="38"/>
      <c r="C12" s="38"/>
      <c r="D12" s="39"/>
    </row>
    <row r="13" spans="1:4" ht="21.75" customHeight="1">
      <c r="A13" s="37"/>
      <c r="B13" s="38"/>
      <c r="C13" s="38"/>
      <c r="D13" s="39"/>
    </row>
    <row r="14" spans="1:4" ht="15" customHeight="1">
      <c r="A14" s="37"/>
      <c r="B14" s="38"/>
      <c r="C14" s="38"/>
      <c r="D14" s="39"/>
    </row>
    <row r="15" spans="1:4" ht="12.75">
      <c r="A15" s="37"/>
      <c r="B15" s="38"/>
      <c r="C15" s="38"/>
      <c r="D15" s="39"/>
    </row>
    <row r="16" spans="1:4" ht="21.75" customHeight="1">
      <c r="A16" s="37"/>
      <c r="B16" s="38"/>
      <c r="C16" s="38"/>
      <c r="D16" s="39"/>
    </row>
    <row r="17" spans="1:4" ht="21.75" customHeight="1">
      <c r="A17" s="37"/>
      <c r="B17" s="38"/>
      <c r="C17" s="38"/>
      <c r="D17" s="39"/>
    </row>
    <row r="18" spans="1:4" ht="15" customHeight="1">
      <c r="A18" s="37"/>
      <c r="B18" s="38"/>
      <c r="C18" s="38"/>
      <c r="D18" s="39"/>
    </row>
    <row r="19" spans="1:4" ht="23.25">
      <c r="A19" s="150"/>
      <c r="B19" s="151"/>
      <c r="C19" s="151"/>
      <c r="D19" s="152"/>
    </row>
    <row r="20" spans="1:4" ht="23.25">
      <c r="A20" s="150" t="s">
        <v>684</v>
      </c>
      <c r="B20" s="151"/>
      <c r="C20" s="151"/>
      <c r="D20" s="152"/>
    </row>
    <row r="21" spans="1:4" ht="27.75" customHeight="1">
      <c r="A21" s="150" t="s">
        <v>35</v>
      </c>
      <c r="B21" s="151"/>
      <c r="C21" s="151"/>
      <c r="D21" s="152"/>
    </row>
    <row r="22" spans="1:4" ht="27.75" customHeight="1">
      <c r="A22" s="150" t="s">
        <v>537</v>
      </c>
      <c r="B22" s="151"/>
      <c r="C22" s="151"/>
      <c r="D22" s="152"/>
    </row>
    <row r="23" spans="1:4" ht="20.25">
      <c r="A23" s="153" t="s">
        <v>543</v>
      </c>
      <c r="B23" s="151"/>
      <c r="C23" s="151"/>
      <c r="D23" s="152"/>
    </row>
    <row r="24" spans="1:4" ht="15" customHeight="1">
      <c r="A24" s="37"/>
      <c r="B24" s="38"/>
      <c r="C24" s="38"/>
      <c r="D24" s="39"/>
    </row>
    <row r="25" spans="1:4" ht="15" customHeight="1">
      <c r="A25" s="37"/>
      <c r="B25" s="38"/>
      <c r="C25" s="38"/>
      <c r="D25" s="39"/>
    </row>
    <row r="26" spans="1:4" ht="15" customHeight="1">
      <c r="A26" s="37"/>
      <c r="B26" s="38"/>
      <c r="C26" s="38"/>
      <c r="D26" s="39"/>
    </row>
    <row r="27" spans="1:4" ht="15" customHeight="1">
      <c r="A27" s="37"/>
      <c r="B27" s="38"/>
      <c r="C27" s="38"/>
      <c r="D27" s="39"/>
    </row>
    <row r="28" spans="1:4" ht="15" customHeight="1">
      <c r="A28" s="37"/>
      <c r="B28" s="38"/>
      <c r="C28" s="38"/>
      <c r="D28" s="39"/>
    </row>
    <row r="29" spans="1:4" ht="15" customHeight="1">
      <c r="A29" s="37"/>
      <c r="B29" s="38"/>
      <c r="C29" s="38"/>
      <c r="D29" s="39"/>
    </row>
    <row r="30" spans="1:7" ht="15" customHeight="1">
      <c r="A30" s="149"/>
      <c r="B30" s="155" t="s">
        <v>282</v>
      </c>
      <c r="C30" s="255" t="s">
        <v>544</v>
      </c>
      <c r="D30" s="179"/>
      <c r="E30" s="154"/>
      <c r="F30" s="154"/>
      <c r="G30" s="154"/>
    </row>
    <row r="31" spans="1:7" ht="15" customHeight="1">
      <c r="A31" s="149"/>
      <c r="B31" s="155" t="s">
        <v>283</v>
      </c>
      <c r="C31" s="180">
        <v>40633</v>
      </c>
      <c r="D31" s="181"/>
      <c r="E31" s="154"/>
      <c r="F31"/>
      <c r="G31" s="154"/>
    </row>
    <row r="32" spans="1:4" ht="15" customHeight="1">
      <c r="A32" s="37"/>
      <c r="B32" s="155" t="s">
        <v>442</v>
      </c>
      <c r="C32" s="258">
        <v>2007</v>
      </c>
      <c r="D32" s="257"/>
    </row>
    <row r="33" spans="1:4" ht="15" customHeight="1">
      <c r="A33" s="37"/>
      <c r="B33" s="314" t="s">
        <v>535</v>
      </c>
      <c r="C33" s="38"/>
      <c r="D33" s="39"/>
    </row>
    <row r="34" spans="1:4" ht="15" customHeight="1">
      <c r="A34" s="37"/>
      <c r="B34" s="38"/>
      <c r="C34" s="38"/>
      <c r="D34" s="39"/>
    </row>
    <row r="35" spans="1:4" ht="15" customHeight="1">
      <c r="A35" s="37"/>
      <c r="B35" s="38"/>
      <c r="C35" s="38"/>
      <c r="D35" s="39"/>
    </row>
    <row r="36" spans="1:4" ht="15" customHeight="1">
      <c r="A36" s="37"/>
      <c r="B36" s="38"/>
      <c r="C36" s="38"/>
      <c r="D36" s="39"/>
    </row>
    <row r="37" spans="1:4" ht="12.75">
      <c r="A37" s="304" t="s">
        <v>629</v>
      </c>
      <c r="B37" s="302"/>
      <c r="C37" s="151"/>
      <c r="D37" s="303"/>
    </row>
    <row r="38" spans="1:4" ht="12.75">
      <c r="A38" s="37"/>
      <c r="B38" s="38"/>
      <c r="C38" s="38"/>
      <c r="D38" s="39"/>
    </row>
    <row r="39" spans="1:4" ht="12.75">
      <c r="A39" s="37"/>
      <c r="B39" s="38"/>
      <c r="C39" s="38"/>
      <c r="D39" s="39"/>
    </row>
    <row r="40" spans="1:4" ht="12.75">
      <c r="A40" s="40"/>
      <c r="B40" s="41"/>
      <c r="C40" s="41"/>
      <c r="D40" s="42"/>
    </row>
  </sheetData>
  <sheetProtection/>
  <printOptions/>
  <pageMargins left="0.7480314960629921" right="0.7480314960629921" top="0.984251968503937" bottom="0.984251968503937" header="0.5118110236220472" footer="0.5118110236220472"/>
  <pageSetup fitToHeight="10" fitToWidth="1" horizontalDpi="600" verticalDpi="600" orientation="portrait" paperSize="9" scale="67" r:id="rId4"/>
  <headerFooter alignWithMargins="0">
    <oddHeader>&amp;CCommerce Commission Information Disclosure Template</oddHeader>
    <oddFooter>&amp;C&amp;F&amp;R&amp;A</oddFooter>
  </headerFooter>
  <drawing r:id="rId3"/>
  <legacyDrawing r:id="rId2"/>
</worksheet>
</file>

<file path=xl/worksheets/sheet10.xml><?xml version="1.0" encoding="utf-8"?>
<worksheet xmlns="http://schemas.openxmlformats.org/spreadsheetml/2006/main" xmlns:r="http://schemas.openxmlformats.org/officeDocument/2006/relationships">
  <sheetPr codeName="Sheet14">
    <tabColor indexed="45"/>
    <pageSetUpPr fitToPage="1"/>
  </sheetPr>
  <dimension ref="A1:J42"/>
  <sheetViews>
    <sheetView showGridLines="0" view="pageBreakPreview" zoomScaleSheetLayoutView="100" workbookViewId="0" topLeftCell="A1">
      <selection activeCell="A1" sqref="A1"/>
    </sheetView>
  </sheetViews>
  <sheetFormatPr defaultColWidth="9.140625" defaultRowHeight="12.75"/>
  <cols>
    <col min="1" max="1" width="3.7109375" style="0" customWidth="1"/>
    <col min="2" max="2" width="2.8515625" style="0" customWidth="1"/>
    <col min="3" max="3" width="24.8515625" style="0" customWidth="1"/>
    <col min="4" max="4" width="31.00390625" style="0" customWidth="1"/>
    <col min="5" max="5" width="11.8515625" style="0" customWidth="1"/>
    <col min="6" max="6" width="11.57421875" style="0" bestFit="1" customWidth="1"/>
    <col min="7" max="7" width="2.7109375" style="0" customWidth="1"/>
  </cols>
  <sheetData>
    <row r="1" spans="1:10" s="16" customFormat="1" ht="12.75" customHeight="1">
      <c r="A1" s="271"/>
      <c r="B1" s="272"/>
      <c r="C1" s="272"/>
      <c r="D1" s="272"/>
      <c r="E1" s="272"/>
      <c r="F1" s="272"/>
      <c r="G1" s="273"/>
      <c r="H1"/>
      <c r="I1"/>
      <c r="J1"/>
    </row>
    <row r="2" spans="1:10" s="16" customFormat="1" ht="16.5" customHeight="1">
      <c r="A2" s="274"/>
      <c r="B2" s="275"/>
      <c r="C2" s="276" t="s">
        <v>51</v>
      </c>
      <c r="D2" s="376" t="str">
        <f>IF(NOT(ISBLANK(CoverSheet!$C$30)),CoverSheet!$C$30,"")</f>
        <v>Airport Company</v>
      </c>
      <c r="E2" s="377"/>
      <c r="F2" s="377"/>
      <c r="G2" s="278"/>
      <c r="H2"/>
      <c r="I2"/>
      <c r="J2"/>
    </row>
    <row r="3" spans="1:10" s="16" customFormat="1" ht="16.5" customHeight="1">
      <c r="A3" s="279"/>
      <c r="B3" s="275"/>
      <c r="C3" s="276" t="s">
        <v>52</v>
      </c>
      <c r="D3" s="378">
        <f>IF(ISNUMBER(CoverSheet!$C$31),CoverSheet!$C$31,"")</f>
        <v>40633</v>
      </c>
      <c r="E3" s="379"/>
      <c r="F3" s="379"/>
      <c r="G3" s="278"/>
      <c r="H3"/>
      <c r="I3"/>
      <c r="J3"/>
    </row>
    <row r="4" spans="1:10" s="16" customFormat="1" ht="20.25" customHeight="1">
      <c r="A4" s="281" t="s">
        <v>469</v>
      </c>
      <c r="B4" s="282"/>
      <c r="C4" s="282"/>
      <c r="D4" s="282"/>
      <c r="E4" s="282"/>
      <c r="F4" s="282"/>
      <c r="G4" s="283"/>
      <c r="H4"/>
      <c r="I4"/>
      <c r="J4"/>
    </row>
    <row r="5" spans="1:10" s="16" customFormat="1" ht="12.75">
      <c r="A5" s="284" t="s">
        <v>53</v>
      </c>
      <c r="B5" s="285" t="s">
        <v>628</v>
      </c>
      <c r="C5" s="275"/>
      <c r="D5" s="275"/>
      <c r="E5" s="275"/>
      <c r="F5" s="286"/>
      <c r="G5" s="278"/>
      <c r="H5"/>
      <c r="I5"/>
      <c r="J5"/>
    </row>
    <row r="6" spans="1:7" ht="30" customHeight="1">
      <c r="A6" s="21">
        <f>ROW()</f>
        <v>6</v>
      </c>
      <c r="B6" s="222" t="s">
        <v>470</v>
      </c>
      <c r="C6" s="77"/>
      <c r="D6" s="77"/>
      <c r="E6" s="77"/>
      <c r="F6" s="114" t="s">
        <v>141</v>
      </c>
      <c r="G6" s="107"/>
    </row>
    <row r="7" spans="1:7" ht="12.75">
      <c r="A7" s="21">
        <f>ROW()</f>
        <v>7</v>
      </c>
      <c r="B7" s="77"/>
      <c r="C7" s="77"/>
      <c r="D7" s="77"/>
      <c r="E7" s="77"/>
      <c r="F7" s="118"/>
      <c r="G7" s="107"/>
    </row>
    <row r="8" spans="1:7" ht="15" customHeight="1">
      <c r="A8" s="21">
        <f>ROW()</f>
        <v>8</v>
      </c>
      <c r="B8" s="77"/>
      <c r="C8" s="93" t="s">
        <v>217</v>
      </c>
      <c r="D8" s="77"/>
      <c r="E8" s="123"/>
      <c r="F8" s="77"/>
      <c r="G8" s="107"/>
    </row>
    <row r="9" spans="1:7" ht="15" customHeight="1">
      <c r="A9" s="21">
        <f>ROW()</f>
        <v>9</v>
      </c>
      <c r="B9" s="77"/>
      <c r="C9" s="188" t="s">
        <v>492</v>
      </c>
      <c r="D9" s="77"/>
      <c r="E9" s="123"/>
      <c r="F9" s="77"/>
      <c r="G9" s="107"/>
    </row>
    <row r="10" spans="1:7" ht="15" customHeight="1">
      <c r="A10" s="21">
        <f>ROW()</f>
        <v>10</v>
      </c>
      <c r="B10" s="77"/>
      <c r="C10" s="93" t="s">
        <v>375</v>
      </c>
      <c r="D10" s="77"/>
      <c r="E10" s="123"/>
      <c r="F10" s="77"/>
      <c r="G10" s="107"/>
    </row>
    <row r="11" spans="1:7" s="6" customFormat="1" ht="15" customHeight="1">
      <c r="A11" s="21">
        <f>ROW()</f>
        <v>11</v>
      </c>
      <c r="B11" s="189"/>
      <c r="C11" s="188" t="s">
        <v>493</v>
      </c>
      <c r="D11" s="189"/>
      <c r="E11" s="199"/>
      <c r="F11" s="189"/>
      <c r="G11" s="201"/>
    </row>
    <row r="12" spans="1:7" ht="15" customHeight="1">
      <c r="A12" s="21">
        <f>ROW()</f>
        <v>12</v>
      </c>
      <c r="B12" s="77"/>
      <c r="C12" s="188" t="s">
        <v>440</v>
      </c>
      <c r="D12" s="77"/>
      <c r="E12" s="199"/>
      <c r="F12" s="77"/>
      <c r="G12" s="107"/>
    </row>
    <row r="13" spans="1:7" ht="12.75">
      <c r="A13" s="21">
        <f>ROW()</f>
        <v>13</v>
      </c>
      <c r="B13" s="77"/>
      <c r="C13" s="77"/>
      <c r="D13" s="77"/>
      <c r="E13" s="77"/>
      <c r="F13" s="77"/>
      <c r="G13" s="107"/>
    </row>
    <row r="14" spans="1:7" ht="30" customHeight="1">
      <c r="A14" s="21">
        <f>ROW()</f>
        <v>14</v>
      </c>
      <c r="B14" s="222" t="s">
        <v>471</v>
      </c>
      <c r="C14" s="77"/>
      <c r="D14" s="77"/>
      <c r="E14" s="77"/>
      <c r="F14" s="77"/>
      <c r="G14" s="107"/>
    </row>
    <row r="15" spans="1:7" ht="12.75">
      <c r="A15" s="21">
        <f>ROW()</f>
        <v>15</v>
      </c>
      <c r="B15" s="77"/>
      <c r="C15" s="77"/>
      <c r="D15" s="77"/>
      <c r="E15" s="77"/>
      <c r="F15" s="77"/>
      <c r="G15" s="107"/>
    </row>
    <row r="16" spans="1:7" ht="12.75">
      <c r="A16" s="21">
        <f>ROW()</f>
        <v>16</v>
      </c>
      <c r="B16" s="77"/>
      <c r="C16" s="92" t="s">
        <v>249</v>
      </c>
      <c r="D16" s="140" t="s">
        <v>250</v>
      </c>
      <c r="E16" s="140"/>
      <c r="F16" s="140"/>
      <c r="G16" s="107"/>
    </row>
    <row r="17" spans="1:7" ht="15" customHeight="1">
      <c r="A17" s="21">
        <f>ROW()</f>
        <v>17</v>
      </c>
      <c r="B17" s="77"/>
      <c r="C17" s="96"/>
      <c r="D17" s="408"/>
      <c r="E17" s="408"/>
      <c r="F17" s="408"/>
      <c r="G17" s="107"/>
    </row>
    <row r="18" spans="1:7" ht="15" customHeight="1">
      <c r="A18" s="21">
        <f>ROW()</f>
        <v>18</v>
      </c>
      <c r="B18" s="77"/>
      <c r="C18" s="96"/>
      <c r="D18" s="408"/>
      <c r="E18" s="408"/>
      <c r="F18" s="408"/>
      <c r="G18" s="107"/>
    </row>
    <row r="19" spans="1:7" ht="15" customHeight="1">
      <c r="A19" s="21">
        <f>ROW()</f>
        <v>19</v>
      </c>
      <c r="B19" s="77"/>
      <c r="C19" s="96"/>
      <c r="D19" s="408"/>
      <c r="E19" s="408"/>
      <c r="F19" s="408"/>
      <c r="G19" s="107"/>
    </row>
    <row r="20" spans="1:7" ht="15" customHeight="1">
      <c r="A20" s="21">
        <f>ROW()</f>
        <v>20</v>
      </c>
      <c r="B20" s="77"/>
      <c r="C20" s="96"/>
      <c r="D20" s="408"/>
      <c r="E20" s="408"/>
      <c r="F20" s="408"/>
      <c r="G20" s="107"/>
    </row>
    <row r="21" spans="1:7" ht="15" customHeight="1">
      <c r="A21" s="21">
        <f>ROW()</f>
        <v>21</v>
      </c>
      <c r="B21" s="77"/>
      <c r="C21" s="96"/>
      <c r="D21" s="408"/>
      <c r="E21" s="408"/>
      <c r="F21" s="408"/>
      <c r="G21" s="107"/>
    </row>
    <row r="22" spans="1:7" ht="15" customHeight="1">
      <c r="A22" s="21">
        <f>ROW()</f>
        <v>22</v>
      </c>
      <c r="B22" s="77"/>
      <c r="C22" s="96"/>
      <c r="D22" s="408"/>
      <c r="E22" s="408"/>
      <c r="F22" s="408"/>
      <c r="G22" s="107"/>
    </row>
    <row r="23" spans="1:7" ht="12.75">
      <c r="A23" s="21">
        <f>ROW()</f>
        <v>23</v>
      </c>
      <c r="B23" s="77"/>
      <c r="C23" s="77"/>
      <c r="D23" s="77"/>
      <c r="E23" s="77"/>
      <c r="F23" s="77"/>
      <c r="G23" s="107"/>
    </row>
    <row r="24" spans="1:7" ht="30" customHeight="1">
      <c r="A24" s="21">
        <f>ROW()</f>
        <v>24</v>
      </c>
      <c r="B24" s="222" t="s">
        <v>472</v>
      </c>
      <c r="C24" s="77"/>
      <c r="D24" s="77"/>
      <c r="E24" s="77"/>
      <c r="F24" s="77"/>
      <c r="G24" s="107"/>
    </row>
    <row r="25" spans="1:7" ht="12.75">
      <c r="A25" s="21">
        <f>ROW()</f>
        <v>25</v>
      </c>
      <c r="B25" s="77"/>
      <c r="C25" s="77"/>
      <c r="D25" s="77"/>
      <c r="E25" s="77"/>
      <c r="F25" s="77"/>
      <c r="G25" s="107"/>
    </row>
    <row r="26" spans="1:7" ht="25.5">
      <c r="A26" s="21">
        <f>ROW()</f>
        <v>26</v>
      </c>
      <c r="B26" s="77"/>
      <c r="C26" s="249" t="s">
        <v>249</v>
      </c>
      <c r="D26" s="250" t="s">
        <v>280</v>
      </c>
      <c r="E26" s="250" t="s">
        <v>434</v>
      </c>
      <c r="F26" s="249" t="s">
        <v>251</v>
      </c>
      <c r="G26" s="107"/>
    </row>
    <row r="27" spans="1:7" ht="15" customHeight="1">
      <c r="A27" s="21">
        <f>ROW()</f>
        <v>27</v>
      </c>
      <c r="B27" s="77"/>
      <c r="C27" s="96"/>
      <c r="D27" s="96"/>
      <c r="E27" s="123"/>
      <c r="F27" s="123"/>
      <c r="G27" s="107"/>
    </row>
    <row r="28" spans="1:7" ht="15" customHeight="1">
      <c r="A28" s="21">
        <f>ROW()</f>
        <v>28</v>
      </c>
      <c r="B28" s="77"/>
      <c r="C28" s="96"/>
      <c r="D28" s="96"/>
      <c r="E28" s="123"/>
      <c r="F28" s="123"/>
      <c r="G28" s="107"/>
    </row>
    <row r="29" spans="1:7" ht="15" customHeight="1">
      <c r="A29" s="21">
        <f>ROW()</f>
        <v>29</v>
      </c>
      <c r="B29" s="77"/>
      <c r="C29" s="96"/>
      <c r="D29" s="96"/>
      <c r="E29" s="123"/>
      <c r="F29" s="123"/>
      <c r="G29" s="107"/>
    </row>
    <row r="30" spans="1:7" ht="15" customHeight="1">
      <c r="A30" s="21">
        <f>ROW()</f>
        <v>30</v>
      </c>
      <c r="B30" s="77"/>
      <c r="C30" s="96"/>
      <c r="D30" s="96"/>
      <c r="E30" s="123"/>
      <c r="F30" s="123"/>
      <c r="G30" s="107"/>
    </row>
    <row r="31" spans="1:7" ht="15" customHeight="1">
      <c r="A31" s="21">
        <f>ROW()</f>
        <v>31</v>
      </c>
      <c r="B31" s="77"/>
      <c r="C31" s="96"/>
      <c r="D31" s="96"/>
      <c r="E31" s="123"/>
      <c r="F31" s="123"/>
      <c r="G31" s="107"/>
    </row>
    <row r="32" spans="1:7" ht="15" customHeight="1">
      <c r="A32" s="21">
        <f>ROW()</f>
        <v>32</v>
      </c>
      <c r="B32" s="77"/>
      <c r="C32" s="96"/>
      <c r="D32" s="96"/>
      <c r="E32" s="123"/>
      <c r="F32" s="123"/>
      <c r="G32" s="107"/>
    </row>
    <row r="33" spans="1:7" ht="15" customHeight="1">
      <c r="A33" s="21">
        <f>ROW()</f>
        <v>33</v>
      </c>
      <c r="B33" s="77"/>
      <c r="C33" s="96"/>
      <c r="D33" s="96"/>
      <c r="E33" s="123"/>
      <c r="F33" s="123"/>
      <c r="G33" s="107"/>
    </row>
    <row r="34" spans="1:7" ht="15" customHeight="1">
      <c r="A34" s="21">
        <f>ROW()</f>
        <v>34</v>
      </c>
      <c r="B34" s="77"/>
      <c r="C34" s="96"/>
      <c r="D34" s="96"/>
      <c r="E34" s="123"/>
      <c r="F34" s="123"/>
      <c r="G34" s="107"/>
    </row>
    <row r="35" spans="1:7" ht="15" customHeight="1">
      <c r="A35" s="21">
        <f>ROW()</f>
        <v>35</v>
      </c>
      <c r="B35" s="77"/>
      <c r="C35" s="96"/>
      <c r="D35" s="96"/>
      <c r="E35" s="123"/>
      <c r="F35" s="123"/>
      <c r="G35" s="107"/>
    </row>
    <row r="36" spans="1:7" ht="15" customHeight="1">
      <c r="A36" s="21">
        <f>ROW()</f>
        <v>36</v>
      </c>
      <c r="B36" s="77"/>
      <c r="C36" s="96"/>
      <c r="D36" s="96"/>
      <c r="E36" s="123"/>
      <c r="F36" s="123"/>
      <c r="G36" s="107"/>
    </row>
    <row r="37" spans="1:7" ht="15" customHeight="1">
      <c r="A37" s="21">
        <f>ROW()</f>
        <v>37</v>
      </c>
      <c r="B37" s="77"/>
      <c r="C37" s="96"/>
      <c r="D37" s="96"/>
      <c r="E37" s="123"/>
      <c r="F37" s="123"/>
      <c r="G37" s="107"/>
    </row>
    <row r="38" spans="1:7" ht="15" customHeight="1">
      <c r="A38" s="21">
        <f>ROW()</f>
        <v>38</v>
      </c>
      <c r="B38" s="77"/>
      <c r="C38" s="96"/>
      <c r="D38" s="96"/>
      <c r="E38" s="123"/>
      <c r="F38" s="123"/>
      <c r="G38" s="107"/>
    </row>
    <row r="39" spans="1:7" ht="15" customHeight="1">
      <c r="A39" s="21">
        <f>ROW()</f>
        <v>39</v>
      </c>
      <c r="B39" s="77"/>
      <c r="C39" s="96"/>
      <c r="D39" s="96"/>
      <c r="E39" s="123"/>
      <c r="F39" s="123"/>
      <c r="G39" s="107"/>
    </row>
    <row r="40" spans="1:7" ht="15" customHeight="1">
      <c r="A40" s="21">
        <f>ROW()</f>
        <v>40</v>
      </c>
      <c r="B40" s="77"/>
      <c r="C40" s="96"/>
      <c r="D40" s="96"/>
      <c r="E40" s="123"/>
      <c r="F40" s="123"/>
      <c r="G40" s="107"/>
    </row>
    <row r="41" spans="1:7" ht="15" customHeight="1">
      <c r="A41" s="21">
        <f>ROW()</f>
        <v>41</v>
      </c>
      <c r="B41" s="77"/>
      <c r="C41" s="96"/>
      <c r="D41" s="96"/>
      <c r="E41" s="123"/>
      <c r="F41" s="123"/>
      <c r="G41" s="107"/>
    </row>
    <row r="42" spans="1:7" ht="12.75">
      <c r="A42" s="22">
        <f>ROW()</f>
        <v>42</v>
      </c>
      <c r="B42" s="91"/>
      <c r="C42" s="91"/>
      <c r="D42" s="91"/>
      <c r="E42" s="91"/>
      <c r="F42" s="91"/>
      <c r="G42" s="169" t="s">
        <v>295</v>
      </c>
    </row>
  </sheetData>
  <mergeCells count="8">
    <mergeCell ref="D2:F2"/>
    <mergeCell ref="D3:F3"/>
    <mergeCell ref="D17:F17"/>
    <mergeCell ref="D22:F22"/>
    <mergeCell ref="D18:F18"/>
    <mergeCell ref="D19:F19"/>
    <mergeCell ref="D20:F20"/>
    <mergeCell ref="D21:F21"/>
  </mergeCells>
  <printOptions/>
  <pageMargins left="0.7480314960629921" right="0.7480314960629921" top="0.984251968503937" bottom="0.984251968503937" header="0.5118110236220472" footer="0.5118110236220472"/>
  <pageSetup fitToHeight="10" fitToWidth="1" horizontalDpi="600" verticalDpi="600" orientation="portrait" paperSize="9" scale="99" r:id="rId1"/>
  <headerFooter alignWithMargins="0">
    <oddHeader>&amp;CCommerce Commission Information Disclosure Template</oddHeader>
    <oddFooter>&amp;C&amp;F&amp;R&amp;A</oddFooter>
  </headerFooter>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codeName="Sheet16">
    <tabColor indexed="20"/>
    <pageSetUpPr fitToPage="1"/>
  </sheetPr>
  <dimension ref="A1:AN104"/>
  <sheetViews>
    <sheetView showGridLines="0" view="pageBreakPreview" zoomScaleSheetLayoutView="100" workbookViewId="0" topLeftCell="A1">
      <selection activeCell="A1" sqref="A1"/>
    </sheetView>
  </sheetViews>
  <sheetFormatPr defaultColWidth="9.140625" defaultRowHeight="12.75"/>
  <cols>
    <col min="1" max="1" width="3.7109375" style="0" customWidth="1"/>
    <col min="2" max="2" width="4.140625" style="0" customWidth="1"/>
    <col min="3" max="3" width="46.421875" style="0" customWidth="1"/>
    <col min="4" max="4" width="1.7109375" style="0" customWidth="1"/>
    <col min="5" max="5" width="12.28125" style="0" customWidth="1"/>
    <col min="6" max="6" width="0.5625" style="0" customWidth="1"/>
    <col min="7" max="7" width="12.28125" style="0" customWidth="1"/>
    <col min="8" max="8" width="0.5625" style="0" customWidth="1"/>
    <col min="9" max="9" width="12.28125" style="0" customWidth="1"/>
    <col min="10" max="10" width="0.5625" style="0" customWidth="1"/>
    <col min="11" max="11" width="12.28125" style="0" customWidth="1"/>
    <col min="12" max="12" width="0.5625" style="0" customWidth="1"/>
    <col min="13" max="13" width="12.28125" style="0" customWidth="1"/>
    <col min="14" max="14" width="0.5625" style="0" customWidth="1"/>
    <col min="15" max="15" width="12.28125" style="0" customWidth="1"/>
    <col min="16" max="16" width="0.5625" style="0" customWidth="1"/>
    <col min="17" max="17" width="12.28125" style="1" customWidth="1"/>
    <col min="18" max="18" width="2.7109375" style="1" customWidth="1"/>
  </cols>
  <sheetData>
    <row r="1" spans="1:40" s="16" customFormat="1" ht="12.75" customHeight="1">
      <c r="A1" s="271"/>
      <c r="B1" s="272"/>
      <c r="C1" s="272"/>
      <c r="D1" s="272"/>
      <c r="E1" s="272"/>
      <c r="F1" s="272"/>
      <c r="G1" s="272"/>
      <c r="H1" s="272"/>
      <c r="I1" s="272"/>
      <c r="J1" s="272"/>
      <c r="K1" s="272"/>
      <c r="L1" s="272"/>
      <c r="M1" s="272"/>
      <c r="N1" s="272"/>
      <c r="O1" s="272"/>
      <c r="P1" s="272"/>
      <c r="Q1" s="272"/>
      <c r="R1" s="273"/>
      <c r="S1"/>
      <c r="T1"/>
      <c r="U1"/>
      <c r="V1"/>
      <c r="W1"/>
      <c r="X1"/>
      <c r="Y1"/>
      <c r="Z1"/>
      <c r="AA1"/>
      <c r="AB1"/>
      <c r="AC1"/>
      <c r="AD1"/>
      <c r="AE1"/>
      <c r="AF1"/>
      <c r="AG1"/>
      <c r="AH1"/>
      <c r="AI1"/>
      <c r="AJ1"/>
      <c r="AK1"/>
      <c r="AL1"/>
      <c r="AM1"/>
      <c r="AN1"/>
    </row>
    <row r="2" spans="1:40" s="16" customFormat="1" ht="16.5" customHeight="1">
      <c r="A2" s="289"/>
      <c r="B2" s="275"/>
      <c r="C2" s="275"/>
      <c r="D2" s="275"/>
      <c r="E2" s="275"/>
      <c r="F2" s="275"/>
      <c r="G2" s="275"/>
      <c r="H2" s="275"/>
      <c r="I2" s="276" t="s">
        <v>51</v>
      </c>
      <c r="J2" s="277"/>
      <c r="K2" s="376" t="str">
        <f>IF(NOT(ISBLANK(CoverSheet!$C$30)),CoverSheet!$C$30,"")</f>
        <v>Airport Company</v>
      </c>
      <c r="L2" s="376"/>
      <c r="M2" s="376"/>
      <c r="N2" s="376"/>
      <c r="O2" s="376"/>
      <c r="P2" s="376"/>
      <c r="Q2" s="376"/>
      <c r="R2" s="278"/>
      <c r="S2"/>
      <c r="T2"/>
      <c r="U2"/>
      <c r="V2"/>
      <c r="W2"/>
      <c r="X2"/>
      <c r="Y2"/>
      <c r="Z2"/>
      <c r="AA2"/>
      <c r="AB2"/>
      <c r="AC2"/>
      <c r="AD2"/>
      <c r="AE2"/>
      <c r="AF2"/>
      <c r="AG2"/>
      <c r="AH2"/>
      <c r="AI2"/>
      <c r="AJ2"/>
      <c r="AK2"/>
      <c r="AL2"/>
      <c r="AM2"/>
      <c r="AN2"/>
    </row>
    <row r="3" spans="1:40" s="16" customFormat="1" ht="16.5" customHeight="1">
      <c r="A3" s="279"/>
      <c r="B3" s="275"/>
      <c r="C3" s="275"/>
      <c r="D3" s="275"/>
      <c r="E3" s="275"/>
      <c r="F3" s="275"/>
      <c r="G3" s="275"/>
      <c r="H3" s="275"/>
      <c r="I3" s="276" t="s">
        <v>52</v>
      </c>
      <c r="J3" s="280"/>
      <c r="K3" s="378">
        <f>IF(ISNUMBER(CoverSheet!$C$31),CoverSheet!$C$31,"")</f>
        <v>40633</v>
      </c>
      <c r="L3" s="378"/>
      <c r="M3" s="378"/>
      <c r="N3" s="378"/>
      <c r="O3" s="378"/>
      <c r="P3" s="378"/>
      <c r="Q3" s="378"/>
      <c r="R3" s="278"/>
      <c r="S3"/>
      <c r="T3"/>
      <c r="U3"/>
      <c r="V3"/>
      <c r="W3"/>
      <c r="X3"/>
      <c r="Y3"/>
      <c r="Z3"/>
      <c r="AA3"/>
      <c r="AB3"/>
      <c r="AC3"/>
      <c r="AD3"/>
      <c r="AE3"/>
      <c r="AF3"/>
      <c r="AG3"/>
      <c r="AH3"/>
      <c r="AI3"/>
      <c r="AJ3"/>
      <c r="AK3"/>
      <c r="AL3"/>
      <c r="AM3"/>
      <c r="AN3"/>
    </row>
    <row r="4" spans="1:40" s="16" customFormat="1" ht="20.25" customHeight="1">
      <c r="A4" s="288" t="s">
        <v>473</v>
      </c>
      <c r="B4" s="282"/>
      <c r="C4" s="282"/>
      <c r="D4" s="282"/>
      <c r="E4" s="282"/>
      <c r="F4" s="282"/>
      <c r="G4" s="282"/>
      <c r="H4" s="282"/>
      <c r="I4" s="282"/>
      <c r="J4" s="282"/>
      <c r="K4" s="282"/>
      <c r="L4" s="282"/>
      <c r="M4" s="282"/>
      <c r="N4" s="282"/>
      <c r="O4" s="282"/>
      <c r="P4" s="282"/>
      <c r="Q4" s="282"/>
      <c r="R4" s="283"/>
      <c r="S4"/>
      <c r="T4"/>
      <c r="U4"/>
      <c r="V4"/>
      <c r="W4"/>
      <c r="X4"/>
      <c r="Y4"/>
      <c r="Z4"/>
      <c r="AA4"/>
      <c r="AB4"/>
      <c r="AC4"/>
      <c r="AD4"/>
      <c r="AE4"/>
      <c r="AF4"/>
      <c r="AG4"/>
      <c r="AH4"/>
      <c r="AI4"/>
      <c r="AJ4"/>
      <c r="AK4"/>
      <c r="AL4"/>
      <c r="AM4"/>
      <c r="AN4"/>
    </row>
    <row r="5" spans="1:40" s="16" customFormat="1" ht="13.5" customHeight="1">
      <c r="A5" s="284" t="s">
        <v>53</v>
      </c>
      <c r="B5" s="285" t="s">
        <v>628</v>
      </c>
      <c r="C5" s="275"/>
      <c r="D5" s="275"/>
      <c r="E5" s="275"/>
      <c r="F5" s="275"/>
      <c r="G5" s="275"/>
      <c r="H5" s="275"/>
      <c r="I5" s="275"/>
      <c r="J5" s="275"/>
      <c r="K5" s="275"/>
      <c r="L5" s="275"/>
      <c r="M5" s="275"/>
      <c r="N5" s="275"/>
      <c r="O5" s="275"/>
      <c r="P5" s="275"/>
      <c r="Q5" s="275"/>
      <c r="R5" s="278"/>
      <c r="S5"/>
      <c r="T5"/>
      <c r="U5"/>
      <c r="V5"/>
      <c r="W5"/>
      <c r="X5"/>
      <c r="Y5"/>
      <c r="Z5"/>
      <c r="AA5"/>
      <c r="AB5"/>
      <c r="AC5"/>
      <c r="AD5"/>
      <c r="AE5"/>
      <c r="AF5"/>
      <c r="AG5"/>
      <c r="AH5"/>
      <c r="AI5"/>
      <c r="AJ5"/>
      <c r="AK5"/>
      <c r="AL5"/>
      <c r="AM5"/>
      <c r="AN5"/>
    </row>
    <row r="6" spans="1:18" ht="12.75">
      <c r="A6" s="21">
        <f>ROW()</f>
        <v>6</v>
      </c>
      <c r="B6" s="77"/>
      <c r="C6" s="77"/>
      <c r="D6" s="160"/>
      <c r="E6" s="77"/>
      <c r="F6" s="160"/>
      <c r="G6" s="77"/>
      <c r="H6" s="160"/>
      <c r="I6" s="77"/>
      <c r="J6" s="160"/>
      <c r="K6" s="54"/>
      <c r="L6" s="160"/>
      <c r="M6" s="77"/>
      <c r="N6" s="160"/>
      <c r="O6" s="77"/>
      <c r="P6" s="160"/>
      <c r="Q6" s="114" t="s">
        <v>141</v>
      </c>
      <c r="R6" s="107"/>
    </row>
    <row r="7" spans="1:18" ht="51">
      <c r="A7" s="21">
        <f>ROW()</f>
        <v>7</v>
      </c>
      <c r="B7" s="77"/>
      <c r="C7" s="77"/>
      <c r="D7" s="160"/>
      <c r="E7" s="92" t="s">
        <v>252</v>
      </c>
      <c r="F7" s="160"/>
      <c r="G7" s="92" t="s">
        <v>253</v>
      </c>
      <c r="H7" s="160"/>
      <c r="I7" s="92" t="s">
        <v>254</v>
      </c>
      <c r="J7" s="160"/>
      <c r="K7" s="54"/>
      <c r="L7" s="160"/>
      <c r="M7" s="92" t="s">
        <v>255</v>
      </c>
      <c r="N7" s="160"/>
      <c r="O7" s="92" t="s">
        <v>256</v>
      </c>
      <c r="P7" s="160"/>
      <c r="Q7" s="92" t="s">
        <v>254</v>
      </c>
      <c r="R7" s="107"/>
    </row>
    <row r="8" spans="1:18" ht="12.75">
      <c r="A8" s="21">
        <f>ROW()</f>
        <v>8</v>
      </c>
      <c r="B8" s="77"/>
      <c r="C8" s="70" t="s">
        <v>164</v>
      </c>
      <c r="D8" s="160"/>
      <c r="E8" s="92" t="s">
        <v>257</v>
      </c>
      <c r="F8" s="160"/>
      <c r="G8" s="92" t="s">
        <v>258</v>
      </c>
      <c r="H8" s="160"/>
      <c r="I8" s="92" t="s">
        <v>259</v>
      </c>
      <c r="J8" s="160"/>
      <c r="K8" s="77"/>
      <c r="L8" s="160"/>
      <c r="M8" s="92" t="s">
        <v>257</v>
      </c>
      <c r="N8" s="160"/>
      <c r="O8" s="92" t="s">
        <v>258</v>
      </c>
      <c r="P8" s="160"/>
      <c r="Q8" s="92" t="s">
        <v>259</v>
      </c>
      <c r="R8" s="107"/>
    </row>
    <row r="9" spans="1:40" s="1" customFormat="1" ht="15" customHeight="1">
      <c r="A9" s="21">
        <f>ROW()</f>
        <v>9</v>
      </c>
      <c r="B9" s="77"/>
      <c r="C9" s="93" t="s">
        <v>236</v>
      </c>
      <c r="D9" s="163"/>
      <c r="E9" s="126">
        <f>'S5.RAB Roll-Forward'!I84</f>
        <v>0</v>
      </c>
      <c r="F9" s="163"/>
      <c r="G9" s="123"/>
      <c r="H9" s="163"/>
      <c r="I9" s="143" t="str">
        <f>IF(G9=0,"Not defined",(E9/G9)-1)</f>
        <v>Not defined</v>
      </c>
      <c r="J9" s="163"/>
      <c r="K9" s="77"/>
      <c r="L9" s="163"/>
      <c r="M9" s="142"/>
      <c r="N9" s="163"/>
      <c r="O9" s="123"/>
      <c r="P9" s="163"/>
      <c r="Q9" s="143" t="str">
        <f>IF(O9=0,"Not defined",(M9/O9)-1)</f>
        <v>Not defined</v>
      </c>
      <c r="R9" s="107"/>
      <c r="S9"/>
      <c r="T9"/>
      <c r="U9"/>
      <c r="V9"/>
      <c r="W9"/>
      <c r="X9"/>
      <c r="Y9"/>
      <c r="Z9"/>
      <c r="AA9"/>
      <c r="AB9"/>
      <c r="AC9"/>
      <c r="AD9"/>
      <c r="AE9"/>
      <c r="AF9"/>
      <c r="AG9"/>
      <c r="AH9"/>
      <c r="AI9"/>
      <c r="AJ9"/>
      <c r="AK9"/>
      <c r="AL9"/>
      <c r="AM9"/>
      <c r="AN9"/>
    </row>
    <row r="10" spans="1:40" s="1" customFormat="1" ht="15" customHeight="1">
      <c r="A10" s="21">
        <f>ROW()</f>
        <v>10</v>
      </c>
      <c r="B10" s="77"/>
      <c r="C10" s="93" t="s">
        <v>165</v>
      </c>
      <c r="D10" s="163"/>
      <c r="E10" s="126">
        <f>'S5.RAB Roll-Forward'!I85</f>
        <v>0</v>
      </c>
      <c r="F10" s="163"/>
      <c r="G10" s="123"/>
      <c r="H10" s="163"/>
      <c r="I10" s="143" t="str">
        <f>IF(G10=0,"Not defined",E10/G10-1)</f>
        <v>Not defined</v>
      </c>
      <c r="J10" s="163"/>
      <c r="K10" s="77"/>
      <c r="L10" s="163"/>
      <c r="M10" s="142"/>
      <c r="N10" s="163"/>
      <c r="O10" s="123"/>
      <c r="P10" s="163"/>
      <c r="Q10" s="143" t="str">
        <f>IF(O10=0,"Not defined",M10/O10-1)</f>
        <v>Not defined</v>
      </c>
      <c r="R10" s="107"/>
      <c r="S10"/>
      <c r="T10"/>
      <c r="U10"/>
      <c r="V10"/>
      <c r="W10"/>
      <c r="X10"/>
      <c r="Y10"/>
      <c r="Z10"/>
      <c r="AA10"/>
      <c r="AB10"/>
      <c r="AC10"/>
      <c r="AD10"/>
      <c r="AE10"/>
      <c r="AF10"/>
      <c r="AG10"/>
      <c r="AH10"/>
      <c r="AI10"/>
      <c r="AJ10"/>
      <c r="AK10"/>
      <c r="AL10"/>
      <c r="AM10"/>
      <c r="AN10"/>
    </row>
    <row r="11" spans="1:40" s="1" customFormat="1" ht="15" customHeight="1">
      <c r="A11" s="21">
        <f>ROW()</f>
        <v>11</v>
      </c>
      <c r="B11" s="77"/>
      <c r="C11" s="93" t="s">
        <v>166</v>
      </c>
      <c r="D11" s="163"/>
      <c r="E11" s="126">
        <f>'S5.RAB Roll-Forward'!I86</f>
        <v>0</v>
      </c>
      <c r="F11" s="163"/>
      <c r="G11" s="123"/>
      <c r="H11" s="163"/>
      <c r="I11" s="143" t="str">
        <f>IF(G11=0,"Not defined",E11/G11-1)</f>
        <v>Not defined</v>
      </c>
      <c r="J11" s="163"/>
      <c r="K11" s="77"/>
      <c r="L11" s="163"/>
      <c r="M11" s="142"/>
      <c r="N11" s="163"/>
      <c r="O11" s="123"/>
      <c r="P11" s="163"/>
      <c r="Q11" s="143" t="str">
        <f>IF(O11=0,"Not defined",M11/O11-1)</f>
        <v>Not defined</v>
      </c>
      <c r="R11" s="107"/>
      <c r="S11"/>
      <c r="T11"/>
      <c r="U11"/>
      <c r="V11"/>
      <c r="W11"/>
      <c r="X11"/>
      <c r="Y11"/>
      <c r="Z11"/>
      <c r="AA11"/>
      <c r="AB11"/>
      <c r="AC11"/>
      <c r="AD11"/>
      <c r="AE11"/>
      <c r="AF11"/>
      <c r="AG11"/>
      <c r="AH11"/>
      <c r="AI11"/>
      <c r="AJ11"/>
      <c r="AK11"/>
      <c r="AL11"/>
      <c r="AM11"/>
      <c r="AN11"/>
    </row>
    <row r="12" spans="1:40" s="1" customFormat="1" ht="15" customHeight="1">
      <c r="A12" s="21">
        <f>ROW()</f>
        <v>12</v>
      </c>
      <c r="B12" s="77"/>
      <c r="C12" s="77" t="s">
        <v>42</v>
      </c>
      <c r="D12" s="164"/>
      <c r="E12" s="126">
        <f>SUM(E9:E11)</f>
        <v>0</v>
      </c>
      <c r="F12" s="164"/>
      <c r="G12" s="126">
        <f>SUM(G9:G11)</f>
        <v>0</v>
      </c>
      <c r="H12" s="164"/>
      <c r="I12" s="143" t="str">
        <f>IF(G12=0,"Not defined",E12/G12-1)</f>
        <v>Not defined</v>
      </c>
      <c r="J12" s="164"/>
      <c r="K12" s="144"/>
      <c r="L12" s="164"/>
      <c r="M12" s="126">
        <f>SUM(M9:M11)</f>
        <v>0</v>
      </c>
      <c r="N12" s="164"/>
      <c r="O12" s="126">
        <f>SUM(O9:O11)</f>
        <v>0</v>
      </c>
      <c r="P12" s="164"/>
      <c r="Q12" s="143" t="str">
        <f>IF(O12=0,"Not defined",M12/O12-1)</f>
        <v>Not defined</v>
      </c>
      <c r="R12" s="107"/>
      <c r="S12"/>
      <c r="T12"/>
      <c r="U12"/>
      <c r="V12"/>
      <c r="W12"/>
      <c r="X12"/>
      <c r="Y12"/>
      <c r="Z12"/>
      <c r="AA12"/>
      <c r="AB12"/>
      <c r="AC12"/>
      <c r="AD12"/>
      <c r="AE12"/>
      <c r="AF12"/>
      <c r="AG12"/>
      <c r="AH12"/>
      <c r="AI12"/>
      <c r="AJ12"/>
      <c r="AK12"/>
      <c r="AL12"/>
      <c r="AM12"/>
      <c r="AN12"/>
    </row>
    <row r="13" spans="1:40" s="1" customFormat="1" ht="18" customHeight="1">
      <c r="A13" s="21">
        <f>ROW()</f>
        <v>13</v>
      </c>
      <c r="B13" s="77"/>
      <c r="C13" s="77"/>
      <c r="D13" s="160"/>
      <c r="E13" s="77"/>
      <c r="F13" s="160"/>
      <c r="G13" s="77"/>
      <c r="H13" s="160"/>
      <c r="I13" s="95"/>
      <c r="J13" s="160"/>
      <c r="K13" s="77"/>
      <c r="L13" s="160"/>
      <c r="M13" s="77"/>
      <c r="N13" s="160"/>
      <c r="O13" s="77"/>
      <c r="P13" s="160"/>
      <c r="Q13" s="95"/>
      <c r="R13" s="107"/>
      <c r="S13"/>
      <c r="T13"/>
      <c r="U13"/>
      <c r="V13"/>
      <c r="W13"/>
      <c r="X13"/>
      <c r="Y13"/>
      <c r="Z13"/>
      <c r="AA13"/>
      <c r="AB13"/>
      <c r="AC13"/>
      <c r="AD13"/>
      <c r="AE13"/>
      <c r="AF13"/>
      <c r="AG13"/>
      <c r="AH13"/>
      <c r="AI13"/>
      <c r="AJ13"/>
      <c r="AK13"/>
      <c r="AL13"/>
      <c r="AM13"/>
      <c r="AN13"/>
    </row>
    <row r="14" spans="1:40" s="1" customFormat="1" ht="15" customHeight="1">
      <c r="A14" s="21">
        <f>ROW()</f>
        <v>14</v>
      </c>
      <c r="B14" s="77"/>
      <c r="C14" s="93" t="s">
        <v>181</v>
      </c>
      <c r="D14" s="163"/>
      <c r="E14" s="126">
        <f>'S3.Regulatory Profit Statement'!F21</f>
        <v>0</v>
      </c>
      <c r="F14" s="163"/>
      <c r="G14" s="123"/>
      <c r="H14" s="163"/>
      <c r="I14" s="143" t="str">
        <f>IF(G14=0,"Not defined",E14/G14-1)</f>
        <v>Not defined</v>
      </c>
      <c r="J14" s="163"/>
      <c r="K14" s="77"/>
      <c r="L14" s="163"/>
      <c r="M14" s="142"/>
      <c r="N14" s="163"/>
      <c r="O14" s="123"/>
      <c r="P14" s="163"/>
      <c r="Q14" s="143" t="str">
        <f>IF(O14=0,"Not defined",M14/O14-1)</f>
        <v>Not defined</v>
      </c>
      <c r="R14" s="107"/>
      <c r="S14"/>
      <c r="T14"/>
      <c r="U14"/>
      <c r="V14"/>
      <c r="W14"/>
      <c r="X14"/>
      <c r="Y14"/>
      <c r="Z14"/>
      <c r="AA14"/>
      <c r="AB14"/>
      <c r="AC14"/>
      <c r="AD14"/>
      <c r="AE14"/>
      <c r="AF14"/>
      <c r="AG14"/>
      <c r="AH14"/>
      <c r="AI14"/>
      <c r="AJ14"/>
      <c r="AK14"/>
      <c r="AL14"/>
      <c r="AM14"/>
      <c r="AN14"/>
    </row>
    <row r="15" spans="1:40" s="1" customFormat="1" ht="15" customHeight="1">
      <c r="A15" s="21">
        <f>ROW()</f>
        <v>15</v>
      </c>
      <c r="B15" s="77"/>
      <c r="C15" s="93" t="s">
        <v>182</v>
      </c>
      <c r="D15" s="163"/>
      <c r="E15" s="126">
        <f>'S3.Regulatory Profit Statement'!F22</f>
        <v>0</v>
      </c>
      <c r="F15" s="163"/>
      <c r="G15" s="123"/>
      <c r="H15" s="163"/>
      <c r="I15" s="143" t="str">
        <f>IF(G15=0,"Not defined",E15/G15-1)</f>
        <v>Not defined</v>
      </c>
      <c r="J15" s="163"/>
      <c r="K15" s="77"/>
      <c r="L15" s="163"/>
      <c r="M15" s="142"/>
      <c r="N15" s="163"/>
      <c r="O15" s="123"/>
      <c r="P15" s="163"/>
      <c r="Q15" s="143" t="str">
        <f>IF(O15=0,"Not defined",M15/O15-1)</f>
        <v>Not defined</v>
      </c>
      <c r="R15" s="107"/>
      <c r="S15"/>
      <c r="T15"/>
      <c r="U15"/>
      <c r="V15"/>
      <c r="W15"/>
      <c r="X15"/>
      <c r="Y15"/>
      <c r="Z15"/>
      <c r="AA15"/>
      <c r="AB15"/>
      <c r="AC15"/>
      <c r="AD15"/>
      <c r="AE15"/>
      <c r="AF15"/>
      <c r="AG15"/>
      <c r="AH15"/>
      <c r="AI15"/>
      <c r="AJ15"/>
      <c r="AK15"/>
      <c r="AL15"/>
      <c r="AM15"/>
      <c r="AN15"/>
    </row>
    <row r="16" spans="1:40" s="1" customFormat="1" ht="15" customHeight="1">
      <c r="A16" s="21">
        <f>ROW()</f>
        <v>16</v>
      </c>
      <c r="B16" s="77"/>
      <c r="C16" s="93" t="s">
        <v>183</v>
      </c>
      <c r="D16" s="163"/>
      <c r="E16" s="126">
        <f>'S3.Regulatory Profit Statement'!F23</f>
        <v>0</v>
      </c>
      <c r="F16" s="163"/>
      <c r="G16" s="123"/>
      <c r="H16" s="163"/>
      <c r="I16" s="143" t="str">
        <f>IF(G16=0,"Not defined",E16/G16-1)</f>
        <v>Not defined</v>
      </c>
      <c r="J16" s="163"/>
      <c r="K16" s="77"/>
      <c r="L16" s="163"/>
      <c r="M16" s="142"/>
      <c r="N16" s="163"/>
      <c r="O16" s="123"/>
      <c r="P16" s="163"/>
      <c r="Q16" s="143" t="str">
        <f>IF(O16=0,"Not defined",M16/O16-1)</f>
        <v>Not defined</v>
      </c>
      <c r="R16" s="107"/>
      <c r="S16"/>
      <c r="T16"/>
      <c r="U16"/>
      <c r="V16"/>
      <c r="W16"/>
      <c r="X16"/>
      <c r="Y16"/>
      <c r="Z16"/>
      <c r="AA16"/>
      <c r="AB16"/>
      <c r="AC16"/>
      <c r="AD16"/>
      <c r="AE16"/>
      <c r="AF16"/>
      <c r="AG16"/>
      <c r="AH16"/>
      <c r="AI16"/>
      <c r="AJ16"/>
      <c r="AK16"/>
      <c r="AL16"/>
      <c r="AM16"/>
      <c r="AN16"/>
    </row>
    <row r="17" spans="1:40" s="1" customFormat="1" ht="15" customHeight="1">
      <c r="A17" s="21">
        <f>ROW()</f>
        <v>17</v>
      </c>
      <c r="B17" s="77"/>
      <c r="C17" s="93" t="s">
        <v>184</v>
      </c>
      <c r="D17" s="163"/>
      <c r="E17" s="126">
        <f>'S3.Regulatory Profit Statement'!F24</f>
        <v>0</v>
      </c>
      <c r="F17" s="163"/>
      <c r="G17" s="123"/>
      <c r="H17" s="163"/>
      <c r="I17" s="143" t="str">
        <f>IF(G17=0,"Not defined",E17/G17-1)</f>
        <v>Not defined</v>
      </c>
      <c r="J17" s="163"/>
      <c r="K17" s="77"/>
      <c r="L17" s="163"/>
      <c r="M17" s="142"/>
      <c r="N17" s="163"/>
      <c r="O17" s="123"/>
      <c r="P17" s="163"/>
      <c r="Q17" s="143" t="str">
        <f>IF(O17=0,"Not defined",M17/O17-1)</f>
        <v>Not defined</v>
      </c>
      <c r="R17" s="107"/>
      <c r="S17"/>
      <c r="T17"/>
      <c r="U17"/>
      <c r="V17"/>
      <c r="W17"/>
      <c r="X17"/>
      <c r="Y17"/>
      <c r="Z17"/>
      <c r="AA17"/>
      <c r="AB17"/>
      <c r="AC17"/>
      <c r="AD17"/>
      <c r="AE17"/>
      <c r="AF17"/>
      <c r="AG17"/>
      <c r="AH17"/>
      <c r="AI17"/>
      <c r="AJ17"/>
      <c r="AK17"/>
      <c r="AL17"/>
      <c r="AM17"/>
      <c r="AN17"/>
    </row>
    <row r="18" spans="1:40" s="1" customFormat="1" ht="15" customHeight="1">
      <c r="A18" s="21">
        <f>ROW()</f>
        <v>18</v>
      </c>
      <c r="B18" s="77"/>
      <c r="C18" s="77" t="s">
        <v>374</v>
      </c>
      <c r="D18" s="163"/>
      <c r="E18" s="126">
        <f>SUM(E14:E17)</f>
        <v>0</v>
      </c>
      <c r="F18" s="163"/>
      <c r="G18" s="126">
        <f>SUM(G14:G17)</f>
        <v>0</v>
      </c>
      <c r="H18" s="163"/>
      <c r="I18" s="143" t="str">
        <f>IF(G18=0,"Not defined",E18/G18-1)</f>
        <v>Not defined</v>
      </c>
      <c r="J18" s="163"/>
      <c r="K18" s="77"/>
      <c r="L18" s="163"/>
      <c r="M18" s="126">
        <f>SUM(M14:M17)</f>
        <v>0</v>
      </c>
      <c r="N18" s="163"/>
      <c r="O18" s="126">
        <f>SUM(O14:O17)</f>
        <v>0</v>
      </c>
      <c r="P18" s="163"/>
      <c r="Q18" s="143" t="str">
        <f>IF(O18=0,"Not defined",M18/O18-1)</f>
        <v>Not defined</v>
      </c>
      <c r="R18" s="107"/>
      <c r="S18"/>
      <c r="T18"/>
      <c r="U18"/>
      <c r="V18"/>
      <c r="W18"/>
      <c r="X18"/>
      <c r="Y18"/>
      <c r="Z18"/>
      <c r="AA18"/>
      <c r="AB18"/>
      <c r="AC18"/>
      <c r="AD18"/>
      <c r="AE18"/>
      <c r="AF18"/>
      <c r="AG18"/>
      <c r="AH18"/>
      <c r="AI18"/>
      <c r="AJ18"/>
      <c r="AK18"/>
      <c r="AL18"/>
      <c r="AM18"/>
      <c r="AN18"/>
    </row>
    <row r="19" spans="1:40" s="1" customFormat="1" ht="18" customHeight="1">
      <c r="A19" s="21">
        <f>ROW()</f>
        <v>19</v>
      </c>
      <c r="B19" s="77"/>
      <c r="C19" s="77"/>
      <c r="D19" s="160"/>
      <c r="E19" s="77"/>
      <c r="F19" s="160"/>
      <c r="G19" s="77"/>
      <c r="H19" s="160"/>
      <c r="I19" s="77"/>
      <c r="J19" s="160"/>
      <c r="K19" s="77"/>
      <c r="L19" s="160"/>
      <c r="M19" s="77"/>
      <c r="N19" s="160"/>
      <c r="O19" s="77"/>
      <c r="P19" s="160"/>
      <c r="Q19" s="77"/>
      <c r="R19" s="107"/>
      <c r="S19"/>
      <c r="T19"/>
      <c r="U19"/>
      <c r="V19"/>
      <c r="W19"/>
      <c r="X19"/>
      <c r="Y19"/>
      <c r="Z19"/>
      <c r="AA19"/>
      <c r="AB19"/>
      <c r="AC19"/>
      <c r="AD19"/>
      <c r="AE19"/>
      <c r="AF19"/>
      <c r="AG19"/>
      <c r="AH19"/>
      <c r="AI19"/>
      <c r="AJ19"/>
      <c r="AK19"/>
      <c r="AL19"/>
      <c r="AM19"/>
      <c r="AN19"/>
    </row>
    <row r="20" spans="1:40" s="1" customFormat="1" ht="18" customHeight="1">
      <c r="A20" s="21">
        <f>ROW()</f>
        <v>20</v>
      </c>
      <c r="B20" s="77"/>
      <c r="C20" s="77" t="s">
        <v>168</v>
      </c>
      <c r="D20" s="160"/>
      <c r="E20" s="77"/>
      <c r="F20" s="160"/>
      <c r="G20" s="77"/>
      <c r="H20" s="160"/>
      <c r="I20" s="77"/>
      <c r="J20" s="160"/>
      <c r="K20" s="77"/>
      <c r="L20" s="160"/>
      <c r="M20" s="77"/>
      <c r="N20" s="160"/>
      <c r="O20" s="77"/>
      <c r="P20" s="160"/>
      <c r="Q20" s="77"/>
      <c r="R20" s="107"/>
      <c r="S20"/>
      <c r="T20"/>
      <c r="U20"/>
      <c r="V20"/>
      <c r="W20"/>
      <c r="X20"/>
      <c r="Y20"/>
      <c r="Z20"/>
      <c r="AA20"/>
      <c r="AB20"/>
      <c r="AC20"/>
      <c r="AD20"/>
      <c r="AE20"/>
      <c r="AF20"/>
      <c r="AG20"/>
      <c r="AH20"/>
      <c r="AI20"/>
      <c r="AJ20"/>
      <c r="AK20"/>
      <c r="AL20"/>
      <c r="AM20"/>
      <c r="AN20"/>
    </row>
    <row r="21" spans="1:40" s="1" customFormat="1" ht="15" customHeight="1">
      <c r="A21" s="21">
        <f>ROW()</f>
        <v>21</v>
      </c>
      <c r="B21" s="77"/>
      <c r="C21" s="96" t="s">
        <v>169</v>
      </c>
      <c r="D21" s="163"/>
      <c r="E21" s="233"/>
      <c r="F21" s="163"/>
      <c r="G21" s="123"/>
      <c r="H21" s="163"/>
      <c r="I21" s="143" t="str">
        <f>IF(G21=0,"Not defined",(E21/G21)-1)</f>
        <v>Not defined</v>
      </c>
      <c r="J21" s="163"/>
      <c r="K21" s="77"/>
      <c r="L21" s="163"/>
      <c r="M21" s="142"/>
      <c r="N21" s="163"/>
      <c r="O21" s="123"/>
      <c r="P21" s="163"/>
      <c r="Q21" s="143" t="str">
        <f>IF(O21=0,"Not defined",(M21/O21)-1)</f>
        <v>Not defined</v>
      </c>
      <c r="R21" s="107"/>
      <c r="S21"/>
      <c r="T21"/>
      <c r="U21"/>
      <c r="V21"/>
      <c r="W21"/>
      <c r="X21"/>
      <c r="Y21"/>
      <c r="Z21"/>
      <c r="AA21"/>
      <c r="AB21"/>
      <c r="AC21"/>
      <c r="AD21"/>
      <c r="AE21"/>
      <c r="AF21"/>
      <c r="AG21"/>
      <c r="AH21"/>
      <c r="AI21"/>
      <c r="AJ21"/>
      <c r="AK21"/>
      <c r="AL21"/>
      <c r="AM21"/>
      <c r="AN21"/>
    </row>
    <row r="22" spans="1:40" s="1" customFormat="1" ht="15" customHeight="1">
      <c r="A22" s="21">
        <f>ROW()</f>
        <v>22</v>
      </c>
      <c r="B22" s="77"/>
      <c r="C22" s="96" t="s">
        <v>170</v>
      </c>
      <c r="D22" s="163"/>
      <c r="E22" s="142"/>
      <c r="F22" s="163"/>
      <c r="G22" s="123"/>
      <c r="H22" s="163"/>
      <c r="I22" s="143" t="str">
        <f aca="true" t="shared" si="0" ref="I22:I31">IF(G22=0,"Not defined",E22/G22-1)</f>
        <v>Not defined</v>
      </c>
      <c r="J22" s="163"/>
      <c r="K22" s="77"/>
      <c r="L22" s="163"/>
      <c r="M22" s="142"/>
      <c r="N22" s="163"/>
      <c r="O22" s="123"/>
      <c r="P22" s="163"/>
      <c r="Q22" s="143" t="str">
        <f aca="true" t="shared" si="1" ref="Q22:Q31">IF(O22=0,"Not defined",M22/O22-1)</f>
        <v>Not defined</v>
      </c>
      <c r="R22" s="107"/>
      <c r="S22"/>
      <c r="T22"/>
      <c r="U22"/>
      <c r="V22"/>
      <c r="W22"/>
      <c r="X22"/>
      <c r="Y22"/>
      <c r="Z22"/>
      <c r="AA22"/>
      <c r="AB22"/>
      <c r="AC22"/>
      <c r="AD22"/>
      <c r="AE22"/>
      <c r="AF22"/>
      <c r="AG22"/>
      <c r="AH22"/>
      <c r="AI22"/>
      <c r="AJ22"/>
      <c r="AK22"/>
      <c r="AL22"/>
      <c r="AM22"/>
      <c r="AN22"/>
    </row>
    <row r="23" spans="1:40" s="1" customFormat="1" ht="15" customHeight="1">
      <c r="A23" s="21">
        <f>ROW()</f>
        <v>23</v>
      </c>
      <c r="B23" s="77"/>
      <c r="C23" s="96" t="s">
        <v>171</v>
      </c>
      <c r="D23" s="163"/>
      <c r="E23" s="142"/>
      <c r="F23" s="163"/>
      <c r="G23" s="123"/>
      <c r="H23" s="163"/>
      <c r="I23" s="143" t="str">
        <f t="shared" si="0"/>
        <v>Not defined</v>
      </c>
      <c r="J23" s="163"/>
      <c r="K23" s="77"/>
      <c r="L23" s="163"/>
      <c r="M23" s="142"/>
      <c r="N23" s="163"/>
      <c r="O23" s="123"/>
      <c r="P23" s="163"/>
      <c r="Q23" s="143" t="str">
        <f t="shared" si="1"/>
        <v>Not defined</v>
      </c>
      <c r="R23" s="107"/>
      <c r="S23"/>
      <c r="T23"/>
      <c r="U23"/>
      <c r="V23"/>
      <c r="W23"/>
      <c r="X23"/>
      <c r="Y23"/>
      <c r="Z23"/>
      <c r="AA23"/>
      <c r="AB23"/>
      <c r="AC23"/>
      <c r="AD23"/>
      <c r="AE23"/>
      <c r="AF23"/>
      <c r="AG23"/>
      <c r="AH23"/>
      <c r="AI23"/>
      <c r="AJ23"/>
      <c r="AK23"/>
      <c r="AL23"/>
      <c r="AM23"/>
      <c r="AN23"/>
    </row>
    <row r="24" spans="1:40" s="1" customFormat="1" ht="15" customHeight="1">
      <c r="A24" s="21">
        <f>ROW()</f>
        <v>24</v>
      </c>
      <c r="B24" s="77"/>
      <c r="C24" s="96" t="s">
        <v>172</v>
      </c>
      <c r="D24" s="163"/>
      <c r="E24" s="142"/>
      <c r="F24" s="163"/>
      <c r="G24" s="123"/>
      <c r="H24" s="163"/>
      <c r="I24" s="143" t="str">
        <f t="shared" si="0"/>
        <v>Not defined</v>
      </c>
      <c r="J24" s="163"/>
      <c r="K24" s="77"/>
      <c r="L24" s="163"/>
      <c r="M24" s="142"/>
      <c r="N24" s="163"/>
      <c r="O24" s="123"/>
      <c r="P24" s="163"/>
      <c r="Q24" s="143" t="str">
        <f t="shared" si="1"/>
        <v>Not defined</v>
      </c>
      <c r="R24" s="107"/>
      <c r="S24"/>
      <c r="T24"/>
      <c r="U24"/>
      <c r="V24"/>
      <c r="W24"/>
      <c r="X24"/>
      <c r="Y24"/>
      <c r="Z24"/>
      <c r="AA24"/>
      <c r="AB24"/>
      <c r="AC24"/>
      <c r="AD24"/>
      <c r="AE24"/>
      <c r="AF24"/>
      <c r="AG24"/>
      <c r="AH24"/>
      <c r="AI24"/>
      <c r="AJ24"/>
      <c r="AK24"/>
      <c r="AL24"/>
      <c r="AM24"/>
      <c r="AN24"/>
    </row>
    <row r="25" spans="1:40" s="1" customFormat="1" ht="15" customHeight="1">
      <c r="A25" s="21">
        <f>ROW()</f>
        <v>25</v>
      </c>
      <c r="B25" s="77"/>
      <c r="C25" s="96" t="s">
        <v>173</v>
      </c>
      <c r="D25" s="163"/>
      <c r="E25" s="142"/>
      <c r="F25" s="163"/>
      <c r="G25" s="123"/>
      <c r="H25" s="163"/>
      <c r="I25" s="143" t="str">
        <f t="shared" si="0"/>
        <v>Not defined</v>
      </c>
      <c r="J25" s="163"/>
      <c r="K25" s="77"/>
      <c r="L25" s="163"/>
      <c r="M25" s="142"/>
      <c r="N25" s="163"/>
      <c r="O25" s="123"/>
      <c r="P25" s="163"/>
      <c r="Q25" s="143" t="str">
        <f t="shared" si="1"/>
        <v>Not defined</v>
      </c>
      <c r="R25" s="107"/>
      <c r="S25"/>
      <c r="T25"/>
      <c r="U25"/>
      <c r="V25"/>
      <c r="W25"/>
      <c r="X25"/>
      <c r="Y25"/>
      <c r="Z25"/>
      <c r="AA25"/>
      <c r="AB25"/>
      <c r="AC25"/>
      <c r="AD25"/>
      <c r="AE25"/>
      <c r="AF25"/>
      <c r="AG25"/>
      <c r="AH25"/>
      <c r="AI25"/>
      <c r="AJ25"/>
      <c r="AK25"/>
      <c r="AL25"/>
      <c r="AM25"/>
      <c r="AN25"/>
    </row>
    <row r="26" spans="1:40" s="1" customFormat="1" ht="15" customHeight="1">
      <c r="A26" s="21">
        <f>ROW()</f>
        <v>26</v>
      </c>
      <c r="B26" s="77"/>
      <c r="C26" s="96" t="s">
        <v>174</v>
      </c>
      <c r="D26" s="163"/>
      <c r="E26" s="142"/>
      <c r="F26" s="163"/>
      <c r="G26" s="123"/>
      <c r="H26" s="163"/>
      <c r="I26" s="143" t="str">
        <f t="shared" si="0"/>
        <v>Not defined</v>
      </c>
      <c r="J26" s="163"/>
      <c r="K26" s="77"/>
      <c r="L26" s="163"/>
      <c r="M26" s="142"/>
      <c r="N26" s="163"/>
      <c r="O26" s="123"/>
      <c r="P26" s="163"/>
      <c r="Q26" s="143" t="str">
        <f t="shared" si="1"/>
        <v>Not defined</v>
      </c>
      <c r="R26" s="107"/>
      <c r="S26"/>
      <c r="T26"/>
      <c r="U26"/>
      <c r="V26"/>
      <c r="W26"/>
      <c r="X26"/>
      <c r="Y26"/>
      <c r="Z26"/>
      <c r="AA26"/>
      <c r="AB26"/>
      <c r="AC26"/>
      <c r="AD26"/>
      <c r="AE26"/>
      <c r="AF26"/>
      <c r="AG26"/>
      <c r="AH26"/>
      <c r="AI26"/>
      <c r="AJ26"/>
      <c r="AK26"/>
      <c r="AL26"/>
      <c r="AM26"/>
      <c r="AN26"/>
    </row>
    <row r="27" spans="1:40" s="1" customFormat="1" ht="15" customHeight="1">
      <c r="A27" s="21">
        <f>ROW()</f>
        <v>27</v>
      </c>
      <c r="B27" s="77"/>
      <c r="C27" s="96" t="s">
        <v>175</v>
      </c>
      <c r="D27" s="163"/>
      <c r="E27" s="142"/>
      <c r="F27" s="163"/>
      <c r="G27" s="123"/>
      <c r="H27" s="163"/>
      <c r="I27" s="143" t="str">
        <f t="shared" si="0"/>
        <v>Not defined</v>
      </c>
      <c r="J27" s="163"/>
      <c r="K27" s="77"/>
      <c r="L27" s="163"/>
      <c r="M27" s="142"/>
      <c r="N27" s="163"/>
      <c r="O27" s="123"/>
      <c r="P27" s="163"/>
      <c r="Q27" s="143" t="str">
        <f t="shared" si="1"/>
        <v>Not defined</v>
      </c>
      <c r="R27" s="107"/>
      <c r="S27"/>
      <c r="T27"/>
      <c r="U27"/>
      <c r="V27"/>
      <c r="W27"/>
      <c r="X27"/>
      <c r="Y27"/>
      <c r="Z27"/>
      <c r="AA27"/>
      <c r="AB27"/>
      <c r="AC27"/>
      <c r="AD27"/>
      <c r="AE27"/>
      <c r="AF27"/>
      <c r="AG27"/>
      <c r="AH27"/>
      <c r="AI27"/>
      <c r="AJ27"/>
      <c r="AK27"/>
      <c r="AL27"/>
      <c r="AM27"/>
      <c r="AN27"/>
    </row>
    <row r="28" spans="1:40" s="1" customFormat="1" ht="15" customHeight="1">
      <c r="A28" s="21">
        <f>ROW()</f>
        <v>28</v>
      </c>
      <c r="B28" s="77"/>
      <c r="C28" s="96" t="s">
        <v>176</v>
      </c>
      <c r="D28" s="163"/>
      <c r="E28" s="142"/>
      <c r="F28" s="163"/>
      <c r="G28" s="123"/>
      <c r="H28" s="163"/>
      <c r="I28" s="143" t="str">
        <f t="shared" si="0"/>
        <v>Not defined</v>
      </c>
      <c r="J28" s="163"/>
      <c r="K28" s="77"/>
      <c r="L28" s="163"/>
      <c r="M28" s="142"/>
      <c r="N28" s="163"/>
      <c r="O28" s="123"/>
      <c r="P28" s="163"/>
      <c r="Q28" s="143" t="str">
        <f t="shared" si="1"/>
        <v>Not defined</v>
      </c>
      <c r="R28" s="107"/>
      <c r="S28"/>
      <c r="T28"/>
      <c r="U28"/>
      <c r="V28"/>
      <c r="W28"/>
      <c r="X28"/>
      <c r="Y28"/>
      <c r="Z28"/>
      <c r="AA28"/>
      <c r="AB28"/>
      <c r="AC28"/>
      <c r="AD28"/>
      <c r="AE28"/>
      <c r="AF28"/>
      <c r="AG28"/>
      <c r="AH28"/>
      <c r="AI28"/>
      <c r="AJ28"/>
      <c r="AK28"/>
      <c r="AL28"/>
      <c r="AM28"/>
      <c r="AN28"/>
    </row>
    <row r="29" spans="1:40" s="1" customFormat="1" ht="15" customHeight="1">
      <c r="A29" s="21">
        <f>ROW()</f>
        <v>29</v>
      </c>
      <c r="B29" s="77"/>
      <c r="C29" s="96" t="s">
        <v>177</v>
      </c>
      <c r="D29" s="163"/>
      <c r="E29" s="142"/>
      <c r="F29" s="163"/>
      <c r="G29" s="123"/>
      <c r="H29" s="163"/>
      <c r="I29" s="143" t="str">
        <f t="shared" si="0"/>
        <v>Not defined</v>
      </c>
      <c r="J29" s="163"/>
      <c r="K29" s="77"/>
      <c r="L29" s="163"/>
      <c r="M29" s="142"/>
      <c r="N29" s="163"/>
      <c r="O29" s="123"/>
      <c r="P29" s="163"/>
      <c r="Q29" s="143" t="str">
        <f t="shared" si="1"/>
        <v>Not defined</v>
      </c>
      <c r="R29" s="107"/>
      <c r="S29"/>
      <c r="T29"/>
      <c r="U29"/>
      <c r="V29"/>
      <c r="W29"/>
      <c r="X29"/>
      <c r="Y29"/>
      <c r="Z29"/>
      <c r="AA29"/>
      <c r="AB29"/>
      <c r="AC29"/>
      <c r="AD29"/>
      <c r="AE29"/>
      <c r="AF29"/>
      <c r="AG29"/>
      <c r="AH29"/>
      <c r="AI29"/>
      <c r="AJ29"/>
      <c r="AK29"/>
      <c r="AL29"/>
      <c r="AM29"/>
      <c r="AN29"/>
    </row>
    <row r="30" spans="1:40" s="1" customFormat="1" ht="15" customHeight="1">
      <c r="A30" s="21">
        <f>ROW()</f>
        <v>30</v>
      </c>
      <c r="B30" s="77"/>
      <c r="C30" s="145" t="s">
        <v>179</v>
      </c>
      <c r="D30" s="163"/>
      <c r="E30" s="142"/>
      <c r="F30" s="163"/>
      <c r="G30" s="123"/>
      <c r="H30" s="163"/>
      <c r="I30" s="143" t="str">
        <f t="shared" si="0"/>
        <v>Not defined</v>
      </c>
      <c r="J30" s="163"/>
      <c r="K30" s="77"/>
      <c r="L30" s="163"/>
      <c r="M30" s="142"/>
      <c r="N30" s="163"/>
      <c r="O30" s="123"/>
      <c r="P30" s="163"/>
      <c r="Q30" s="143" t="str">
        <f t="shared" si="1"/>
        <v>Not defined</v>
      </c>
      <c r="R30" s="107"/>
      <c r="S30"/>
      <c r="T30"/>
      <c r="U30"/>
      <c r="V30"/>
      <c r="W30"/>
      <c r="X30"/>
      <c r="Y30"/>
      <c r="Z30"/>
      <c r="AA30"/>
      <c r="AB30"/>
      <c r="AC30"/>
      <c r="AD30"/>
      <c r="AE30"/>
      <c r="AF30"/>
      <c r="AG30"/>
      <c r="AH30"/>
      <c r="AI30"/>
      <c r="AJ30"/>
      <c r="AK30"/>
      <c r="AL30"/>
      <c r="AM30"/>
      <c r="AN30"/>
    </row>
    <row r="31" spans="1:40" s="1" customFormat="1" ht="15" customHeight="1">
      <c r="A31" s="21">
        <f>ROW()</f>
        <v>31</v>
      </c>
      <c r="B31" s="77"/>
      <c r="C31" s="77" t="s">
        <v>42</v>
      </c>
      <c r="D31" s="163"/>
      <c r="E31" s="126">
        <f>SUM(E21:E30)</f>
        <v>0</v>
      </c>
      <c r="F31" s="163"/>
      <c r="G31" s="126">
        <f>SUM(G21:G30)</f>
        <v>0</v>
      </c>
      <c r="H31" s="163"/>
      <c r="I31" s="143" t="str">
        <f t="shared" si="0"/>
        <v>Not defined</v>
      </c>
      <c r="J31" s="163"/>
      <c r="K31" s="77"/>
      <c r="L31" s="163"/>
      <c r="M31" s="126">
        <f>SUM(M21:M30)</f>
        <v>0</v>
      </c>
      <c r="N31" s="163"/>
      <c r="O31" s="126">
        <f>SUM(O21:O30)</f>
        <v>0</v>
      </c>
      <c r="P31" s="163"/>
      <c r="Q31" s="143" t="str">
        <f t="shared" si="1"/>
        <v>Not defined</v>
      </c>
      <c r="R31" s="107"/>
      <c r="S31"/>
      <c r="T31"/>
      <c r="U31"/>
      <c r="V31"/>
      <c r="W31"/>
      <c r="X31"/>
      <c r="Y31"/>
      <c r="Z31"/>
      <c r="AA31"/>
      <c r="AB31"/>
      <c r="AC31"/>
      <c r="AD31"/>
      <c r="AE31"/>
      <c r="AF31"/>
      <c r="AG31"/>
      <c r="AH31"/>
      <c r="AI31"/>
      <c r="AJ31"/>
      <c r="AK31"/>
      <c r="AL31"/>
      <c r="AM31"/>
      <c r="AN31"/>
    </row>
    <row r="32" spans="1:40" s="1" customFormat="1" ht="12" customHeight="1">
      <c r="A32" s="21">
        <f>ROW()</f>
        <v>32</v>
      </c>
      <c r="B32" s="77"/>
      <c r="C32" s="77"/>
      <c r="D32" s="160"/>
      <c r="E32" s="77"/>
      <c r="F32" s="160"/>
      <c r="G32" s="77"/>
      <c r="H32" s="160"/>
      <c r="I32" s="77"/>
      <c r="J32" s="160"/>
      <c r="K32" s="77"/>
      <c r="L32" s="160"/>
      <c r="M32" s="77"/>
      <c r="N32" s="160"/>
      <c r="O32" s="77"/>
      <c r="P32" s="160"/>
      <c r="Q32" s="54"/>
      <c r="R32" s="107"/>
      <c r="S32"/>
      <c r="T32"/>
      <c r="U32"/>
      <c r="V32"/>
      <c r="W32"/>
      <c r="X32"/>
      <c r="Y32"/>
      <c r="Z32"/>
      <c r="AA32"/>
      <c r="AB32"/>
      <c r="AC32"/>
      <c r="AD32"/>
      <c r="AE32"/>
      <c r="AF32"/>
      <c r="AG32"/>
      <c r="AH32"/>
      <c r="AI32"/>
      <c r="AJ32"/>
      <c r="AK32"/>
      <c r="AL32"/>
      <c r="AM32"/>
      <c r="AN32"/>
    </row>
    <row r="33" spans="1:40" s="1" customFormat="1" ht="17.25" customHeight="1">
      <c r="A33" s="21">
        <f>ROW()</f>
        <v>33</v>
      </c>
      <c r="B33" s="77"/>
      <c r="C33" s="70" t="s">
        <v>43</v>
      </c>
      <c r="D33" s="160"/>
      <c r="E33" s="77"/>
      <c r="F33" s="160"/>
      <c r="G33" s="77"/>
      <c r="H33" s="160"/>
      <c r="I33" s="77"/>
      <c r="J33" s="160"/>
      <c r="K33" s="77"/>
      <c r="L33" s="160"/>
      <c r="M33" s="77"/>
      <c r="N33" s="160"/>
      <c r="O33" s="77"/>
      <c r="P33" s="160"/>
      <c r="Q33" s="54"/>
      <c r="R33" s="107"/>
      <c r="S33"/>
      <c r="T33"/>
      <c r="U33"/>
      <c r="V33"/>
      <c r="W33"/>
      <c r="X33"/>
      <c r="Y33"/>
      <c r="Z33"/>
      <c r="AA33"/>
      <c r="AB33"/>
      <c r="AC33"/>
      <c r="AD33"/>
      <c r="AE33"/>
      <c r="AF33"/>
      <c r="AG33"/>
      <c r="AH33"/>
      <c r="AI33"/>
      <c r="AJ33"/>
      <c r="AK33"/>
      <c r="AL33"/>
      <c r="AM33"/>
      <c r="AN33"/>
    </row>
    <row r="34" spans="1:18" ht="17.25" customHeight="1">
      <c r="A34" s="21">
        <f>ROW()</f>
        <v>34</v>
      </c>
      <c r="B34" s="77"/>
      <c r="C34" s="132" t="s">
        <v>260</v>
      </c>
      <c r="D34" s="160"/>
      <c r="E34" s="77"/>
      <c r="F34" s="160"/>
      <c r="G34" s="77"/>
      <c r="H34" s="160"/>
      <c r="I34" s="77"/>
      <c r="J34" s="160"/>
      <c r="K34" s="77"/>
      <c r="L34" s="160"/>
      <c r="M34" s="77"/>
      <c r="N34" s="160"/>
      <c r="O34" s="77"/>
      <c r="P34" s="160"/>
      <c r="Q34" s="54"/>
      <c r="R34" s="107"/>
    </row>
    <row r="35" spans="1:18" ht="15" customHeight="1">
      <c r="A35" s="21">
        <f>ROW()</f>
        <v>35</v>
      </c>
      <c r="B35" s="77"/>
      <c r="C35" s="381"/>
      <c r="D35" s="381"/>
      <c r="E35" s="382"/>
      <c r="F35" s="382"/>
      <c r="G35" s="382"/>
      <c r="H35" s="382"/>
      <c r="I35" s="382"/>
      <c r="J35" s="382"/>
      <c r="K35" s="382"/>
      <c r="L35" s="382"/>
      <c r="M35" s="382"/>
      <c r="N35" s="382"/>
      <c r="O35" s="382"/>
      <c r="P35" s="382"/>
      <c r="Q35" s="382"/>
      <c r="R35" s="107"/>
    </row>
    <row r="36" spans="1:18" ht="15" customHeight="1">
      <c r="A36" s="21">
        <f>ROW()</f>
        <v>36</v>
      </c>
      <c r="B36" s="77"/>
      <c r="C36" s="382"/>
      <c r="D36" s="382"/>
      <c r="E36" s="382"/>
      <c r="F36" s="382"/>
      <c r="G36" s="382"/>
      <c r="H36" s="382"/>
      <c r="I36" s="382"/>
      <c r="J36" s="382"/>
      <c r="K36" s="382"/>
      <c r="L36" s="382"/>
      <c r="M36" s="382"/>
      <c r="N36" s="382"/>
      <c r="O36" s="382"/>
      <c r="P36" s="382"/>
      <c r="Q36" s="382"/>
      <c r="R36" s="107"/>
    </row>
    <row r="37" spans="1:18" ht="15" customHeight="1">
      <c r="A37" s="21">
        <f>ROW()</f>
        <v>37</v>
      </c>
      <c r="B37" s="77"/>
      <c r="C37" s="382"/>
      <c r="D37" s="382"/>
      <c r="E37" s="382"/>
      <c r="F37" s="382"/>
      <c r="G37" s="382"/>
      <c r="H37" s="382"/>
      <c r="I37" s="382"/>
      <c r="J37" s="382"/>
      <c r="K37" s="382"/>
      <c r="L37" s="382"/>
      <c r="M37" s="382"/>
      <c r="N37" s="382"/>
      <c r="O37" s="382"/>
      <c r="P37" s="382"/>
      <c r="Q37" s="382"/>
      <c r="R37" s="107"/>
    </row>
    <row r="38" spans="1:18" ht="15" customHeight="1">
      <c r="A38" s="21">
        <f>ROW()</f>
        <v>38</v>
      </c>
      <c r="B38" s="77"/>
      <c r="C38" s="382"/>
      <c r="D38" s="382"/>
      <c r="E38" s="382"/>
      <c r="F38" s="382"/>
      <c r="G38" s="382"/>
      <c r="H38" s="382"/>
      <c r="I38" s="382"/>
      <c r="J38" s="382"/>
      <c r="K38" s="382"/>
      <c r="L38" s="382"/>
      <c r="M38" s="382"/>
      <c r="N38" s="382"/>
      <c r="O38" s="382"/>
      <c r="P38" s="382"/>
      <c r="Q38" s="382"/>
      <c r="R38" s="107"/>
    </row>
    <row r="39" spans="1:18" ht="15" customHeight="1">
      <c r="A39" s="21">
        <f>ROW()</f>
        <v>39</v>
      </c>
      <c r="B39" s="77"/>
      <c r="C39" s="382"/>
      <c r="D39" s="382"/>
      <c r="E39" s="382"/>
      <c r="F39" s="382"/>
      <c r="G39" s="382"/>
      <c r="H39" s="382"/>
      <c r="I39" s="382"/>
      <c r="J39" s="382"/>
      <c r="K39" s="382"/>
      <c r="L39" s="382"/>
      <c r="M39" s="382"/>
      <c r="N39" s="382"/>
      <c r="O39" s="382"/>
      <c r="P39" s="382"/>
      <c r="Q39" s="382"/>
      <c r="R39" s="107"/>
    </row>
    <row r="40" spans="1:18" ht="15" customHeight="1">
      <c r="A40" s="21">
        <f>ROW()</f>
        <v>40</v>
      </c>
      <c r="B40" s="77"/>
      <c r="C40" s="382"/>
      <c r="D40" s="382"/>
      <c r="E40" s="382"/>
      <c r="F40" s="382"/>
      <c r="G40" s="382"/>
      <c r="H40" s="382"/>
      <c r="I40" s="382"/>
      <c r="J40" s="382"/>
      <c r="K40" s="382"/>
      <c r="L40" s="382"/>
      <c r="M40" s="382"/>
      <c r="N40" s="382"/>
      <c r="O40" s="382"/>
      <c r="P40" s="382"/>
      <c r="Q40" s="382"/>
      <c r="R40" s="107"/>
    </row>
    <row r="41" spans="1:18" ht="15" customHeight="1">
      <c r="A41" s="21">
        <f>ROW()</f>
        <v>41</v>
      </c>
      <c r="B41" s="77"/>
      <c r="C41" s="382"/>
      <c r="D41" s="382"/>
      <c r="E41" s="382"/>
      <c r="F41" s="382"/>
      <c r="G41" s="382"/>
      <c r="H41" s="382"/>
      <c r="I41" s="382"/>
      <c r="J41" s="382"/>
      <c r="K41" s="382"/>
      <c r="L41" s="382"/>
      <c r="M41" s="382"/>
      <c r="N41" s="382"/>
      <c r="O41" s="382"/>
      <c r="P41" s="382"/>
      <c r="Q41" s="382"/>
      <c r="R41" s="107"/>
    </row>
    <row r="42" spans="1:18" ht="15" customHeight="1">
      <c r="A42" s="21">
        <f>ROW()</f>
        <v>42</v>
      </c>
      <c r="B42" s="77"/>
      <c r="C42" s="382"/>
      <c r="D42" s="382"/>
      <c r="E42" s="382"/>
      <c r="F42" s="382"/>
      <c r="G42" s="382"/>
      <c r="H42" s="382"/>
      <c r="I42" s="382"/>
      <c r="J42" s="382"/>
      <c r="K42" s="382"/>
      <c r="L42" s="382"/>
      <c r="M42" s="382"/>
      <c r="N42" s="382"/>
      <c r="O42" s="382"/>
      <c r="P42" s="382"/>
      <c r="Q42" s="382"/>
      <c r="R42" s="107"/>
    </row>
    <row r="43" spans="1:18" ht="15" customHeight="1">
      <c r="A43" s="21">
        <f>ROW()</f>
        <v>43</v>
      </c>
      <c r="B43" s="77"/>
      <c r="C43" s="382"/>
      <c r="D43" s="382"/>
      <c r="E43" s="382"/>
      <c r="F43" s="382"/>
      <c r="G43" s="382"/>
      <c r="H43" s="382"/>
      <c r="I43" s="382"/>
      <c r="J43" s="382"/>
      <c r="K43" s="382"/>
      <c r="L43" s="382"/>
      <c r="M43" s="382"/>
      <c r="N43" s="382"/>
      <c r="O43" s="382"/>
      <c r="P43" s="382"/>
      <c r="Q43" s="382"/>
      <c r="R43" s="107"/>
    </row>
    <row r="44" spans="1:18" ht="15" customHeight="1">
      <c r="A44" s="21">
        <f>ROW()</f>
        <v>44</v>
      </c>
      <c r="B44" s="77"/>
      <c r="C44" s="382"/>
      <c r="D44" s="382"/>
      <c r="E44" s="382"/>
      <c r="F44" s="382"/>
      <c r="G44" s="382"/>
      <c r="H44" s="382"/>
      <c r="I44" s="382"/>
      <c r="J44" s="382"/>
      <c r="K44" s="382"/>
      <c r="L44" s="382"/>
      <c r="M44" s="382"/>
      <c r="N44" s="382"/>
      <c r="O44" s="382"/>
      <c r="P44" s="382"/>
      <c r="Q44" s="382"/>
      <c r="R44" s="107"/>
    </row>
    <row r="45" spans="1:18" ht="15" customHeight="1">
      <c r="A45" s="21">
        <f>ROW()</f>
        <v>45</v>
      </c>
      <c r="B45" s="77"/>
      <c r="C45" s="382"/>
      <c r="D45" s="382"/>
      <c r="E45" s="382"/>
      <c r="F45" s="382"/>
      <c r="G45" s="382"/>
      <c r="H45" s="382"/>
      <c r="I45" s="382"/>
      <c r="J45" s="382"/>
      <c r="K45" s="382"/>
      <c r="L45" s="382"/>
      <c r="M45" s="382"/>
      <c r="N45" s="382"/>
      <c r="O45" s="382"/>
      <c r="P45" s="382"/>
      <c r="Q45" s="382"/>
      <c r="R45" s="107"/>
    </row>
    <row r="46" spans="1:18" ht="15" customHeight="1">
      <c r="A46" s="21">
        <f>ROW()</f>
        <v>46</v>
      </c>
      <c r="B46" s="77"/>
      <c r="C46" s="382"/>
      <c r="D46" s="382"/>
      <c r="E46" s="382"/>
      <c r="F46" s="382"/>
      <c r="G46" s="382"/>
      <c r="H46" s="382"/>
      <c r="I46" s="382"/>
      <c r="J46" s="382"/>
      <c r="K46" s="382"/>
      <c r="L46" s="382"/>
      <c r="M46" s="382"/>
      <c r="N46" s="382"/>
      <c r="O46" s="382"/>
      <c r="P46" s="382"/>
      <c r="Q46" s="382"/>
      <c r="R46" s="107"/>
    </row>
    <row r="47" spans="1:18" ht="15" customHeight="1">
      <c r="A47" s="21">
        <f>ROW()</f>
        <v>47</v>
      </c>
      <c r="B47" s="77"/>
      <c r="C47" s="382"/>
      <c r="D47" s="382"/>
      <c r="E47" s="382"/>
      <c r="F47" s="382"/>
      <c r="G47" s="382"/>
      <c r="H47" s="382"/>
      <c r="I47" s="382"/>
      <c r="J47" s="382"/>
      <c r="K47" s="382"/>
      <c r="L47" s="382"/>
      <c r="M47" s="382"/>
      <c r="N47" s="382"/>
      <c r="O47" s="382"/>
      <c r="P47" s="382"/>
      <c r="Q47" s="382"/>
      <c r="R47" s="107"/>
    </row>
    <row r="48" spans="1:18" ht="15" customHeight="1">
      <c r="A48" s="21">
        <f>ROW()</f>
        <v>48</v>
      </c>
      <c r="B48" s="77"/>
      <c r="C48" s="382"/>
      <c r="D48" s="382"/>
      <c r="E48" s="382"/>
      <c r="F48" s="382"/>
      <c r="G48" s="382"/>
      <c r="H48" s="382"/>
      <c r="I48" s="382"/>
      <c r="J48" s="382"/>
      <c r="K48" s="382"/>
      <c r="L48" s="382"/>
      <c r="M48" s="382"/>
      <c r="N48" s="382"/>
      <c r="O48" s="382"/>
      <c r="P48" s="382"/>
      <c r="Q48" s="382"/>
      <c r="R48" s="107"/>
    </row>
    <row r="49" spans="1:18" ht="15" customHeight="1">
      <c r="A49" s="21">
        <f>ROW()</f>
        <v>49</v>
      </c>
      <c r="B49" s="77"/>
      <c r="C49" s="382"/>
      <c r="D49" s="382"/>
      <c r="E49" s="382"/>
      <c r="F49" s="382"/>
      <c r="G49" s="382"/>
      <c r="H49" s="382"/>
      <c r="I49" s="382"/>
      <c r="J49" s="382"/>
      <c r="K49" s="382"/>
      <c r="L49" s="382"/>
      <c r="M49" s="382"/>
      <c r="N49" s="382"/>
      <c r="O49" s="382"/>
      <c r="P49" s="382"/>
      <c r="Q49" s="382"/>
      <c r="R49" s="107"/>
    </row>
    <row r="50" spans="1:18" ht="15" customHeight="1">
      <c r="A50" s="21">
        <f>ROW()</f>
        <v>50</v>
      </c>
      <c r="B50" s="77"/>
      <c r="C50" s="382"/>
      <c r="D50" s="382"/>
      <c r="E50" s="382"/>
      <c r="F50" s="382"/>
      <c r="G50" s="382"/>
      <c r="H50" s="382"/>
      <c r="I50" s="382"/>
      <c r="J50" s="382"/>
      <c r="K50" s="382"/>
      <c r="L50" s="382"/>
      <c r="M50" s="382"/>
      <c r="N50" s="382"/>
      <c r="O50" s="382"/>
      <c r="P50" s="382"/>
      <c r="Q50" s="382"/>
      <c r="R50" s="107"/>
    </row>
    <row r="51" spans="1:18" ht="15" customHeight="1">
      <c r="A51" s="21">
        <f>ROW()</f>
        <v>51</v>
      </c>
      <c r="B51" s="77"/>
      <c r="C51" s="382"/>
      <c r="D51" s="382"/>
      <c r="E51" s="382"/>
      <c r="F51" s="382"/>
      <c r="G51" s="382"/>
      <c r="H51" s="382"/>
      <c r="I51" s="382"/>
      <c r="J51" s="382"/>
      <c r="K51" s="382"/>
      <c r="L51" s="382"/>
      <c r="M51" s="382"/>
      <c r="N51" s="382"/>
      <c r="O51" s="382"/>
      <c r="P51" s="382"/>
      <c r="Q51" s="382"/>
      <c r="R51" s="107"/>
    </row>
    <row r="52" spans="1:18" ht="15" customHeight="1">
      <c r="A52" s="21">
        <f>ROW()</f>
        <v>52</v>
      </c>
      <c r="B52" s="77"/>
      <c r="C52" s="382"/>
      <c r="D52" s="382"/>
      <c r="E52" s="382"/>
      <c r="F52" s="382"/>
      <c r="G52" s="382"/>
      <c r="H52" s="382"/>
      <c r="I52" s="382"/>
      <c r="J52" s="382"/>
      <c r="K52" s="382"/>
      <c r="L52" s="382"/>
      <c r="M52" s="382"/>
      <c r="N52" s="382"/>
      <c r="O52" s="382"/>
      <c r="P52" s="382"/>
      <c r="Q52" s="382"/>
      <c r="R52" s="107"/>
    </row>
    <row r="53" spans="1:18" ht="15" customHeight="1">
      <c r="A53" s="21">
        <f>ROW()</f>
        <v>53</v>
      </c>
      <c r="B53" s="77"/>
      <c r="C53" s="382"/>
      <c r="D53" s="382"/>
      <c r="E53" s="382"/>
      <c r="F53" s="382"/>
      <c r="G53" s="382"/>
      <c r="H53" s="382"/>
      <c r="I53" s="382"/>
      <c r="J53" s="382"/>
      <c r="K53" s="382"/>
      <c r="L53" s="382"/>
      <c r="M53" s="382"/>
      <c r="N53" s="382"/>
      <c r="O53" s="382"/>
      <c r="P53" s="382"/>
      <c r="Q53" s="382"/>
      <c r="R53" s="107"/>
    </row>
    <row r="54" spans="1:18" ht="15" customHeight="1">
      <c r="A54" s="21">
        <f>ROW()</f>
        <v>54</v>
      </c>
      <c r="B54" s="77"/>
      <c r="C54" s="382"/>
      <c r="D54" s="382"/>
      <c r="E54" s="382"/>
      <c r="F54" s="382"/>
      <c r="G54" s="382"/>
      <c r="H54" s="382"/>
      <c r="I54" s="382"/>
      <c r="J54" s="382"/>
      <c r="K54" s="382"/>
      <c r="L54" s="382"/>
      <c r="M54" s="382"/>
      <c r="N54" s="382"/>
      <c r="O54" s="382"/>
      <c r="P54" s="382"/>
      <c r="Q54" s="382"/>
      <c r="R54" s="107"/>
    </row>
    <row r="55" spans="1:18" ht="15" customHeight="1">
      <c r="A55" s="21">
        <f>ROW()</f>
        <v>55</v>
      </c>
      <c r="B55" s="77"/>
      <c r="C55" s="382"/>
      <c r="D55" s="382"/>
      <c r="E55" s="382"/>
      <c r="F55" s="382"/>
      <c r="G55" s="382"/>
      <c r="H55" s="382"/>
      <c r="I55" s="382"/>
      <c r="J55" s="382"/>
      <c r="K55" s="382"/>
      <c r="L55" s="382"/>
      <c r="M55" s="382"/>
      <c r="N55" s="382"/>
      <c r="O55" s="382"/>
      <c r="P55" s="382"/>
      <c r="Q55" s="382"/>
      <c r="R55" s="107"/>
    </row>
    <row r="56" spans="1:18" ht="15" customHeight="1">
      <c r="A56" s="21">
        <f>ROW()</f>
        <v>56</v>
      </c>
      <c r="B56" s="77"/>
      <c r="C56" s="382"/>
      <c r="D56" s="382"/>
      <c r="E56" s="382"/>
      <c r="F56" s="382"/>
      <c r="G56" s="382"/>
      <c r="H56" s="382"/>
      <c r="I56" s="382"/>
      <c r="J56" s="382"/>
      <c r="K56" s="382"/>
      <c r="L56" s="382"/>
      <c r="M56" s="382"/>
      <c r="N56" s="382"/>
      <c r="O56" s="382"/>
      <c r="P56" s="382"/>
      <c r="Q56" s="382"/>
      <c r="R56" s="107"/>
    </row>
    <row r="57" spans="1:18" ht="15" customHeight="1">
      <c r="A57" s="21">
        <f>ROW()</f>
        <v>57</v>
      </c>
      <c r="B57" s="77"/>
      <c r="C57" s="382"/>
      <c r="D57" s="382"/>
      <c r="E57" s="382"/>
      <c r="F57" s="382"/>
      <c r="G57" s="382"/>
      <c r="H57" s="382"/>
      <c r="I57" s="382"/>
      <c r="J57" s="382"/>
      <c r="K57" s="382"/>
      <c r="L57" s="382"/>
      <c r="M57" s="382"/>
      <c r="N57" s="382"/>
      <c r="O57" s="382"/>
      <c r="P57" s="382"/>
      <c r="Q57" s="382"/>
      <c r="R57" s="107"/>
    </row>
    <row r="58" spans="1:18" ht="15" customHeight="1">
      <c r="A58" s="21">
        <f>ROW()</f>
        <v>58</v>
      </c>
      <c r="B58" s="77"/>
      <c r="C58" s="382"/>
      <c r="D58" s="382"/>
      <c r="E58" s="382"/>
      <c r="F58" s="382"/>
      <c r="G58" s="382"/>
      <c r="H58" s="382"/>
      <c r="I58" s="382"/>
      <c r="J58" s="382"/>
      <c r="K58" s="382"/>
      <c r="L58" s="382"/>
      <c r="M58" s="382"/>
      <c r="N58" s="382"/>
      <c r="O58" s="382"/>
      <c r="P58" s="382"/>
      <c r="Q58" s="382"/>
      <c r="R58" s="107"/>
    </row>
    <row r="59" spans="1:18" ht="15" customHeight="1">
      <c r="A59" s="21">
        <f>ROW()</f>
        <v>59</v>
      </c>
      <c r="B59" s="77"/>
      <c r="C59" s="382"/>
      <c r="D59" s="382"/>
      <c r="E59" s="382"/>
      <c r="F59" s="382"/>
      <c r="G59" s="382"/>
      <c r="H59" s="382"/>
      <c r="I59" s="382"/>
      <c r="J59" s="382"/>
      <c r="K59" s="382"/>
      <c r="L59" s="382"/>
      <c r="M59" s="382"/>
      <c r="N59" s="382"/>
      <c r="O59" s="382"/>
      <c r="P59" s="382"/>
      <c r="Q59" s="382"/>
      <c r="R59" s="107"/>
    </row>
    <row r="60" spans="1:18" ht="15" customHeight="1">
      <c r="A60" s="21">
        <f>ROW()</f>
        <v>60</v>
      </c>
      <c r="B60" s="77"/>
      <c r="C60" s="382"/>
      <c r="D60" s="382"/>
      <c r="E60" s="382"/>
      <c r="F60" s="382"/>
      <c r="G60" s="382"/>
      <c r="H60" s="382"/>
      <c r="I60" s="382"/>
      <c r="J60" s="382"/>
      <c r="K60" s="382"/>
      <c r="L60" s="382"/>
      <c r="M60" s="382"/>
      <c r="N60" s="382"/>
      <c r="O60" s="382"/>
      <c r="P60" s="382"/>
      <c r="Q60" s="382"/>
      <c r="R60" s="107"/>
    </row>
    <row r="61" spans="1:18" ht="15" customHeight="1">
      <c r="A61" s="21">
        <f>ROW()</f>
        <v>61</v>
      </c>
      <c r="B61" s="77"/>
      <c r="C61" s="382"/>
      <c r="D61" s="382"/>
      <c r="E61" s="382"/>
      <c r="F61" s="382"/>
      <c r="G61" s="382"/>
      <c r="H61" s="382"/>
      <c r="I61" s="382"/>
      <c r="J61" s="382"/>
      <c r="K61" s="382"/>
      <c r="L61" s="382"/>
      <c r="M61" s="382"/>
      <c r="N61" s="382"/>
      <c r="O61" s="382"/>
      <c r="P61" s="382"/>
      <c r="Q61" s="382"/>
      <c r="R61" s="107"/>
    </row>
    <row r="62" spans="1:18" ht="15" customHeight="1">
      <c r="A62" s="21">
        <f>ROW()</f>
        <v>62</v>
      </c>
      <c r="B62" s="77"/>
      <c r="C62" s="382"/>
      <c r="D62" s="382"/>
      <c r="E62" s="382"/>
      <c r="F62" s="382"/>
      <c r="G62" s="382"/>
      <c r="H62" s="382"/>
      <c r="I62" s="382"/>
      <c r="J62" s="382"/>
      <c r="K62" s="382"/>
      <c r="L62" s="382"/>
      <c r="M62" s="382"/>
      <c r="N62" s="382"/>
      <c r="O62" s="382"/>
      <c r="P62" s="382"/>
      <c r="Q62" s="382"/>
      <c r="R62" s="107"/>
    </row>
    <row r="63" spans="1:18" ht="15" customHeight="1">
      <c r="A63" s="21">
        <f>ROW()</f>
        <v>63</v>
      </c>
      <c r="B63" s="77"/>
      <c r="C63" s="382"/>
      <c r="D63" s="382"/>
      <c r="E63" s="382"/>
      <c r="F63" s="382"/>
      <c r="G63" s="382"/>
      <c r="H63" s="382"/>
      <c r="I63" s="382"/>
      <c r="J63" s="382"/>
      <c r="K63" s="382"/>
      <c r="L63" s="382"/>
      <c r="M63" s="382"/>
      <c r="N63" s="382"/>
      <c r="O63" s="382"/>
      <c r="P63" s="382"/>
      <c r="Q63" s="382"/>
      <c r="R63" s="107"/>
    </row>
    <row r="64" spans="1:18" ht="15" customHeight="1">
      <c r="A64" s="21">
        <f>ROW()</f>
        <v>64</v>
      </c>
      <c r="B64" s="77"/>
      <c r="C64" s="382"/>
      <c r="D64" s="382"/>
      <c r="E64" s="382"/>
      <c r="F64" s="382"/>
      <c r="G64" s="382"/>
      <c r="H64" s="382"/>
      <c r="I64" s="382"/>
      <c r="J64" s="382"/>
      <c r="K64" s="382"/>
      <c r="L64" s="382"/>
      <c r="M64" s="382"/>
      <c r="N64" s="382"/>
      <c r="O64" s="382"/>
      <c r="P64" s="382"/>
      <c r="Q64" s="382"/>
      <c r="R64" s="107"/>
    </row>
    <row r="65" spans="1:18" ht="15" customHeight="1">
      <c r="A65" s="21">
        <f>ROW()</f>
        <v>65</v>
      </c>
      <c r="B65" s="77"/>
      <c r="C65" s="382"/>
      <c r="D65" s="382"/>
      <c r="E65" s="382"/>
      <c r="F65" s="382"/>
      <c r="G65" s="382"/>
      <c r="H65" s="382"/>
      <c r="I65" s="382"/>
      <c r="J65" s="382"/>
      <c r="K65" s="382"/>
      <c r="L65" s="382"/>
      <c r="M65" s="382"/>
      <c r="N65" s="382"/>
      <c r="O65" s="382"/>
      <c r="P65" s="382"/>
      <c r="Q65" s="382"/>
      <c r="R65" s="107"/>
    </row>
    <row r="66" spans="1:18" ht="15" customHeight="1">
      <c r="A66" s="21">
        <f>ROW()</f>
        <v>66</v>
      </c>
      <c r="B66" s="77"/>
      <c r="C66" s="382"/>
      <c r="D66" s="382"/>
      <c r="E66" s="382"/>
      <c r="F66" s="382"/>
      <c r="G66" s="382"/>
      <c r="H66" s="382"/>
      <c r="I66" s="382"/>
      <c r="J66" s="382"/>
      <c r="K66" s="382"/>
      <c r="L66" s="382"/>
      <c r="M66" s="382"/>
      <c r="N66" s="382"/>
      <c r="O66" s="382"/>
      <c r="P66" s="382"/>
      <c r="Q66" s="382"/>
      <c r="R66" s="107"/>
    </row>
    <row r="67" spans="1:18" ht="15" customHeight="1">
      <c r="A67" s="21">
        <f>ROW()</f>
        <v>67</v>
      </c>
      <c r="B67" s="77"/>
      <c r="C67" s="382"/>
      <c r="D67" s="382"/>
      <c r="E67" s="382"/>
      <c r="F67" s="382"/>
      <c r="G67" s="382"/>
      <c r="H67" s="382"/>
      <c r="I67" s="382"/>
      <c r="J67" s="382"/>
      <c r="K67" s="382"/>
      <c r="L67" s="382"/>
      <c r="M67" s="382"/>
      <c r="N67" s="382"/>
      <c r="O67" s="382"/>
      <c r="P67" s="382"/>
      <c r="Q67" s="382"/>
      <c r="R67" s="107"/>
    </row>
    <row r="68" spans="1:18" ht="12.75">
      <c r="A68" s="22">
        <f>ROW()</f>
        <v>68</v>
      </c>
      <c r="B68" s="91"/>
      <c r="C68" s="91"/>
      <c r="D68" s="162"/>
      <c r="E68" s="91"/>
      <c r="F68" s="162"/>
      <c r="G68" s="91"/>
      <c r="H68" s="162"/>
      <c r="I68" s="91"/>
      <c r="J68" s="162"/>
      <c r="K68" s="91"/>
      <c r="L68" s="162"/>
      <c r="M68" s="91"/>
      <c r="N68" s="162"/>
      <c r="O68" s="91"/>
      <c r="P68" s="162"/>
      <c r="Q68" s="91"/>
      <c r="R68" s="169" t="s">
        <v>296</v>
      </c>
    </row>
    <row r="69" spans="1:18" ht="12.75">
      <c r="A69" s="26"/>
      <c r="B69" s="26"/>
      <c r="C69" s="26"/>
      <c r="D69" s="26"/>
      <c r="E69" s="26"/>
      <c r="F69" s="26"/>
      <c r="G69" s="26"/>
      <c r="H69" s="26"/>
      <c r="I69" s="26"/>
      <c r="J69" s="26"/>
      <c r="K69" s="26"/>
      <c r="L69" s="26"/>
      <c r="M69" s="26"/>
      <c r="N69" s="26"/>
      <c r="O69" s="26"/>
      <c r="P69" s="26"/>
      <c r="Q69" s="26"/>
      <c r="R69" s="26"/>
    </row>
    <row r="70" spans="1:40" s="16" customFormat="1" ht="12.75" customHeight="1">
      <c r="A70" s="271"/>
      <c r="B70" s="272"/>
      <c r="C70" s="272"/>
      <c r="D70" s="272"/>
      <c r="E70" s="272"/>
      <c r="F70" s="272"/>
      <c r="G70" s="272"/>
      <c r="H70" s="272"/>
      <c r="I70" s="272"/>
      <c r="J70" s="272"/>
      <c r="K70" s="272"/>
      <c r="L70" s="272"/>
      <c r="M70" s="272"/>
      <c r="N70" s="272"/>
      <c r="O70" s="272"/>
      <c r="P70" s="272"/>
      <c r="Q70" s="272"/>
      <c r="R70" s="273"/>
      <c r="S70"/>
      <c r="T70"/>
      <c r="U70"/>
      <c r="V70"/>
      <c r="W70"/>
      <c r="X70"/>
      <c r="Y70"/>
      <c r="Z70"/>
      <c r="AA70"/>
      <c r="AB70"/>
      <c r="AC70"/>
      <c r="AD70"/>
      <c r="AE70"/>
      <c r="AF70"/>
      <c r="AG70"/>
      <c r="AH70"/>
      <c r="AI70"/>
      <c r="AJ70"/>
      <c r="AK70"/>
      <c r="AL70"/>
      <c r="AM70"/>
      <c r="AN70"/>
    </row>
    <row r="71" spans="1:40" s="16" customFormat="1" ht="16.5" customHeight="1">
      <c r="A71" s="289"/>
      <c r="B71" s="275"/>
      <c r="C71" s="275"/>
      <c r="D71" s="275"/>
      <c r="E71" s="275"/>
      <c r="F71" s="275"/>
      <c r="G71" s="275"/>
      <c r="H71" s="275"/>
      <c r="I71" s="276" t="s">
        <v>51</v>
      </c>
      <c r="J71" s="277"/>
      <c r="K71" s="376" t="str">
        <f>IF(NOT(ISBLANK(CoverSheet!$C$30)),CoverSheet!$C$30,"")</f>
        <v>Airport Company</v>
      </c>
      <c r="L71" s="376"/>
      <c r="M71" s="376"/>
      <c r="N71" s="376"/>
      <c r="O71" s="376"/>
      <c r="P71" s="376"/>
      <c r="Q71" s="376"/>
      <c r="R71" s="278"/>
      <c r="S71"/>
      <c r="T71"/>
      <c r="U71"/>
      <c r="V71"/>
      <c r="W71"/>
      <c r="X71"/>
      <c r="Y71"/>
      <c r="Z71"/>
      <c r="AA71"/>
      <c r="AB71"/>
      <c r="AC71"/>
      <c r="AD71"/>
      <c r="AE71"/>
      <c r="AF71"/>
      <c r="AG71"/>
      <c r="AH71"/>
      <c r="AI71"/>
      <c r="AJ71"/>
      <c r="AK71"/>
      <c r="AL71"/>
      <c r="AM71"/>
      <c r="AN71"/>
    </row>
    <row r="72" spans="1:40" s="16" customFormat="1" ht="16.5" customHeight="1">
      <c r="A72" s="279"/>
      <c r="B72" s="275"/>
      <c r="C72" s="275"/>
      <c r="D72" s="275"/>
      <c r="E72" s="275"/>
      <c r="F72" s="275"/>
      <c r="G72" s="275"/>
      <c r="H72" s="275"/>
      <c r="I72" s="276" t="s">
        <v>52</v>
      </c>
      <c r="J72" s="280"/>
      <c r="K72" s="378">
        <f>IF(ISNUMBER(CoverSheet!$C$31),CoverSheet!$C$31,"")</f>
        <v>40633</v>
      </c>
      <c r="L72" s="378"/>
      <c r="M72" s="378"/>
      <c r="N72" s="378"/>
      <c r="O72" s="378"/>
      <c r="P72" s="378"/>
      <c r="Q72" s="378"/>
      <c r="R72" s="278"/>
      <c r="S72"/>
      <c r="T72"/>
      <c r="U72"/>
      <c r="V72"/>
      <c r="W72"/>
      <c r="X72"/>
      <c r="Y72"/>
      <c r="Z72"/>
      <c r="AA72"/>
      <c r="AB72"/>
      <c r="AC72"/>
      <c r="AD72"/>
      <c r="AE72"/>
      <c r="AF72"/>
      <c r="AG72"/>
      <c r="AH72"/>
      <c r="AI72"/>
      <c r="AJ72"/>
      <c r="AK72"/>
      <c r="AL72"/>
      <c r="AM72"/>
      <c r="AN72"/>
    </row>
    <row r="73" spans="1:40" s="16" customFormat="1" ht="15.75" customHeight="1">
      <c r="A73" s="358" t="s">
        <v>514</v>
      </c>
      <c r="B73" s="282"/>
      <c r="C73" s="282"/>
      <c r="D73" s="282"/>
      <c r="E73" s="282"/>
      <c r="F73" s="282"/>
      <c r="G73" s="282"/>
      <c r="H73" s="282"/>
      <c r="I73" s="282"/>
      <c r="J73" s="282"/>
      <c r="K73" s="282"/>
      <c r="L73" s="282"/>
      <c r="M73" s="282"/>
      <c r="N73" s="282"/>
      <c r="O73" s="282"/>
      <c r="P73" s="282"/>
      <c r="Q73" s="282"/>
      <c r="R73" s="283"/>
      <c r="S73"/>
      <c r="T73"/>
      <c r="U73"/>
      <c r="V73"/>
      <c r="W73"/>
      <c r="X73"/>
      <c r="Y73"/>
      <c r="Z73"/>
      <c r="AA73"/>
      <c r="AB73"/>
      <c r="AC73"/>
      <c r="AD73"/>
      <c r="AE73"/>
      <c r="AF73"/>
      <c r="AG73"/>
      <c r="AH73"/>
      <c r="AI73"/>
      <c r="AJ73"/>
      <c r="AK73"/>
      <c r="AL73"/>
      <c r="AM73"/>
      <c r="AN73"/>
    </row>
    <row r="74" spans="1:40" s="16" customFormat="1" ht="13.5" customHeight="1">
      <c r="A74" s="284" t="s">
        <v>53</v>
      </c>
      <c r="B74" s="285" t="s">
        <v>628</v>
      </c>
      <c r="C74" s="275"/>
      <c r="D74" s="275"/>
      <c r="E74" s="275"/>
      <c r="F74" s="275"/>
      <c r="G74" s="275"/>
      <c r="H74" s="275"/>
      <c r="I74" s="275"/>
      <c r="J74" s="275"/>
      <c r="K74" s="275"/>
      <c r="L74" s="275"/>
      <c r="M74" s="275"/>
      <c r="N74" s="275"/>
      <c r="O74" s="275"/>
      <c r="P74" s="275"/>
      <c r="Q74" s="275"/>
      <c r="R74" s="278"/>
      <c r="S74"/>
      <c r="T74"/>
      <c r="U74"/>
      <c r="V74"/>
      <c r="W74"/>
      <c r="X74"/>
      <c r="Y74"/>
      <c r="Z74"/>
      <c r="AA74"/>
      <c r="AB74"/>
      <c r="AC74"/>
      <c r="AD74"/>
      <c r="AE74"/>
      <c r="AF74"/>
      <c r="AG74"/>
      <c r="AH74"/>
      <c r="AI74"/>
      <c r="AJ74"/>
      <c r="AK74"/>
      <c r="AL74"/>
      <c r="AM74"/>
      <c r="AN74"/>
    </row>
    <row r="75" spans="1:18" ht="15.75" customHeight="1">
      <c r="A75" s="21">
        <f>ROW()</f>
        <v>75</v>
      </c>
      <c r="B75" s="77"/>
      <c r="C75" s="77"/>
      <c r="D75" s="160"/>
      <c r="E75" s="77"/>
      <c r="F75" s="160"/>
      <c r="G75" s="77"/>
      <c r="H75" s="160"/>
      <c r="I75" s="77"/>
      <c r="J75" s="160"/>
      <c r="K75" s="77"/>
      <c r="L75" s="160"/>
      <c r="M75" s="77"/>
      <c r="N75" s="160"/>
      <c r="O75" s="77"/>
      <c r="P75" s="160"/>
      <c r="Q75" s="77"/>
      <c r="R75" s="107"/>
    </row>
    <row r="76" spans="1:18" ht="15.75" customHeight="1">
      <c r="A76" s="21">
        <f>ROW()</f>
        <v>76</v>
      </c>
      <c r="B76" s="262" t="s">
        <v>515</v>
      </c>
      <c r="C76" s="77"/>
      <c r="D76" s="160"/>
      <c r="E76" s="77"/>
      <c r="F76" s="160"/>
      <c r="G76" s="77"/>
      <c r="H76" s="160"/>
      <c r="I76" s="77"/>
      <c r="J76" s="160"/>
      <c r="K76" s="77"/>
      <c r="L76" s="160"/>
      <c r="M76" s="77"/>
      <c r="N76" s="160"/>
      <c r="O76" s="77"/>
      <c r="P76" s="160"/>
      <c r="Q76" s="77"/>
      <c r="R76" s="107"/>
    </row>
    <row r="77" spans="1:18" ht="15.75" customHeight="1">
      <c r="A77" s="21">
        <f>ROW()</f>
        <v>77</v>
      </c>
      <c r="B77" s="77"/>
      <c r="C77" s="189" t="s">
        <v>516</v>
      </c>
      <c r="D77" s="160"/>
      <c r="E77" s="77"/>
      <c r="F77" s="160"/>
      <c r="G77" s="77"/>
      <c r="H77" s="160"/>
      <c r="I77" s="77"/>
      <c r="J77" s="160"/>
      <c r="K77" s="77"/>
      <c r="L77" s="160"/>
      <c r="M77" s="77"/>
      <c r="N77" s="160"/>
      <c r="O77" s="77"/>
      <c r="P77" s="160"/>
      <c r="Q77" s="77"/>
      <c r="R77" s="107"/>
    </row>
    <row r="78" spans="1:18" ht="25.5">
      <c r="A78" s="21">
        <f>ROW()</f>
        <v>78</v>
      </c>
      <c r="B78" s="77"/>
      <c r="C78" s="70" t="s">
        <v>164</v>
      </c>
      <c r="D78" s="161"/>
      <c r="E78" s="77"/>
      <c r="F78" s="161"/>
      <c r="G78" s="99"/>
      <c r="H78" s="161"/>
      <c r="I78" s="141" t="s">
        <v>444</v>
      </c>
      <c r="J78" s="160"/>
      <c r="K78" s="141" t="s">
        <v>445</v>
      </c>
      <c r="L78" s="160"/>
      <c r="M78" s="141" t="s">
        <v>446</v>
      </c>
      <c r="N78" s="160"/>
      <c r="O78" s="141" t="s">
        <v>447</v>
      </c>
      <c r="P78" s="160"/>
      <c r="Q78" s="141" t="s">
        <v>448</v>
      </c>
      <c r="R78" s="107"/>
    </row>
    <row r="79" spans="1:18" ht="17.25" customHeight="1">
      <c r="A79" s="21">
        <f>ROW()</f>
        <v>79</v>
      </c>
      <c r="B79" s="77"/>
      <c r="C79" s="77"/>
      <c r="D79" s="160"/>
      <c r="E79" s="77"/>
      <c r="F79" s="160"/>
      <c r="G79" s="175"/>
      <c r="H79" s="176" t="s">
        <v>261</v>
      </c>
      <c r="I79" s="174">
        <f>IF(AND(ISNUMBER(CoverSheet!$C$32),ISNUMBER(CoverSheet!$C$31)),DATE(CoverSheet!$C$32,MONTH(CoverSheet!$C$31),DAY(CoverSheet!$C$31)),"")</f>
        <v>39172</v>
      </c>
      <c r="J79" s="160"/>
      <c r="K79" s="174">
        <f>IF(AND(ISNUMBER(CoverSheet!$C$32),ISNUMBER(CoverSheet!$C$31)),DATE(CoverSheet!$C$32+1,MONTH(CoverSheet!$C$31),DAY(CoverSheet!$C$31)),"")</f>
        <v>39538</v>
      </c>
      <c r="L79" s="160"/>
      <c r="M79" s="174">
        <f>IF(AND(ISNUMBER(CoverSheet!$C$32),ISNUMBER(CoverSheet!$C$31)),DATE(CoverSheet!$C$32+2,MONTH(CoverSheet!$C$31),DAY(CoverSheet!$C$31)),"")</f>
        <v>39903</v>
      </c>
      <c r="N79" s="160"/>
      <c r="O79" s="174">
        <f>IF(AND(ISNUMBER(CoverSheet!$C$32),ISNUMBER(CoverSheet!$C$31)),DATE(CoverSheet!$C$32+3,MONTH(CoverSheet!$C$31),DAY(CoverSheet!$C$31)),"")</f>
        <v>40268</v>
      </c>
      <c r="P79" s="160"/>
      <c r="Q79" s="174">
        <f>IF(AND(ISNUMBER(CoverSheet!$C$32),ISNUMBER(CoverSheet!$C$31)),DATE(CoverSheet!$C$32+4,MONTH(CoverSheet!$C$31),DAY(CoverSheet!$C$31)),"")</f>
        <v>40633</v>
      </c>
      <c r="R79" s="107"/>
    </row>
    <row r="80" spans="1:18" ht="15" customHeight="1">
      <c r="A80" s="21">
        <f>ROW()</f>
        <v>80</v>
      </c>
      <c r="B80" s="77"/>
      <c r="C80" s="93" t="s">
        <v>236</v>
      </c>
      <c r="D80" s="161"/>
      <c r="E80" s="77"/>
      <c r="F80" s="161"/>
      <c r="G80" s="77"/>
      <c r="H80" s="161"/>
      <c r="I80" s="123"/>
      <c r="J80" s="161"/>
      <c r="K80" s="123"/>
      <c r="L80" s="161"/>
      <c r="M80" s="123"/>
      <c r="N80" s="161"/>
      <c r="O80" s="123"/>
      <c r="P80" s="161"/>
      <c r="Q80" s="123"/>
      <c r="R80" s="107"/>
    </row>
    <row r="81" spans="1:18" ht="15" customHeight="1">
      <c r="A81" s="21">
        <f>ROW()</f>
        <v>81</v>
      </c>
      <c r="B81" s="77"/>
      <c r="C81" s="93" t="s">
        <v>165</v>
      </c>
      <c r="D81" s="161"/>
      <c r="E81" s="77"/>
      <c r="F81" s="161"/>
      <c r="G81" s="77"/>
      <c r="H81" s="161"/>
      <c r="I81" s="123"/>
      <c r="J81" s="161"/>
      <c r="K81" s="123"/>
      <c r="L81" s="161"/>
      <c r="M81" s="123"/>
      <c r="N81" s="161"/>
      <c r="O81" s="123"/>
      <c r="P81" s="161"/>
      <c r="Q81" s="123"/>
      <c r="R81" s="107"/>
    </row>
    <row r="82" spans="1:18" ht="15" customHeight="1">
      <c r="A82" s="21">
        <f>ROW()</f>
        <v>82</v>
      </c>
      <c r="B82" s="77"/>
      <c r="C82" s="93" t="s">
        <v>166</v>
      </c>
      <c r="D82" s="161"/>
      <c r="E82" s="77"/>
      <c r="F82" s="161"/>
      <c r="G82" s="77"/>
      <c r="H82" s="161"/>
      <c r="I82" s="123"/>
      <c r="J82" s="161"/>
      <c r="K82" s="123"/>
      <c r="L82" s="161"/>
      <c r="M82" s="123"/>
      <c r="N82" s="161"/>
      <c r="O82" s="123"/>
      <c r="P82" s="161"/>
      <c r="Q82" s="123"/>
      <c r="R82" s="107"/>
    </row>
    <row r="83" spans="1:18" ht="15" customHeight="1">
      <c r="A83" s="21">
        <f>ROW()</f>
        <v>83</v>
      </c>
      <c r="B83" s="77"/>
      <c r="C83" s="77" t="s">
        <v>262</v>
      </c>
      <c r="D83" s="161"/>
      <c r="E83" s="77"/>
      <c r="F83" s="161"/>
      <c r="G83" s="77"/>
      <c r="H83" s="161"/>
      <c r="I83" s="123"/>
      <c r="J83" s="161"/>
      <c r="K83" s="123"/>
      <c r="L83" s="161"/>
      <c r="M83" s="123"/>
      <c r="N83" s="161"/>
      <c r="O83" s="123"/>
      <c r="P83" s="161"/>
      <c r="Q83" s="123"/>
      <c r="R83" s="107"/>
    </row>
    <row r="84" spans="1:18" ht="16.5" customHeight="1">
      <c r="A84" s="21">
        <f>ROW()</f>
        <v>84</v>
      </c>
      <c r="B84" s="77"/>
      <c r="C84" s="77"/>
      <c r="D84" s="160"/>
      <c r="E84" s="77"/>
      <c r="F84" s="160"/>
      <c r="G84" s="77"/>
      <c r="H84" s="160"/>
      <c r="I84" s="77"/>
      <c r="J84" s="160"/>
      <c r="K84" s="77"/>
      <c r="L84" s="160"/>
      <c r="M84" s="77"/>
      <c r="N84" s="160"/>
      <c r="O84" s="77"/>
      <c r="P84" s="160"/>
      <c r="Q84" s="77"/>
      <c r="R84" s="107"/>
    </row>
    <row r="85" spans="1:18" ht="15" customHeight="1">
      <c r="A85" s="21">
        <f>ROW()</f>
        <v>85</v>
      </c>
      <c r="B85" s="77"/>
      <c r="C85" s="93" t="s">
        <v>220</v>
      </c>
      <c r="D85" s="161"/>
      <c r="E85" s="77"/>
      <c r="F85" s="161"/>
      <c r="G85" s="77"/>
      <c r="H85" s="161"/>
      <c r="I85" s="123"/>
      <c r="J85" s="161"/>
      <c r="K85" s="123"/>
      <c r="L85" s="161"/>
      <c r="M85" s="123"/>
      <c r="N85" s="161"/>
      <c r="O85" s="123"/>
      <c r="P85" s="161"/>
      <c r="Q85" s="123"/>
      <c r="R85" s="107"/>
    </row>
    <row r="86" spans="1:18" ht="15" customHeight="1">
      <c r="A86" s="21">
        <f>ROW()</f>
        <v>86</v>
      </c>
      <c r="B86" s="77"/>
      <c r="C86" s="93" t="s">
        <v>182</v>
      </c>
      <c r="D86" s="161"/>
      <c r="E86" s="77"/>
      <c r="F86" s="161"/>
      <c r="G86" s="77"/>
      <c r="H86" s="161"/>
      <c r="I86" s="123"/>
      <c r="J86" s="161"/>
      <c r="K86" s="123"/>
      <c r="L86" s="161"/>
      <c r="M86" s="123"/>
      <c r="N86" s="161"/>
      <c r="O86" s="123"/>
      <c r="P86" s="161"/>
      <c r="Q86" s="123"/>
      <c r="R86" s="107"/>
    </row>
    <row r="87" spans="1:18" ht="15" customHeight="1">
      <c r="A87" s="21">
        <f>ROW()</f>
        <v>87</v>
      </c>
      <c r="B87" s="77"/>
      <c r="C87" s="93" t="s">
        <v>183</v>
      </c>
      <c r="D87" s="161"/>
      <c r="E87" s="77"/>
      <c r="F87" s="161"/>
      <c r="G87" s="77"/>
      <c r="H87" s="161"/>
      <c r="I87" s="123"/>
      <c r="J87" s="161"/>
      <c r="K87" s="123"/>
      <c r="L87" s="161"/>
      <c r="M87" s="123"/>
      <c r="N87" s="161"/>
      <c r="O87" s="123"/>
      <c r="P87" s="161"/>
      <c r="Q87" s="123"/>
      <c r="R87" s="107"/>
    </row>
    <row r="88" spans="1:18" ht="15" customHeight="1">
      <c r="A88" s="21">
        <f>ROW()</f>
        <v>88</v>
      </c>
      <c r="B88" s="77"/>
      <c r="C88" s="93" t="s">
        <v>184</v>
      </c>
      <c r="D88" s="161"/>
      <c r="E88" s="77"/>
      <c r="F88" s="161"/>
      <c r="G88" s="77"/>
      <c r="H88" s="161"/>
      <c r="I88" s="123"/>
      <c r="J88" s="161"/>
      <c r="K88" s="123"/>
      <c r="L88" s="161"/>
      <c r="M88" s="123"/>
      <c r="N88" s="161"/>
      <c r="O88" s="123"/>
      <c r="P88" s="161"/>
      <c r="Q88" s="123"/>
      <c r="R88" s="107"/>
    </row>
    <row r="89" spans="1:18" ht="15" customHeight="1">
      <c r="A89" s="21">
        <f>ROW()</f>
        <v>89</v>
      </c>
      <c r="B89" s="77"/>
      <c r="C89" s="77" t="s">
        <v>263</v>
      </c>
      <c r="D89" s="161"/>
      <c r="E89" s="77"/>
      <c r="F89" s="161"/>
      <c r="G89" s="77"/>
      <c r="H89" s="161"/>
      <c r="I89" s="123"/>
      <c r="J89" s="161"/>
      <c r="K89" s="123"/>
      <c r="L89" s="161"/>
      <c r="M89" s="123"/>
      <c r="N89" s="161"/>
      <c r="O89" s="123"/>
      <c r="P89" s="161"/>
      <c r="Q89" s="123"/>
      <c r="R89" s="107"/>
    </row>
    <row r="90" spans="1:18" ht="15.75" customHeight="1">
      <c r="A90" s="21">
        <f>ROW()</f>
        <v>90</v>
      </c>
      <c r="B90" s="77"/>
      <c r="C90" s="77"/>
      <c r="D90" s="160"/>
      <c r="E90" s="77"/>
      <c r="F90" s="160"/>
      <c r="G90" s="77"/>
      <c r="H90" s="160"/>
      <c r="I90" s="77"/>
      <c r="J90" s="160"/>
      <c r="K90" s="77"/>
      <c r="L90" s="160"/>
      <c r="M90" s="77"/>
      <c r="N90" s="160"/>
      <c r="O90" s="77"/>
      <c r="P90" s="160"/>
      <c r="Q90" s="54"/>
      <c r="R90" s="107"/>
    </row>
    <row r="91" spans="1:18" ht="25.5">
      <c r="A91" s="21">
        <f>ROW()</f>
        <v>91</v>
      </c>
      <c r="B91" s="77"/>
      <c r="C91" s="70" t="s">
        <v>264</v>
      </c>
      <c r="D91" s="161"/>
      <c r="E91" s="77"/>
      <c r="F91" s="161"/>
      <c r="G91" s="99"/>
      <c r="H91" s="161"/>
      <c r="I91" s="141" t="s">
        <v>444</v>
      </c>
      <c r="J91" s="160"/>
      <c r="K91" s="141" t="s">
        <v>445</v>
      </c>
      <c r="L91" s="160"/>
      <c r="M91" s="141" t="s">
        <v>446</v>
      </c>
      <c r="N91" s="160"/>
      <c r="O91" s="141" t="s">
        <v>447</v>
      </c>
      <c r="P91" s="160"/>
      <c r="Q91" s="141" t="s">
        <v>448</v>
      </c>
      <c r="R91" s="107"/>
    </row>
    <row r="92" spans="1:18" ht="17.25" customHeight="1">
      <c r="A92" s="21">
        <f>ROW()</f>
        <v>92</v>
      </c>
      <c r="B92" s="77"/>
      <c r="C92" s="77"/>
      <c r="D92" s="160"/>
      <c r="E92" s="77"/>
      <c r="F92" s="160"/>
      <c r="G92" s="175"/>
      <c r="H92" s="176" t="s">
        <v>261</v>
      </c>
      <c r="I92" s="174">
        <f>IF(AND(ISNUMBER(CoverSheet!$C$32),ISNUMBER(CoverSheet!$C$31)),DATE(CoverSheet!$C$32,MONTH(CoverSheet!$C$31),DAY(CoverSheet!$C$31)),"")</f>
        <v>39172</v>
      </c>
      <c r="J92" s="160"/>
      <c r="K92" s="174">
        <f>IF(AND(ISNUMBER(CoverSheet!$C$32),ISNUMBER(CoverSheet!$C$31)),DATE(CoverSheet!$C$32+1,MONTH(CoverSheet!$C$31),DAY(CoverSheet!$C$31)),"")</f>
        <v>39538</v>
      </c>
      <c r="L92" s="160"/>
      <c r="M92" s="174">
        <f>IF(AND(ISNUMBER(CoverSheet!$C$32),ISNUMBER(CoverSheet!$C$31)),DATE(CoverSheet!$C$32+2,MONTH(CoverSheet!$C$31),DAY(CoverSheet!$C$31)),"")</f>
        <v>39903</v>
      </c>
      <c r="N92" s="160"/>
      <c r="O92" s="174">
        <f>IF(AND(ISNUMBER(CoverSheet!$C$32),ISNUMBER(CoverSheet!$C$31)),DATE(CoverSheet!$C$32+3,MONTH(CoverSheet!$C$31),DAY(CoverSheet!$C$31)),"")</f>
        <v>40268</v>
      </c>
      <c r="P92" s="160"/>
      <c r="Q92" s="174">
        <f>IF(AND(ISNUMBER(CoverSheet!$C$32),ISNUMBER(CoverSheet!$C$31)),DATE(CoverSheet!$C$32+4,MONTH(CoverSheet!$C$31),DAY(CoverSheet!$C$31)),"")</f>
        <v>40633</v>
      </c>
      <c r="R92" s="107"/>
    </row>
    <row r="93" spans="1:18" ht="15" customHeight="1">
      <c r="A93" s="21">
        <f>ROW()</f>
        <v>93</v>
      </c>
      <c r="B93" s="77"/>
      <c r="C93" s="96" t="s">
        <v>169</v>
      </c>
      <c r="D93" s="161"/>
      <c r="E93" s="77"/>
      <c r="F93" s="161"/>
      <c r="G93" s="77"/>
      <c r="H93" s="161"/>
      <c r="I93" s="123"/>
      <c r="J93" s="161"/>
      <c r="K93" s="123"/>
      <c r="L93" s="161"/>
      <c r="M93" s="123"/>
      <c r="N93" s="161"/>
      <c r="O93" s="123"/>
      <c r="P93" s="161"/>
      <c r="Q93" s="123"/>
      <c r="R93" s="107"/>
    </row>
    <row r="94" spans="1:18" ht="15" customHeight="1">
      <c r="A94" s="21">
        <f>ROW()</f>
        <v>94</v>
      </c>
      <c r="B94" s="77"/>
      <c r="C94" s="96" t="s">
        <v>170</v>
      </c>
      <c r="D94" s="161"/>
      <c r="E94" s="77"/>
      <c r="F94" s="161"/>
      <c r="G94" s="77"/>
      <c r="H94" s="161"/>
      <c r="I94" s="123"/>
      <c r="J94" s="161"/>
      <c r="K94" s="123"/>
      <c r="L94" s="161"/>
      <c r="M94" s="123"/>
      <c r="N94" s="161"/>
      <c r="O94" s="123"/>
      <c r="P94" s="161"/>
      <c r="Q94" s="123"/>
      <c r="R94" s="107"/>
    </row>
    <row r="95" spans="1:18" ht="15" customHeight="1">
      <c r="A95" s="21">
        <f>ROW()</f>
        <v>95</v>
      </c>
      <c r="B95" s="77"/>
      <c r="C95" s="96" t="s">
        <v>171</v>
      </c>
      <c r="D95" s="161"/>
      <c r="E95" s="77"/>
      <c r="F95" s="161"/>
      <c r="G95" s="77"/>
      <c r="H95" s="161"/>
      <c r="I95" s="123"/>
      <c r="J95" s="161"/>
      <c r="K95" s="123"/>
      <c r="L95" s="161"/>
      <c r="M95" s="123"/>
      <c r="N95" s="161"/>
      <c r="O95" s="123"/>
      <c r="P95" s="161"/>
      <c r="Q95" s="123"/>
      <c r="R95" s="107"/>
    </row>
    <row r="96" spans="1:18" ht="15" customHeight="1">
      <c r="A96" s="21">
        <f>ROW()</f>
        <v>96</v>
      </c>
      <c r="B96" s="77"/>
      <c r="C96" s="96" t="s">
        <v>172</v>
      </c>
      <c r="D96" s="161"/>
      <c r="E96" s="77"/>
      <c r="F96" s="161"/>
      <c r="G96" s="77"/>
      <c r="H96" s="161"/>
      <c r="I96" s="123"/>
      <c r="J96" s="161"/>
      <c r="K96" s="123"/>
      <c r="L96" s="161"/>
      <c r="M96" s="123"/>
      <c r="N96" s="161"/>
      <c r="O96" s="123"/>
      <c r="P96" s="161"/>
      <c r="Q96" s="123"/>
      <c r="R96" s="107"/>
    </row>
    <row r="97" spans="1:18" ht="15" customHeight="1">
      <c r="A97" s="21">
        <f>ROW()</f>
        <v>97</v>
      </c>
      <c r="B97" s="77"/>
      <c r="C97" s="96" t="s">
        <v>173</v>
      </c>
      <c r="D97" s="161"/>
      <c r="E97" s="77"/>
      <c r="F97" s="161"/>
      <c r="G97" s="77"/>
      <c r="H97" s="161"/>
      <c r="I97" s="123"/>
      <c r="J97" s="161"/>
      <c r="K97" s="123"/>
      <c r="L97" s="161"/>
      <c r="M97" s="123"/>
      <c r="N97" s="161"/>
      <c r="O97" s="123"/>
      <c r="P97" s="161"/>
      <c r="Q97" s="123"/>
      <c r="R97" s="107"/>
    </row>
    <row r="98" spans="1:18" ht="15" customHeight="1">
      <c r="A98" s="21">
        <f>ROW()</f>
        <v>98</v>
      </c>
      <c r="B98" s="77"/>
      <c r="C98" s="96" t="s">
        <v>174</v>
      </c>
      <c r="D98" s="161"/>
      <c r="E98" s="77"/>
      <c r="F98" s="161"/>
      <c r="G98" s="77"/>
      <c r="H98" s="161"/>
      <c r="I98" s="123"/>
      <c r="J98" s="161"/>
      <c r="K98" s="123"/>
      <c r="L98" s="161"/>
      <c r="M98" s="123"/>
      <c r="N98" s="161"/>
      <c r="O98" s="123"/>
      <c r="P98" s="161"/>
      <c r="Q98" s="123"/>
      <c r="R98" s="107"/>
    </row>
    <row r="99" spans="1:18" ht="15" customHeight="1">
      <c r="A99" s="21">
        <f>ROW()</f>
        <v>99</v>
      </c>
      <c r="B99" s="77"/>
      <c r="C99" s="96" t="s">
        <v>175</v>
      </c>
      <c r="D99" s="161"/>
      <c r="E99" s="77"/>
      <c r="F99" s="161"/>
      <c r="G99" s="77"/>
      <c r="H99" s="161"/>
      <c r="I99" s="123"/>
      <c r="J99" s="161"/>
      <c r="K99" s="123"/>
      <c r="L99" s="161"/>
      <c r="M99" s="123"/>
      <c r="N99" s="161"/>
      <c r="O99" s="123"/>
      <c r="P99" s="161"/>
      <c r="Q99" s="123"/>
      <c r="R99" s="107"/>
    </row>
    <row r="100" spans="1:18" ht="15" customHeight="1">
      <c r="A100" s="21">
        <f>ROW()</f>
        <v>100</v>
      </c>
      <c r="B100" s="77"/>
      <c r="C100" s="96" t="s">
        <v>176</v>
      </c>
      <c r="D100" s="161"/>
      <c r="E100" s="77"/>
      <c r="F100" s="161"/>
      <c r="G100" s="77"/>
      <c r="H100" s="161"/>
      <c r="I100" s="123"/>
      <c r="J100" s="161"/>
      <c r="K100" s="123"/>
      <c r="L100" s="161"/>
      <c r="M100" s="123"/>
      <c r="N100" s="161"/>
      <c r="O100" s="123"/>
      <c r="P100" s="161"/>
      <c r="Q100" s="123"/>
      <c r="R100" s="107"/>
    </row>
    <row r="101" spans="1:18" ht="15" customHeight="1">
      <c r="A101" s="21">
        <f>ROW()</f>
        <v>101</v>
      </c>
      <c r="B101" s="77"/>
      <c r="C101" s="96" t="s">
        <v>177</v>
      </c>
      <c r="D101" s="161"/>
      <c r="E101" s="77"/>
      <c r="F101" s="161"/>
      <c r="G101" s="77"/>
      <c r="H101" s="161"/>
      <c r="I101" s="123"/>
      <c r="J101" s="161"/>
      <c r="K101" s="123"/>
      <c r="L101" s="161"/>
      <c r="M101" s="123"/>
      <c r="N101" s="161"/>
      <c r="O101" s="123"/>
      <c r="P101" s="161"/>
      <c r="Q101" s="123"/>
      <c r="R101" s="107"/>
    </row>
    <row r="102" spans="1:18" ht="15" customHeight="1">
      <c r="A102" s="21">
        <f>ROW()</f>
        <v>102</v>
      </c>
      <c r="B102" s="77"/>
      <c r="C102" s="145" t="s">
        <v>179</v>
      </c>
      <c r="D102" s="161"/>
      <c r="E102" s="77"/>
      <c r="F102" s="161"/>
      <c r="G102" s="77"/>
      <c r="H102" s="161"/>
      <c r="I102" s="123"/>
      <c r="J102" s="161"/>
      <c r="K102" s="123"/>
      <c r="L102" s="161"/>
      <c r="M102" s="123"/>
      <c r="N102" s="161"/>
      <c r="O102" s="123"/>
      <c r="P102" s="161"/>
      <c r="Q102" s="123"/>
      <c r="R102" s="107"/>
    </row>
    <row r="103" spans="1:18" ht="15" customHeight="1">
      <c r="A103" s="21">
        <f>ROW()</f>
        <v>103</v>
      </c>
      <c r="B103" s="77"/>
      <c r="C103" s="77" t="s">
        <v>262</v>
      </c>
      <c r="D103" s="161"/>
      <c r="E103" s="77"/>
      <c r="F103" s="161"/>
      <c r="G103" s="77"/>
      <c r="H103" s="161"/>
      <c r="I103" s="123"/>
      <c r="J103" s="161"/>
      <c r="K103" s="123"/>
      <c r="L103" s="161"/>
      <c r="M103" s="123"/>
      <c r="N103" s="161"/>
      <c r="O103" s="123"/>
      <c r="P103" s="161"/>
      <c r="Q103" s="123"/>
      <c r="R103" s="107"/>
    </row>
    <row r="104" spans="1:18" ht="16.5" customHeight="1">
      <c r="A104" s="22">
        <f>ROW()</f>
        <v>104</v>
      </c>
      <c r="B104" s="91"/>
      <c r="C104" s="91"/>
      <c r="D104" s="162"/>
      <c r="E104" s="91"/>
      <c r="F104" s="162"/>
      <c r="G104" s="91"/>
      <c r="H104" s="162"/>
      <c r="I104" s="91"/>
      <c r="J104" s="162"/>
      <c r="K104" s="91"/>
      <c r="L104" s="162"/>
      <c r="M104" s="91"/>
      <c r="N104" s="162"/>
      <c r="O104" s="91"/>
      <c r="P104" s="162"/>
      <c r="Q104" s="91"/>
      <c r="R104" s="169" t="s">
        <v>297</v>
      </c>
    </row>
  </sheetData>
  <sheetProtection/>
  <mergeCells count="5">
    <mergeCell ref="K71:Q71"/>
    <mergeCell ref="K72:Q72"/>
    <mergeCell ref="K2:Q2"/>
    <mergeCell ref="K3:Q3"/>
    <mergeCell ref="C35:Q67"/>
  </mergeCells>
  <printOptions/>
  <pageMargins left="0.7480314960629921" right="0.7480314960629921" top="0.984251968503937" bottom="0.984251968503937" header="0.5118110236220472" footer="0.5118110236220472"/>
  <pageSetup fitToHeight="10" fitToWidth="1" horizontalDpi="600" verticalDpi="600" orientation="portrait" paperSize="9" scale="59" r:id="rId1"/>
  <headerFooter alignWithMargins="0">
    <oddHeader>&amp;CCommerce Commission Information Disclosure Template</oddHeader>
    <oddFooter>&amp;C&amp;F&amp;R&amp;A</oddFooter>
  </headerFooter>
  <rowBreaks count="1" manualBreakCount="1">
    <brk id="72" max="10" man="1"/>
  </rowBreaks>
</worksheet>
</file>

<file path=xl/worksheets/sheet12.xml><?xml version="1.0" encoding="utf-8"?>
<worksheet xmlns="http://schemas.openxmlformats.org/spreadsheetml/2006/main" xmlns:r="http://schemas.openxmlformats.org/officeDocument/2006/relationships">
  <sheetPr codeName="Sheet15">
    <tabColor indexed="45"/>
    <pageSetUpPr fitToPage="1"/>
  </sheetPr>
  <dimension ref="A1:Z79"/>
  <sheetViews>
    <sheetView showGridLines="0" view="pageBreakPreview" zoomScaleSheetLayoutView="100" workbookViewId="0" topLeftCell="A1">
      <selection activeCell="A1" sqref="A1"/>
    </sheetView>
  </sheetViews>
  <sheetFormatPr defaultColWidth="9.140625" defaultRowHeight="12.75"/>
  <cols>
    <col min="1" max="1" width="3.7109375" style="0" customWidth="1"/>
    <col min="2" max="2" width="0.5625" style="0" customWidth="1"/>
    <col min="3" max="3" width="3.8515625" style="0" customWidth="1"/>
    <col min="4" max="4" width="27.28125" style="0" customWidth="1"/>
    <col min="5" max="5" width="0.5625" style="0" customWidth="1"/>
    <col min="6" max="6" width="22.8515625" style="0" customWidth="1"/>
    <col min="7" max="7" width="0.5625" style="0" customWidth="1"/>
    <col min="8" max="8" width="12.57421875" style="0" customWidth="1"/>
    <col min="9" max="9" width="0.5625" style="0" customWidth="1"/>
    <col min="10" max="10" width="12.57421875" style="0" customWidth="1"/>
    <col min="11" max="11" width="0.5625" style="0" customWidth="1"/>
    <col min="12" max="12" width="12.57421875" style="0" customWidth="1"/>
    <col min="13" max="13" width="0.5625" style="0" customWidth="1"/>
    <col min="14" max="14" width="12.57421875" style="0" customWidth="1"/>
    <col min="15" max="15" width="0.5625" style="0" customWidth="1"/>
    <col min="16" max="16" width="12.57421875" style="0" customWidth="1"/>
    <col min="17" max="17" width="0.5625" style="0" customWidth="1"/>
    <col min="18" max="18" width="12.57421875" style="0" customWidth="1"/>
    <col min="19" max="19" width="2.7109375" style="0" customWidth="1"/>
  </cols>
  <sheetData>
    <row r="1" spans="1:26" s="16" customFormat="1" ht="12.75" customHeight="1">
      <c r="A1" s="271"/>
      <c r="B1" s="272"/>
      <c r="C1" s="272"/>
      <c r="D1" s="272"/>
      <c r="E1" s="272"/>
      <c r="F1" s="272"/>
      <c r="G1" s="272"/>
      <c r="H1" s="272"/>
      <c r="I1" s="272"/>
      <c r="J1" s="272"/>
      <c r="K1" s="272"/>
      <c r="L1" s="272"/>
      <c r="M1" s="272"/>
      <c r="N1" s="272"/>
      <c r="O1" s="272"/>
      <c r="P1" s="272"/>
      <c r="Q1" s="272"/>
      <c r="R1" s="272"/>
      <c r="S1" s="273"/>
      <c r="T1"/>
      <c r="U1"/>
      <c r="V1"/>
      <c r="W1"/>
      <c r="X1"/>
      <c r="Y1"/>
      <c r="Z1"/>
    </row>
    <row r="2" spans="1:26" s="16" customFormat="1" ht="16.5" customHeight="1">
      <c r="A2" s="274"/>
      <c r="B2" s="290"/>
      <c r="C2" s="275"/>
      <c r="D2" s="275"/>
      <c r="E2" s="290"/>
      <c r="F2" s="275"/>
      <c r="G2" s="290"/>
      <c r="H2" s="275"/>
      <c r="I2" s="290"/>
      <c r="J2" s="276" t="s">
        <v>51</v>
      </c>
      <c r="K2" s="290"/>
      <c r="L2" s="376" t="str">
        <f>IF(NOT(ISBLANK(CoverSheet!$C$30)),CoverSheet!$C$30,"")</f>
        <v>Airport Company</v>
      </c>
      <c r="M2" s="376"/>
      <c r="N2" s="376"/>
      <c r="O2" s="376"/>
      <c r="P2" s="376"/>
      <c r="Q2" s="376"/>
      <c r="R2" s="376"/>
      <c r="S2" s="278"/>
      <c r="T2"/>
      <c r="U2"/>
      <c r="V2"/>
      <c r="W2"/>
      <c r="X2"/>
      <c r="Y2"/>
      <c r="Z2"/>
    </row>
    <row r="3" spans="1:26" s="16" customFormat="1" ht="16.5" customHeight="1">
      <c r="A3" s="279"/>
      <c r="B3" s="276"/>
      <c r="C3" s="275"/>
      <c r="D3" s="275"/>
      <c r="E3" s="276"/>
      <c r="F3" s="275"/>
      <c r="G3" s="276"/>
      <c r="H3" s="275"/>
      <c r="I3" s="276"/>
      <c r="J3" s="276" t="s">
        <v>52</v>
      </c>
      <c r="K3" s="276"/>
      <c r="L3" s="378">
        <f>IF(ISNUMBER(CoverSheet!$C$31),CoverSheet!$C$31,"")</f>
        <v>40633</v>
      </c>
      <c r="M3" s="378"/>
      <c r="N3" s="378"/>
      <c r="O3" s="378"/>
      <c r="P3" s="378"/>
      <c r="Q3" s="378"/>
      <c r="R3" s="378"/>
      <c r="S3" s="278"/>
      <c r="T3"/>
      <c r="U3"/>
      <c r="V3"/>
      <c r="W3"/>
      <c r="X3"/>
      <c r="Y3"/>
      <c r="Z3"/>
    </row>
    <row r="4" spans="1:26" s="16" customFormat="1" ht="20.25" customHeight="1">
      <c r="A4" s="281" t="s">
        <v>474</v>
      </c>
      <c r="B4" s="282"/>
      <c r="C4" s="282"/>
      <c r="D4" s="282"/>
      <c r="E4" s="282"/>
      <c r="F4" s="282"/>
      <c r="G4" s="282"/>
      <c r="H4" s="282"/>
      <c r="I4" s="282"/>
      <c r="J4" s="282"/>
      <c r="K4" s="282"/>
      <c r="L4" s="282"/>
      <c r="M4" s="282"/>
      <c r="N4" s="282"/>
      <c r="O4" s="282"/>
      <c r="P4" s="282"/>
      <c r="Q4" s="282"/>
      <c r="R4" s="282"/>
      <c r="S4" s="283"/>
      <c r="T4"/>
      <c r="U4"/>
      <c r="V4"/>
      <c r="W4"/>
      <c r="X4"/>
      <c r="Y4"/>
      <c r="Z4"/>
    </row>
    <row r="5" spans="1:26" s="16" customFormat="1" ht="12.75">
      <c r="A5" s="284" t="s">
        <v>53</v>
      </c>
      <c r="B5" s="285" t="s">
        <v>628</v>
      </c>
      <c r="C5" s="275"/>
      <c r="D5" s="275"/>
      <c r="E5" s="275"/>
      <c r="F5" s="275"/>
      <c r="G5" s="275"/>
      <c r="H5" s="275"/>
      <c r="I5" s="275"/>
      <c r="J5" s="275"/>
      <c r="K5" s="275"/>
      <c r="L5" s="275"/>
      <c r="M5" s="275"/>
      <c r="N5" s="275"/>
      <c r="O5" s="275"/>
      <c r="P5" s="275"/>
      <c r="Q5" s="275"/>
      <c r="R5" s="286"/>
      <c r="S5" s="278"/>
      <c r="T5"/>
      <c r="U5"/>
      <c r="V5"/>
      <c r="W5"/>
      <c r="X5"/>
      <c r="Y5"/>
      <c r="Z5"/>
    </row>
    <row r="6" spans="1:19" ht="15.75">
      <c r="A6" s="21">
        <f>ROW()</f>
        <v>6</v>
      </c>
      <c r="B6" s="160"/>
      <c r="C6" s="119"/>
      <c r="D6" s="77"/>
      <c r="E6" s="160"/>
      <c r="F6" s="77"/>
      <c r="G6" s="160"/>
      <c r="H6" s="77"/>
      <c r="I6" s="160"/>
      <c r="J6" s="77"/>
      <c r="K6" s="160"/>
      <c r="L6" s="77"/>
      <c r="M6" s="160"/>
      <c r="N6" s="77"/>
      <c r="O6" s="160"/>
      <c r="P6" s="77"/>
      <c r="Q6" s="160"/>
      <c r="R6" s="114" t="s">
        <v>141</v>
      </c>
      <c r="S6" s="107"/>
    </row>
    <row r="7" spans="1:19" ht="12.75">
      <c r="A7" s="21">
        <f>ROW()</f>
        <v>7</v>
      </c>
      <c r="B7" s="160"/>
      <c r="C7" s="108"/>
      <c r="D7" s="77"/>
      <c r="E7" s="160"/>
      <c r="F7" s="77"/>
      <c r="G7" s="160"/>
      <c r="H7" s="77"/>
      <c r="I7" s="160"/>
      <c r="J7" s="77"/>
      <c r="K7" s="160"/>
      <c r="L7" s="77"/>
      <c r="M7" s="160"/>
      <c r="N7" s="77"/>
      <c r="O7" s="160"/>
      <c r="P7" s="77"/>
      <c r="Q7" s="160"/>
      <c r="R7" s="118"/>
      <c r="S7" s="107"/>
    </row>
    <row r="8" spans="1:19" ht="38.25">
      <c r="A8" s="21">
        <f>ROW()</f>
        <v>8</v>
      </c>
      <c r="B8" s="161"/>
      <c r="C8" s="77"/>
      <c r="D8" s="77"/>
      <c r="E8" s="161"/>
      <c r="F8" s="77"/>
      <c r="G8" s="161"/>
      <c r="H8" s="120" t="s">
        <v>266</v>
      </c>
      <c r="I8" s="161"/>
      <c r="J8" s="120" t="s">
        <v>242</v>
      </c>
      <c r="K8" s="161"/>
      <c r="L8" s="138" t="s">
        <v>279</v>
      </c>
      <c r="M8" s="161"/>
      <c r="N8" s="138" t="s">
        <v>624</v>
      </c>
      <c r="O8" s="161"/>
      <c r="P8" s="138" t="s">
        <v>552</v>
      </c>
      <c r="Q8" s="161"/>
      <c r="R8" s="120" t="s">
        <v>54</v>
      </c>
      <c r="S8" s="107"/>
    </row>
    <row r="9" spans="1:19" ht="12.75">
      <c r="A9" s="21">
        <f>ROW()</f>
        <v>9</v>
      </c>
      <c r="B9" s="160"/>
      <c r="C9" s="146"/>
      <c r="D9" s="77"/>
      <c r="E9" s="160"/>
      <c r="F9" s="77"/>
      <c r="G9" s="160"/>
      <c r="H9" s="77"/>
      <c r="I9" s="160"/>
      <c r="J9" s="77"/>
      <c r="K9" s="160"/>
      <c r="L9" s="77"/>
      <c r="M9" s="160"/>
      <c r="N9" s="77"/>
      <c r="O9" s="160"/>
      <c r="P9" s="77"/>
      <c r="Q9" s="160"/>
      <c r="R9" s="118"/>
      <c r="S9" s="107"/>
    </row>
    <row r="10" spans="1:19" ht="15" customHeight="1">
      <c r="A10" s="21">
        <f>ROW()</f>
        <v>10</v>
      </c>
      <c r="B10" s="160"/>
      <c r="C10" s="320" t="s">
        <v>237</v>
      </c>
      <c r="D10" s="77"/>
      <c r="E10" s="77"/>
      <c r="F10" s="77"/>
      <c r="G10" s="160"/>
      <c r="H10" s="77"/>
      <c r="I10" s="160"/>
      <c r="J10" s="77"/>
      <c r="K10" s="160"/>
      <c r="L10" s="77"/>
      <c r="M10" s="160"/>
      <c r="N10" s="77"/>
      <c r="O10" s="160"/>
      <c r="P10" s="77"/>
      <c r="Q10" s="160"/>
      <c r="R10" s="118"/>
      <c r="S10" s="107"/>
    </row>
    <row r="11" spans="1:19" ht="15" customHeight="1">
      <c r="A11" s="21">
        <f>ROW()</f>
        <v>11</v>
      </c>
      <c r="B11" s="161"/>
      <c r="C11" s="77"/>
      <c r="D11" s="71" t="s">
        <v>36</v>
      </c>
      <c r="E11" s="161"/>
      <c r="F11" s="54"/>
      <c r="G11" s="161"/>
      <c r="H11" s="123"/>
      <c r="I11" s="161"/>
      <c r="J11" s="123"/>
      <c r="K11" s="161"/>
      <c r="L11" s="123"/>
      <c r="M11" s="161"/>
      <c r="N11" s="127">
        <f>(SUM(H11:L11))</f>
        <v>0</v>
      </c>
      <c r="O11" s="161"/>
      <c r="P11" s="77"/>
      <c r="Q11" s="161"/>
      <c r="R11" s="127">
        <f>N11</f>
        <v>0</v>
      </c>
      <c r="S11" s="107"/>
    </row>
    <row r="12" spans="1:19" ht="15" customHeight="1">
      <c r="A12" s="21">
        <f>ROW()</f>
        <v>12</v>
      </c>
      <c r="B12" s="161"/>
      <c r="C12" s="77"/>
      <c r="D12" s="93" t="s">
        <v>37</v>
      </c>
      <c r="E12" s="161"/>
      <c r="F12" s="77"/>
      <c r="G12" s="161"/>
      <c r="H12" s="123"/>
      <c r="I12" s="161"/>
      <c r="J12" s="123"/>
      <c r="K12" s="161"/>
      <c r="L12" s="123"/>
      <c r="M12" s="161"/>
      <c r="N12" s="127">
        <f>(SUM(H12:L12))</f>
        <v>0</v>
      </c>
      <c r="O12" s="161"/>
      <c r="P12" s="123"/>
      <c r="Q12" s="161"/>
      <c r="R12" s="127">
        <f>P12+N12</f>
        <v>0</v>
      </c>
      <c r="S12" s="107"/>
    </row>
    <row r="13" spans="1:19" ht="15" customHeight="1">
      <c r="A13" s="21">
        <f>ROW()</f>
        <v>13</v>
      </c>
      <c r="B13" s="160"/>
      <c r="C13" s="320" t="s">
        <v>238</v>
      </c>
      <c r="D13" s="77"/>
      <c r="E13" s="77"/>
      <c r="F13" s="77"/>
      <c r="G13" s="160"/>
      <c r="H13" s="77"/>
      <c r="I13" s="160"/>
      <c r="J13" s="77"/>
      <c r="K13" s="160"/>
      <c r="L13" s="77"/>
      <c r="M13" s="160"/>
      <c r="N13" s="77"/>
      <c r="O13" s="160"/>
      <c r="P13" s="77"/>
      <c r="Q13" s="160"/>
      <c r="R13" s="77"/>
      <c r="S13" s="107"/>
    </row>
    <row r="14" spans="1:19" ht="15" customHeight="1">
      <c r="A14" s="21">
        <f>ROW()</f>
        <v>14</v>
      </c>
      <c r="B14" s="161"/>
      <c r="C14" s="77"/>
      <c r="D14" s="71" t="s">
        <v>36</v>
      </c>
      <c r="E14" s="161"/>
      <c r="F14" s="54"/>
      <c r="G14" s="161"/>
      <c r="H14" s="123"/>
      <c r="I14" s="161"/>
      <c r="J14" s="123"/>
      <c r="K14" s="161"/>
      <c r="L14" s="123"/>
      <c r="M14" s="161"/>
      <c r="N14" s="127">
        <f>(SUM(H14:L14))</f>
        <v>0</v>
      </c>
      <c r="O14" s="161"/>
      <c r="P14" s="77"/>
      <c r="Q14" s="161"/>
      <c r="R14" s="127">
        <f>N14</f>
        <v>0</v>
      </c>
      <c r="S14" s="107"/>
    </row>
    <row r="15" spans="1:19" ht="15" customHeight="1">
      <c r="A15" s="21">
        <f>ROW()</f>
        <v>15</v>
      </c>
      <c r="B15" s="161"/>
      <c r="C15" s="77"/>
      <c r="D15" s="93" t="s">
        <v>37</v>
      </c>
      <c r="E15" s="161"/>
      <c r="F15" s="77"/>
      <c r="G15" s="161"/>
      <c r="H15" s="123"/>
      <c r="I15" s="161"/>
      <c r="J15" s="123"/>
      <c r="K15" s="161"/>
      <c r="L15" s="123"/>
      <c r="M15" s="161"/>
      <c r="N15" s="127">
        <f>(SUM(H15:L15))</f>
        <v>0</v>
      </c>
      <c r="O15" s="161"/>
      <c r="P15" s="123"/>
      <c r="Q15" s="161"/>
      <c r="R15" s="127">
        <f>P15+N15</f>
        <v>0</v>
      </c>
      <c r="S15" s="107"/>
    </row>
    <row r="16" spans="1:19" ht="15" customHeight="1">
      <c r="A16" s="21">
        <f>ROW()</f>
        <v>16</v>
      </c>
      <c r="B16" s="160"/>
      <c r="C16" s="320" t="s">
        <v>545</v>
      </c>
      <c r="D16" s="77"/>
      <c r="E16" s="77"/>
      <c r="F16" s="77"/>
      <c r="G16" s="160"/>
      <c r="H16" s="77"/>
      <c r="I16" s="160"/>
      <c r="J16" s="77"/>
      <c r="K16" s="160"/>
      <c r="L16" s="77"/>
      <c r="M16" s="160"/>
      <c r="N16" s="77"/>
      <c r="O16" s="160"/>
      <c r="P16" s="77"/>
      <c r="Q16" s="160"/>
      <c r="R16" s="77"/>
      <c r="S16" s="107"/>
    </row>
    <row r="17" spans="1:19" ht="15" customHeight="1">
      <c r="A17" s="21">
        <f>ROW()</f>
        <v>17</v>
      </c>
      <c r="B17" s="161"/>
      <c r="C17" s="77"/>
      <c r="D17" s="71" t="s">
        <v>36</v>
      </c>
      <c r="E17" s="161"/>
      <c r="F17" s="54"/>
      <c r="G17" s="161"/>
      <c r="H17" s="123"/>
      <c r="I17" s="161"/>
      <c r="J17" s="123"/>
      <c r="K17" s="161"/>
      <c r="L17" s="123"/>
      <c r="M17" s="161"/>
      <c r="N17" s="127">
        <f>(SUM(H17:L17))</f>
        <v>0</v>
      </c>
      <c r="O17" s="161"/>
      <c r="P17" s="77"/>
      <c r="Q17" s="161"/>
      <c r="R17" s="127">
        <f>N17</f>
        <v>0</v>
      </c>
      <c r="S17" s="107"/>
    </row>
    <row r="18" spans="1:19" ht="15" customHeight="1">
      <c r="A18" s="21">
        <f>ROW()</f>
        <v>18</v>
      </c>
      <c r="B18" s="161"/>
      <c r="C18" s="77"/>
      <c r="D18" s="93" t="s">
        <v>37</v>
      </c>
      <c r="E18" s="161"/>
      <c r="F18" s="77"/>
      <c r="G18" s="161"/>
      <c r="H18" s="123"/>
      <c r="I18" s="161"/>
      <c r="J18" s="123"/>
      <c r="K18" s="161"/>
      <c r="L18" s="123"/>
      <c r="M18" s="161"/>
      <c r="N18" s="127">
        <f>(SUM(H18:L18))</f>
        <v>0</v>
      </c>
      <c r="O18" s="161"/>
      <c r="P18" s="123"/>
      <c r="Q18" s="161"/>
      <c r="R18" s="127">
        <f>P18+N18</f>
        <v>0</v>
      </c>
      <c r="S18" s="107"/>
    </row>
    <row r="19" spans="1:19" ht="15" customHeight="1">
      <c r="A19" s="21">
        <f>ROW()</f>
        <v>19</v>
      </c>
      <c r="B19" s="160"/>
      <c r="C19" s="320" t="s">
        <v>546</v>
      </c>
      <c r="D19" s="77"/>
      <c r="E19" s="77"/>
      <c r="F19" s="77"/>
      <c r="G19" s="160"/>
      <c r="H19" s="77"/>
      <c r="I19" s="160"/>
      <c r="J19" s="77"/>
      <c r="K19" s="160"/>
      <c r="L19" s="77"/>
      <c r="M19" s="160"/>
      <c r="N19" s="77"/>
      <c r="O19" s="160"/>
      <c r="P19" s="77"/>
      <c r="Q19" s="160"/>
      <c r="R19" s="77"/>
      <c r="S19" s="107"/>
    </row>
    <row r="20" spans="1:19" ht="15" customHeight="1">
      <c r="A20" s="21">
        <f>ROW()</f>
        <v>20</v>
      </c>
      <c r="B20" s="161"/>
      <c r="C20" s="77"/>
      <c r="D20" s="71" t="s">
        <v>36</v>
      </c>
      <c r="E20" s="161"/>
      <c r="F20" s="54"/>
      <c r="G20" s="161"/>
      <c r="H20" s="123"/>
      <c r="I20" s="161"/>
      <c r="J20" s="123"/>
      <c r="K20" s="161"/>
      <c r="L20" s="123"/>
      <c r="M20" s="161"/>
      <c r="N20" s="127">
        <f>(SUM(H20:L20))</f>
        <v>0</v>
      </c>
      <c r="O20" s="161"/>
      <c r="P20" s="77"/>
      <c r="Q20" s="161"/>
      <c r="R20" s="127">
        <f>N20</f>
        <v>0</v>
      </c>
      <c r="S20" s="107"/>
    </row>
    <row r="21" spans="1:19" ht="15" customHeight="1">
      <c r="A21" s="21">
        <f>ROW()</f>
        <v>21</v>
      </c>
      <c r="B21" s="161"/>
      <c r="C21" s="77"/>
      <c r="D21" s="93" t="s">
        <v>37</v>
      </c>
      <c r="E21" s="161"/>
      <c r="F21" s="77"/>
      <c r="G21" s="161"/>
      <c r="H21" s="123"/>
      <c r="I21" s="161"/>
      <c r="J21" s="123"/>
      <c r="K21" s="161"/>
      <c r="L21" s="123"/>
      <c r="M21" s="161"/>
      <c r="N21" s="127">
        <f>(SUM(H21:L21))</f>
        <v>0</v>
      </c>
      <c r="O21" s="161"/>
      <c r="P21" s="123"/>
      <c r="Q21" s="161"/>
      <c r="R21" s="127">
        <f>P21+N21</f>
        <v>0</v>
      </c>
      <c r="S21" s="107"/>
    </row>
    <row r="22" spans="1:19" ht="15.75" customHeight="1">
      <c r="A22" s="21">
        <f>ROW()</f>
        <v>22</v>
      </c>
      <c r="B22" s="160"/>
      <c r="C22" s="77"/>
      <c r="D22" s="77"/>
      <c r="E22" s="160"/>
      <c r="F22" s="77"/>
      <c r="G22" s="160"/>
      <c r="H22" s="77"/>
      <c r="I22" s="160"/>
      <c r="J22" s="77"/>
      <c r="K22" s="160"/>
      <c r="L22" s="77"/>
      <c r="M22" s="160"/>
      <c r="N22" s="77"/>
      <c r="O22" s="160"/>
      <c r="P22" s="77"/>
      <c r="Q22" s="160"/>
      <c r="R22" s="77"/>
      <c r="S22" s="107"/>
    </row>
    <row r="23" spans="1:19" ht="15" customHeight="1">
      <c r="A23" s="21">
        <f>ROW()</f>
        <v>23</v>
      </c>
      <c r="B23" s="161"/>
      <c r="C23" s="77"/>
      <c r="D23" s="54" t="s">
        <v>38</v>
      </c>
      <c r="E23" s="161"/>
      <c r="F23" s="77"/>
      <c r="G23" s="161"/>
      <c r="H23" s="127">
        <f>H11+H14+H17+H20</f>
        <v>0</v>
      </c>
      <c r="I23" s="161"/>
      <c r="J23" s="127">
        <f>J11+J14+J17+J20</f>
        <v>0</v>
      </c>
      <c r="K23" s="161"/>
      <c r="L23" s="127">
        <f>L11+L14+L17+L20</f>
        <v>0</v>
      </c>
      <c r="M23" s="161"/>
      <c r="N23" s="127">
        <f>N11+N14+N17+N20</f>
        <v>0</v>
      </c>
      <c r="O23" s="161"/>
      <c r="P23" s="77"/>
      <c r="Q23" s="161"/>
      <c r="R23" s="127">
        <f>R11+R14+R17+R20</f>
        <v>0</v>
      </c>
      <c r="S23" s="107"/>
    </row>
    <row r="24" spans="1:19" ht="15" customHeight="1">
      <c r="A24" s="21">
        <f>ROW()</f>
        <v>24</v>
      </c>
      <c r="B24" s="161"/>
      <c r="C24" s="77"/>
      <c r="D24" s="77" t="s">
        <v>39</v>
      </c>
      <c r="E24" s="161"/>
      <c r="F24" s="77"/>
      <c r="G24" s="161"/>
      <c r="H24" s="127">
        <f>H12+H15+H18+H21</f>
        <v>0</v>
      </c>
      <c r="I24" s="161"/>
      <c r="J24" s="127">
        <f>J12+J15+J18+J21</f>
        <v>0</v>
      </c>
      <c r="K24" s="161"/>
      <c r="L24" s="127">
        <f>L12+L15+L18+L21</f>
        <v>0</v>
      </c>
      <c r="M24" s="161"/>
      <c r="N24" s="127">
        <f>N12+N15+N18+N21</f>
        <v>0</v>
      </c>
      <c r="O24" s="161"/>
      <c r="P24" s="127">
        <f>P12+P15+P18+P21</f>
        <v>0</v>
      </c>
      <c r="Q24" s="161"/>
      <c r="R24" s="127">
        <f>R12+R15+R18+R21</f>
        <v>0</v>
      </c>
      <c r="S24" s="107"/>
    </row>
    <row r="25" spans="1:19" ht="15" customHeight="1">
      <c r="A25" s="21">
        <f>ROW()</f>
        <v>25</v>
      </c>
      <c r="B25" s="161"/>
      <c r="C25" s="77"/>
      <c r="D25" s="77" t="s">
        <v>40</v>
      </c>
      <c r="E25" s="161"/>
      <c r="F25" s="77"/>
      <c r="G25" s="161"/>
      <c r="H25" s="127">
        <f>H23+H24</f>
        <v>0</v>
      </c>
      <c r="I25" s="161"/>
      <c r="J25" s="127">
        <f>J23+J24</f>
        <v>0</v>
      </c>
      <c r="K25" s="161"/>
      <c r="L25" s="127">
        <f>L23+L24</f>
        <v>0</v>
      </c>
      <c r="M25" s="161"/>
      <c r="N25" s="127">
        <f>N23+N24</f>
        <v>0</v>
      </c>
      <c r="O25" s="161"/>
      <c r="P25" s="127">
        <f>P24</f>
        <v>0</v>
      </c>
      <c r="Q25" s="161"/>
      <c r="R25" s="127">
        <f>R23+R24</f>
        <v>0</v>
      </c>
      <c r="S25" s="107"/>
    </row>
    <row r="26" spans="1:19" ht="15.75" customHeight="1">
      <c r="A26" s="22">
        <f>ROW()</f>
        <v>26</v>
      </c>
      <c r="B26" s="162"/>
      <c r="C26" s="91"/>
      <c r="D26" s="91"/>
      <c r="E26" s="162"/>
      <c r="F26" s="91"/>
      <c r="G26" s="162"/>
      <c r="H26" s="91"/>
      <c r="I26" s="162"/>
      <c r="J26" s="91"/>
      <c r="K26" s="162"/>
      <c r="L26" s="91"/>
      <c r="M26" s="162"/>
      <c r="N26" s="91"/>
      <c r="O26" s="162"/>
      <c r="P26" s="91"/>
      <c r="Q26" s="162"/>
      <c r="R26" s="139"/>
      <c r="S26" s="169" t="s">
        <v>298</v>
      </c>
    </row>
    <row r="27" spans="1:19" ht="15.75" customHeight="1">
      <c r="A27" s="26"/>
      <c r="B27" s="26"/>
      <c r="C27" s="26"/>
      <c r="D27" s="26"/>
      <c r="E27" s="26"/>
      <c r="F27" s="26"/>
      <c r="G27" s="26"/>
      <c r="H27" s="26"/>
      <c r="I27" s="26"/>
      <c r="J27" s="26"/>
      <c r="K27" s="26"/>
      <c r="L27" s="26"/>
      <c r="M27" s="26"/>
      <c r="N27" s="26"/>
      <c r="O27" s="26"/>
      <c r="P27" s="26"/>
      <c r="Q27" s="26"/>
      <c r="R27" s="32"/>
      <c r="S27" s="26"/>
    </row>
    <row r="28" spans="1:26" s="16" customFormat="1" ht="12.75" customHeight="1">
      <c r="A28" s="271"/>
      <c r="B28" s="272"/>
      <c r="C28" s="272"/>
      <c r="D28" s="272"/>
      <c r="E28" s="272"/>
      <c r="F28" s="272"/>
      <c r="G28" s="272"/>
      <c r="H28" s="272"/>
      <c r="I28" s="272"/>
      <c r="J28" s="272"/>
      <c r="K28" s="272"/>
      <c r="L28" s="272"/>
      <c r="M28" s="272"/>
      <c r="N28" s="272"/>
      <c r="O28" s="272"/>
      <c r="P28" s="272"/>
      <c r="Q28" s="272"/>
      <c r="R28" s="272"/>
      <c r="S28" s="273"/>
      <c r="T28"/>
      <c r="U28"/>
      <c r="V28"/>
      <c r="W28"/>
      <c r="X28"/>
      <c r="Y28"/>
      <c r="Z28"/>
    </row>
    <row r="29" spans="1:26" s="16" customFormat="1" ht="16.5" customHeight="1">
      <c r="A29" s="274"/>
      <c r="B29" s="290"/>
      <c r="C29" s="275"/>
      <c r="D29" s="275"/>
      <c r="E29" s="290"/>
      <c r="F29" s="275"/>
      <c r="G29" s="290"/>
      <c r="H29" s="275"/>
      <c r="I29" s="290"/>
      <c r="J29" s="276" t="s">
        <v>51</v>
      </c>
      <c r="K29" s="290"/>
      <c r="L29" s="376" t="str">
        <f>IF(NOT(ISBLANK(CoverSheet!$C$30)),CoverSheet!$C$30,"")</f>
        <v>Airport Company</v>
      </c>
      <c r="M29" s="376"/>
      <c r="N29" s="376"/>
      <c r="O29" s="376"/>
      <c r="P29" s="376"/>
      <c r="Q29" s="376"/>
      <c r="R29" s="376"/>
      <c r="S29" s="278"/>
      <c r="T29"/>
      <c r="U29"/>
      <c r="V29"/>
      <c r="W29"/>
      <c r="X29"/>
      <c r="Y29"/>
      <c r="Z29"/>
    </row>
    <row r="30" spans="1:26" s="16" customFormat="1" ht="16.5" customHeight="1">
      <c r="A30" s="279"/>
      <c r="B30" s="276"/>
      <c r="C30" s="275"/>
      <c r="D30" s="275"/>
      <c r="E30" s="276"/>
      <c r="F30" s="275"/>
      <c r="G30" s="276"/>
      <c r="H30" s="275"/>
      <c r="I30" s="276"/>
      <c r="J30" s="276" t="s">
        <v>52</v>
      </c>
      <c r="K30" s="276"/>
      <c r="L30" s="378">
        <f>IF(ISNUMBER(CoverSheet!$C$31),CoverSheet!$C$31,"")</f>
        <v>40633</v>
      </c>
      <c r="M30" s="378"/>
      <c r="N30" s="378"/>
      <c r="O30" s="378"/>
      <c r="P30" s="378"/>
      <c r="Q30" s="378"/>
      <c r="R30" s="378"/>
      <c r="S30" s="278"/>
      <c r="T30"/>
      <c r="U30"/>
      <c r="V30"/>
      <c r="W30"/>
      <c r="X30"/>
      <c r="Y30"/>
      <c r="Z30"/>
    </row>
    <row r="31" spans="1:26" s="16" customFormat="1" ht="15.75">
      <c r="A31" s="291" t="s">
        <v>475</v>
      </c>
      <c r="B31" s="282"/>
      <c r="C31" s="282"/>
      <c r="D31" s="282"/>
      <c r="E31" s="282"/>
      <c r="F31" s="282"/>
      <c r="G31" s="282"/>
      <c r="H31" s="282"/>
      <c r="I31" s="282"/>
      <c r="J31" s="282"/>
      <c r="K31" s="282"/>
      <c r="L31" s="282"/>
      <c r="M31" s="282"/>
      <c r="N31" s="282"/>
      <c r="O31" s="282"/>
      <c r="P31" s="282"/>
      <c r="Q31" s="282"/>
      <c r="R31" s="282"/>
      <c r="S31" s="283"/>
      <c r="T31"/>
      <c r="U31"/>
      <c r="V31"/>
      <c r="W31"/>
      <c r="X31"/>
      <c r="Y31"/>
      <c r="Z31"/>
    </row>
    <row r="32" spans="1:26" s="16" customFormat="1" ht="12.75">
      <c r="A32" s="284" t="s">
        <v>53</v>
      </c>
      <c r="B32" s="285" t="s">
        <v>628</v>
      </c>
      <c r="C32" s="275"/>
      <c r="D32" s="275"/>
      <c r="E32" s="275"/>
      <c r="F32" s="275"/>
      <c r="G32" s="275"/>
      <c r="H32" s="275"/>
      <c r="I32" s="275"/>
      <c r="J32" s="275"/>
      <c r="K32" s="275"/>
      <c r="L32" s="275"/>
      <c r="M32" s="275"/>
      <c r="N32" s="275"/>
      <c r="O32" s="275"/>
      <c r="P32" s="275"/>
      <c r="Q32" s="275"/>
      <c r="R32" s="286"/>
      <c r="S32" s="278"/>
      <c r="T32"/>
      <c r="U32"/>
      <c r="V32"/>
      <c r="W32"/>
      <c r="X32"/>
      <c r="Y32"/>
      <c r="Z32"/>
    </row>
    <row r="33" spans="1:19" ht="15.75" customHeight="1">
      <c r="A33" s="21">
        <f>ROW()</f>
        <v>33</v>
      </c>
      <c r="B33" s="160"/>
      <c r="C33" s="119" t="s">
        <v>265</v>
      </c>
      <c r="D33" s="77"/>
      <c r="E33" s="160"/>
      <c r="F33" s="77"/>
      <c r="G33" s="160"/>
      <c r="H33" s="77"/>
      <c r="I33" s="160"/>
      <c r="J33" s="77"/>
      <c r="K33" s="160"/>
      <c r="L33" s="77"/>
      <c r="M33" s="160"/>
      <c r="N33" s="77"/>
      <c r="O33" s="160"/>
      <c r="P33" s="77"/>
      <c r="Q33" s="160"/>
      <c r="R33" s="118"/>
      <c r="S33" s="107"/>
    </row>
    <row r="34" spans="1:19" ht="15.75" customHeight="1">
      <c r="A34" s="21">
        <f>ROW()</f>
        <v>34</v>
      </c>
      <c r="B34" s="160"/>
      <c r="C34" s="108" t="s">
        <v>268</v>
      </c>
      <c r="D34" s="77"/>
      <c r="E34" s="160"/>
      <c r="F34" s="77"/>
      <c r="G34" s="160"/>
      <c r="H34" s="77"/>
      <c r="I34" s="160"/>
      <c r="J34" s="77"/>
      <c r="K34" s="160"/>
      <c r="L34" s="77"/>
      <c r="M34" s="160"/>
      <c r="N34" s="77"/>
      <c r="O34" s="160"/>
      <c r="P34" s="77"/>
      <c r="Q34" s="160"/>
      <c r="R34" s="118"/>
      <c r="S34" s="107"/>
    </row>
    <row r="35" spans="1:19" ht="39" customHeight="1">
      <c r="A35" s="21">
        <f>ROW()</f>
        <v>35</v>
      </c>
      <c r="B35" s="160"/>
      <c r="C35" s="140" t="s">
        <v>267</v>
      </c>
      <c r="D35" s="140"/>
      <c r="E35" s="160"/>
      <c r="F35" s="92" t="s">
        <v>269</v>
      </c>
      <c r="G35" s="160"/>
      <c r="H35" s="141" t="s">
        <v>365</v>
      </c>
      <c r="I35" s="160"/>
      <c r="J35" s="140" t="s">
        <v>270</v>
      </c>
      <c r="K35" s="140"/>
      <c r="L35" s="140"/>
      <c r="M35" s="140"/>
      <c r="N35" s="140"/>
      <c r="O35" s="140"/>
      <c r="P35" s="414" t="s">
        <v>547</v>
      </c>
      <c r="Q35" s="415"/>
      <c r="R35" s="415"/>
      <c r="S35" s="107"/>
    </row>
    <row r="36" spans="1:19" ht="15" customHeight="1">
      <c r="A36" s="21">
        <f>ROW()</f>
        <v>36</v>
      </c>
      <c r="B36" s="160"/>
      <c r="C36" s="409"/>
      <c r="D36" s="409"/>
      <c r="E36" s="160"/>
      <c r="F36" s="78"/>
      <c r="G36" s="160"/>
      <c r="H36" s="78" t="s">
        <v>536</v>
      </c>
      <c r="I36" s="160"/>
      <c r="J36" s="411"/>
      <c r="K36" s="412"/>
      <c r="L36" s="412"/>
      <c r="M36" s="412"/>
      <c r="N36" s="413"/>
      <c r="O36" s="77"/>
      <c r="P36" s="411"/>
      <c r="Q36" s="412"/>
      <c r="R36" s="413"/>
      <c r="S36" s="107"/>
    </row>
    <row r="37" spans="1:19" ht="15" customHeight="1">
      <c r="A37" s="21">
        <f>ROW()</f>
        <v>37</v>
      </c>
      <c r="B37" s="160"/>
      <c r="C37" s="409"/>
      <c r="D37" s="409"/>
      <c r="E37" s="160"/>
      <c r="F37" s="78"/>
      <c r="G37" s="160"/>
      <c r="H37" s="78" t="s">
        <v>536</v>
      </c>
      <c r="I37" s="160"/>
      <c r="J37" s="411"/>
      <c r="K37" s="412"/>
      <c r="L37" s="412"/>
      <c r="M37" s="412"/>
      <c r="N37" s="413"/>
      <c r="O37" s="77"/>
      <c r="P37" s="411"/>
      <c r="Q37" s="412"/>
      <c r="R37" s="413"/>
      <c r="S37" s="107"/>
    </row>
    <row r="38" spans="1:19" ht="15" customHeight="1">
      <c r="A38" s="21">
        <f>ROW()</f>
        <v>38</v>
      </c>
      <c r="B38" s="160"/>
      <c r="C38" s="409"/>
      <c r="D38" s="409"/>
      <c r="E38" s="160"/>
      <c r="F38" s="78"/>
      <c r="G38" s="160"/>
      <c r="H38" s="78" t="s">
        <v>536</v>
      </c>
      <c r="I38" s="160"/>
      <c r="J38" s="411"/>
      <c r="K38" s="412"/>
      <c r="L38" s="412"/>
      <c r="M38" s="412"/>
      <c r="N38" s="413"/>
      <c r="O38" s="77"/>
      <c r="P38" s="411"/>
      <c r="Q38" s="412"/>
      <c r="R38" s="413"/>
      <c r="S38" s="107"/>
    </row>
    <row r="39" spans="1:19" ht="15" customHeight="1">
      <c r="A39" s="21">
        <f>ROW()</f>
        <v>39</v>
      </c>
      <c r="B39" s="160"/>
      <c r="C39" s="409"/>
      <c r="D39" s="409"/>
      <c r="E39" s="160"/>
      <c r="F39" s="78"/>
      <c r="G39" s="160"/>
      <c r="H39" s="78" t="s">
        <v>536</v>
      </c>
      <c r="I39" s="160"/>
      <c r="J39" s="411"/>
      <c r="K39" s="412"/>
      <c r="L39" s="412"/>
      <c r="M39" s="412"/>
      <c r="N39" s="413"/>
      <c r="O39" s="77"/>
      <c r="P39" s="411"/>
      <c r="Q39" s="412"/>
      <c r="R39" s="413"/>
      <c r="S39" s="107"/>
    </row>
    <row r="40" spans="1:19" ht="15" customHeight="1">
      <c r="A40" s="21">
        <f>ROW()</f>
        <v>40</v>
      </c>
      <c r="B40" s="160"/>
      <c r="C40" s="409"/>
      <c r="D40" s="409"/>
      <c r="E40" s="160"/>
      <c r="F40" s="78"/>
      <c r="G40" s="160"/>
      <c r="H40" s="78" t="s">
        <v>536</v>
      </c>
      <c r="I40" s="160"/>
      <c r="J40" s="411"/>
      <c r="K40" s="412"/>
      <c r="L40" s="412"/>
      <c r="M40" s="412"/>
      <c r="N40" s="413"/>
      <c r="O40" s="77"/>
      <c r="P40" s="411"/>
      <c r="Q40" s="412"/>
      <c r="R40" s="413"/>
      <c r="S40" s="107"/>
    </row>
    <row r="41" spans="1:19" ht="15" customHeight="1">
      <c r="A41" s="21">
        <f>ROW()</f>
        <v>41</v>
      </c>
      <c r="B41" s="160"/>
      <c r="C41" s="409"/>
      <c r="D41" s="409"/>
      <c r="E41" s="160"/>
      <c r="F41" s="78"/>
      <c r="G41" s="160"/>
      <c r="H41" s="78" t="s">
        <v>536</v>
      </c>
      <c r="I41" s="160"/>
      <c r="J41" s="411"/>
      <c r="K41" s="412"/>
      <c r="L41" s="412"/>
      <c r="M41" s="412"/>
      <c r="N41" s="413"/>
      <c r="O41" s="77"/>
      <c r="P41" s="411"/>
      <c r="Q41" s="412"/>
      <c r="R41" s="413"/>
      <c r="S41" s="107"/>
    </row>
    <row r="42" spans="1:19" ht="15" customHeight="1">
      <c r="A42" s="21">
        <f>ROW()</f>
        <v>42</v>
      </c>
      <c r="B42" s="160"/>
      <c r="C42" s="409"/>
      <c r="D42" s="409"/>
      <c r="E42" s="160"/>
      <c r="F42" s="78"/>
      <c r="G42" s="160"/>
      <c r="H42" s="78" t="s">
        <v>536</v>
      </c>
      <c r="I42" s="160"/>
      <c r="J42" s="411"/>
      <c r="K42" s="412"/>
      <c r="L42" s="412"/>
      <c r="M42" s="412"/>
      <c r="N42" s="413"/>
      <c r="O42" s="77"/>
      <c r="P42" s="411"/>
      <c r="Q42" s="412"/>
      <c r="R42" s="413"/>
      <c r="S42" s="107"/>
    </row>
    <row r="43" spans="1:19" ht="15" customHeight="1">
      <c r="A43" s="21">
        <f>ROW()</f>
        <v>43</v>
      </c>
      <c r="B43" s="160"/>
      <c r="C43" s="409"/>
      <c r="D43" s="409"/>
      <c r="E43" s="160"/>
      <c r="F43" s="78"/>
      <c r="G43" s="160"/>
      <c r="H43" s="78" t="s">
        <v>536</v>
      </c>
      <c r="I43" s="160"/>
      <c r="J43" s="411"/>
      <c r="K43" s="412"/>
      <c r="L43" s="412"/>
      <c r="M43" s="412"/>
      <c r="N43" s="413"/>
      <c r="O43" s="77"/>
      <c r="P43" s="411"/>
      <c r="Q43" s="412"/>
      <c r="R43" s="413"/>
      <c r="S43" s="107"/>
    </row>
    <row r="44" spans="1:19" ht="15" customHeight="1">
      <c r="A44" s="21">
        <f>ROW()</f>
        <v>44</v>
      </c>
      <c r="B44" s="160"/>
      <c r="C44" s="409"/>
      <c r="D44" s="409"/>
      <c r="E44" s="160"/>
      <c r="F44" s="78"/>
      <c r="G44" s="160"/>
      <c r="H44" s="78" t="s">
        <v>536</v>
      </c>
      <c r="I44" s="160"/>
      <c r="J44" s="411"/>
      <c r="K44" s="412"/>
      <c r="L44" s="412"/>
      <c r="M44" s="412"/>
      <c r="N44" s="413"/>
      <c r="O44" s="77"/>
      <c r="P44" s="411"/>
      <c r="Q44" s="412"/>
      <c r="R44" s="413"/>
      <c r="S44" s="107"/>
    </row>
    <row r="45" spans="1:19" ht="15" customHeight="1">
      <c r="A45" s="21">
        <f>ROW()</f>
        <v>45</v>
      </c>
      <c r="B45" s="160"/>
      <c r="C45" s="409"/>
      <c r="D45" s="409"/>
      <c r="E45" s="160"/>
      <c r="F45" s="78"/>
      <c r="G45" s="160"/>
      <c r="H45" s="78" t="s">
        <v>536</v>
      </c>
      <c r="I45" s="160"/>
      <c r="J45" s="411"/>
      <c r="K45" s="412"/>
      <c r="L45" s="412"/>
      <c r="M45" s="412"/>
      <c r="N45" s="413"/>
      <c r="O45" s="77"/>
      <c r="P45" s="411"/>
      <c r="Q45" s="412"/>
      <c r="R45" s="413"/>
      <c r="S45" s="107"/>
    </row>
    <row r="46" spans="1:19" ht="15" customHeight="1">
      <c r="A46" s="21">
        <f>ROW()</f>
        <v>46</v>
      </c>
      <c r="B46" s="160"/>
      <c r="C46" s="409"/>
      <c r="D46" s="409"/>
      <c r="E46" s="160"/>
      <c r="F46" s="78"/>
      <c r="G46" s="160"/>
      <c r="H46" s="78" t="s">
        <v>536</v>
      </c>
      <c r="I46" s="160"/>
      <c r="J46" s="411"/>
      <c r="K46" s="412"/>
      <c r="L46" s="412"/>
      <c r="M46" s="412"/>
      <c r="N46" s="413"/>
      <c r="O46" s="77"/>
      <c r="P46" s="411"/>
      <c r="Q46" s="412"/>
      <c r="R46" s="413"/>
      <c r="S46" s="107"/>
    </row>
    <row r="47" spans="1:19" ht="15" customHeight="1">
      <c r="A47" s="21">
        <f>ROW()</f>
        <v>47</v>
      </c>
      <c r="B47" s="160"/>
      <c r="C47" s="409"/>
      <c r="D47" s="409"/>
      <c r="E47" s="160"/>
      <c r="F47" s="78"/>
      <c r="G47" s="160"/>
      <c r="H47" s="78" t="s">
        <v>536</v>
      </c>
      <c r="I47" s="160"/>
      <c r="J47" s="411"/>
      <c r="K47" s="412"/>
      <c r="L47" s="412"/>
      <c r="M47" s="412"/>
      <c r="N47" s="413"/>
      <c r="O47" s="77"/>
      <c r="P47" s="411"/>
      <c r="Q47" s="412"/>
      <c r="R47" s="413"/>
      <c r="S47" s="107"/>
    </row>
    <row r="48" spans="1:19" ht="15" customHeight="1">
      <c r="A48" s="21">
        <f>ROW()</f>
        <v>48</v>
      </c>
      <c r="B48" s="160"/>
      <c r="C48" s="409"/>
      <c r="D48" s="409"/>
      <c r="E48" s="160"/>
      <c r="F48" s="78"/>
      <c r="G48" s="160"/>
      <c r="H48" s="78" t="s">
        <v>536</v>
      </c>
      <c r="I48" s="160"/>
      <c r="J48" s="411"/>
      <c r="K48" s="412"/>
      <c r="L48" s="412"/>
      <c r="M48" s="412"/>
      <c r="N48" s="413"/>
      <c r="O48" s="77"/>
      <c r="P48" s="411"/>
      <c r="Q48" s="412"/>
      <c r="R48" s="413"/>
      <c r="S48" s="107"/>
    </row>
    <row r="49" spans="1:19" ht="15" customHeight="1">
      <c r="A49" s="21">
        <f>ROW()</f>
        <v>49</v>
      </c>
      <c r="B49" s="160"/>
      <c r="C49" s="409"/>
      <c r="D49" s="409"/>
      <c r="E49" s="160"/>
      <c r="F49" s="78"/>
      <c r="G49" s="160"/>
      <c r="H49" s="78" t="s">
        <v>536</v>
      </c>
      <c r="I49" s="160"/>
      <c r="J49" s="411"/>
      <c r="K49" s="412"/>
      <c r="L49" s="412"/>
      <c r="M49" s="412"/>
      <c r="N49" s="413"/>
      <c r="O49" s="77"/>
      <c r="P49" s="411"/>
      <c r="Q49" s="412"/>
      <c r="R49" s="413"/>
      <c r="S49" s="107"/>
    </row>
    <row r="50" spans="1:19" ht="15" customHeight="1">
      <c r="A50" s="21">
        <f>ROW()</f>
        <v>50</v>
      </c>
      <c r="B50" s="160"/>
      <c r="C50" s="409"/>
      <c r="D50" s="409"/>
      <c r="E50" s="160"/>
      <c r="F50" s="78"/>
      <c r="G50" s="160"/>
      <c r="H50" s="78" t="s">
        <v>536</v>
      </c>
      <c r="I50" s="160"/>
      <c r="J50" s="411"/>
      <c r="K50" s="412"/>
      <c r="L50" s="412"/>
      <c r="M50" s="412"/>
      <c r="N50" s="413"/>
      <c r="O50" s="77"/>
      <c r="P50" s="411"/>
      <c r="Q50" s="412"/>
      <c r="R50" s="413"/>
      <c r="S50" s="107"/>
    </row>
    <row r="51" spans="1:19" ht="15" customHeight="1">
      <c r="A51" s="21">
        <f>ROW()</f>
        <v>51</v>
      </c>
      <c r="B51" s="160"/>
      <c r="C51" s="409"/>
      <c r="D51" s="409"/>
      <c r="E51" s="160"/>
      <c r="F51" s="78"/>
      <c r="G51" s="160"/>
      <c r="H51" s="78" t="s">
        <v>536</v>
      </c>
      <c r="I51" s="160"/>
      <c r="J51" s="411"/>
      <c r="K51" s="412"/>
      <c r="L51" s="412"/>
      <c r="M51" s="412"/>
      <c r="N51" s="413"/>
      <c r="O51" s="77"/>
      <c r="P51" s="411"/>
      <c r="Q51" s="412"/>
      <c r="R51" s="413"/>
      <c r="S51" s="107"/>
    </row>
    <row r="52" spans="1:19" ht="15" customHeight="1">
      <c r="A52" s="21">
        <f>ROW()</f>
        <v>52</v>
      </c>
      <c r="B52" s="160"/>
      <c r="C52" s="409"/>
      <c r="D52" s="409"/>
      <c r="E52" s="160"/>
      <c r="F52" s="78"/>
      <c r="G52" s="160"/>
      <c r="H52" s="78" t="s">
        <v>536</v>
      </c>
      <c r="I52" s="160"/>
      <c r="J52" s="411"/>
      <c r="K52" s="412"/>
      <c r="L52" s="412"/>
      <c r="M52" s="412"/>
      <c r="N52" s="413"/>
      <c r="O52" s="77"/>
      <c r="P52" s="411"/>
      <c r="Q52" s="412"/>
      <c r="R52" s="413"/>
      <c r="S52" s="107"/>
    </row>
    <row r="53" spans="1:19" ht="15" customHeight="1">
      <c r="A53" s="21">
        <f>ROW()</f>
        <v>53</v>
      </c>
      <c r="B53" s="160"/>
      <c r="C53" s="409"/>
      <c r="D53" s="409"/>
      <c r="E53" s="160"/>
      <c r="F53" s="78"/>
      <c r="G53" s="160"/>
      <c r="H53" s="78" t="s">
        <v>536</v>
      </c>
      <c r="I53" s="160"/>
      <c r="J53" s="411"/>
      <c r="K53" s="412"/>
      <c r="L53" s="412"/>
      <c r="M53" s="412"/>
      <c r="N53" s="413"/>
      <c r="O53" s="77"/>
      <c r="P53" s="411"/>
      <c r="Q53" s="412"/>
      <c r="R53" s="413"/>
      <c r="S53" s="107"/>
    </row>
    <row r="54" spans="1:19" ht="15" customHeight="1">
      <c r="A54" s="21">
        <f>ROW()</f>
        <v>54</v>
      </c>
      <c r="B54" s="160"/>
      <c r="C54" s="409"/>
      <c r="D54" s="409"/>
      <c r="E54" s="160"/>
      <c r="F54" s="78"/>
      <c r="G54" s="160"/>
      <c r="H54" s="78" t="s">
        <v>536</v>
      </c>
      <c r="I54" s="160"/>
      <c r="J54" s="411"/>
      <c r="K54" s="412"/>
      <c r="L54" s="412"/>
      <c r="M54" s="412"/>
      <c r="N54" s="413"/>
      <c r="O54" s="77"/>
      <c r="P54" s="411"/>
      <c r="Q54" s="412"/>
      <c r="R54" s="413"/>
      <c r="S54" s="107"/>
    </row>
    <row r="55" spans="1:19" ht="15" customHeight="1">
      <c r="A55" s="21">
        <f>ROW()</f>
        <v>55</v>
      </c>
      <c r="B55" s="160"/>
      <c r="C55" s="409"/>
      <c r="D55" s="409"/>
      <c r="E55" s="160"/>
      <c r="F55" s="78"/>
      <c r="G55" s="160"/>
      <c r="H55" s="78" t="s">
        <v>536</v>
      </c>
      <c r="I55" s="160"/>
      <c r="J55" s="411"/>
      <c r="K55" s="412"/>
      <c r="L55" s="412"/>
      <c r="M55" s="412"/>
      <c r="N55" s="413"/>
      <c r="O55" s="77"/>
      <c r="P55" s="411"/>
      <c r="Q55" s="412"/>
      <c r="R55" s="413"/>
      <c r="S55" s="107"/>
    </row>
    <row r="56" spans="1:19" ht="15" customHeight="1">
      <c r="A56" s="21">
        <f>ROW()</f>
        <v>56</v>
      </c>
      <c r="B56" s="160"/>
      <c r="C56" s="409"/>
      <c r="D56" s="409"/>
      <c r="E56" s="160"/>
      <c r="F56" s="78"/>
      <c r="G56" s="160"/>
      <c r="H56" s="78" t="s">
        <v>536</v>
      </c>
      <c r="I56" s="160"/>
      <c r="J56" s="411"/>
      <c r="K56" s="412"/>
      <c r="L56" s="412"/>
      <c r="M56" s="412"/>
      <c r="N56" s="413"/>
      <c r="O56" s="77"/>
      <c r="P56" s="411"/>
      <c r="Q56" s="412"/>
      <c r="R56" s="413"/>
      <c r="S56" s="107"/>
    </row>
    <row r="57" spans="1:19" ht="15" customHeight="1">
      <c r="A57" s="21">
        <f>ROW()</f>
        <v>57</v>
      </c>
      <c r="B57" s="160"/>
      <c r="C57" s="409"/>
      <c r="D57" s="409"/>
      <c r="E57" s="160"/>
      <c r="F57" s="78"/>
      <c r="G57" s="160"/>
      <c r="H57" s="78" t="s">
        <v>536</v>
      </c>
      <c r="I57" s="160"/>
      <c r="J57" s="411"/>
      <c r="K57" s="412"/>
      <c r="L57" s="412"/>
      <c r="M57" s="412"/>
      <c r="N57" s="413"/>
      <c r="O57" s="77"/>
      <c r="P57" s="411"/>
      <c r="Q57" s="412"/>
      <c r="R57" s="413"/>
      <c r="S57" s="107"/>
    </row>
    <row r="58" spans="1:19" ht="15" customHeight="1">
      <c r="A58" s="21">
        <f>ROW()</f>
        <v>58</v>
      </c>
      <c r="B58" s="160"/>
      <c r="C58" s="77"/>
      <c r="D58" s="77"/>
      <c r="E58" s="160"/>
      <c r="F58" s="77"/>
      <c r="G58" s="160"/>
      <c r="H58" s="77"/>
      <c r="I58" s="160"/>
      <c r="J58" s="77"/>
      <c r="K58" s="160"/>
      <c r="L58" s="77"/>
      <c r="M58" s="160"/>
      <c r="N58" s="77"/>
      <c r="O58" s="160"/>
      <c r="P58" s="77"/>
      <c r="Q58" s="160"/>
      <c r="R58" s="118"/>
      <c r="S58" s="107"/>
    </row>
    <row r="59" spans="1:26" s="218" customFormat="1" ht="30" customHeight="1">
      <c r="A59" s="361" t="s">
        <v>476</v>
      </c>
      <c r="B59" s="292"/>
      <c r="C59" s="292"/>
      <c r="D59" s="292"/>
      <c r="E59" s="292"/>
      <c r="F59" s="292"/>
      <c r="G59" s="292"/>
      <c r="H59" s="292"/>
      <c r="I59" s="292"/>
      <c r="J59" s="282"/>
      <c r="K59" s="282"/>
      <c r="L59" s="282"/>
      <c r="M59" s="282"/>
      <c r="N59" s="282"/>
      <c r="O59" s="282"/>
      <c r="P59" s="282"/>
      <c r="Q59" s="282"/>
      <c r="R59" s="282"/>
      <c r="S59" s="283"/>
      <c r="T59"/>
      <c r="U59"/>
      <c r="V59"/>
      <c r="W59"/>
      <c r="X59"/>
      <c r="Y59"/>
      <c r="Z59"/>
    </row>
    <row r="60" spans="1:26" s="16" customFormat="1" ht="12.75">
      <c r="A60" s="284" t="s">
        <v>53</v>
      </c>
      <c r="B60" s="275"/>
      <c r="C60" s="275"/>
      <c r="D60" s="275"/>
      <c r="E60" s="275"/>
      <c r="F60" s="275"/>
      <c r="G60" s="275"/>
      <c r="H60" s="275"/>
      <c r="I60" s="275"/>
      <c r="J60" s="275"/>
      <c r="K60" s="275"/>
      <c r="L60" s="275"/>
      <c r="M60" s="275"/>
      <c r="N60" s="275"/>
      <c r="O60" s="275"/>
      <c r="P60" s="275"/>
      <c r="Q60" s="275"/>
      <c r="R60" s="286"/>
      <c r="S60" s="278"/>
      <c r="T60"/>
      <c r="U60"/>
      <c r="V60"/>
      <c r="W60"/>
      <c r="X60"/>
      <c r="Y60"/>
      <c r="Z60"/>
    </row>
    <row r="61" spans="1:19" ht="15.75">
      <c r="A61" s="21">
        <f>ROW()</f>
        <v>61</v>
      </c>
      <c r="B61" s="113" t="s">
        <v>477</v>
      </c>
      <c r="C61" s="77"/>
      <c r="D61" s="77"/>
      <c r="E61" s="77"/>
      <c r="F61" s="77"/>
      <c r="G61" s="77"/>
      <c r="H61" s="77"/>
      <c r="I61" s="160"/>
      <c r="J61" s="77"/>
      <c r="K61" s="160"/>
      <c r="L61" s="77"/>
      <c r="M61" s="160"/>
      <c r="N61" s="77"/>
      <c r="O61" s="160"/>
      <c r="P61" s="77"/>
      <c r="Q61" s="160"/>
      <c r="R61" s="118"/>
      <c r="S61" s="107"/>
    </row>
    <row r="62" spans="1:19" ht="12.75">
      <c r="A62" s="21">
        <f>ROW()</f>
        <v>62</v>
      </c>
      <c r="B62" s="160"/>
      <c r="C62" s="160"/>
      <c r="D62" s="160"/>
      <c r="E62" s="160"/>
      <c r="F62" s="160"/>
      <c r="G62" s="160"/>
      <c r="H62" s="160"/>
      <c r="I62" s="160"/>
      <c r="J62" s="160"/>
      <c r="K62" s="160"/>
      <c r="L62" s="77"/>
      <c r="M62" s="160"/>
      <c r="N62" s="77"/>
      <c r="O62" s="160"/>
      <c r="P62" s="77"/>
      <c r="Q62" s="160"/>
      <c r="R62" s="114" t="s">
        <v>141</v>
      </c>
      <c r="S62" s="107"/>
    </row>
    <row r="63" spans="1:19" ht="12.75">
      <c r="A63" s="21">
        <f>ROW()</f>
        <v>63</v>
      </c>
      <c r="B63" s="163"/>
      <c r="C63" s="163"/>
      <c r="D63" s="163"/>
      <c r="E63" s="163"/>
      <c r="F63" s="163"/>
      <c r="G63" s="163"/>
      <c r="H63" s="163"/>
      <c r="I63" s="163"/>
      <c r="J63" s="163"/>
      <c r="K63" s="160"/>
      <c r="L63" s="77"/>
      <c r="M63" s="140"/>
      <c r="N63" s="269" t="s">
        <v>499</v>
      </c>
      <c r="O63" s="140"/>
      <c r="P63" s="140"/>
      <c r="Q63" s="58"/>
      <c r="R63" s="58"/>
      <c r="S63" s="107"/>
    </row>
    <row r="64" spans="1:19" ht="34.5" customHeight="1">
      <c r="A64" s="21">
        <f>ROW()</f>
        <v>64</v>
      </c>
      <c r="B64" s="163"/>
      <c r="C64" s="77"/>
      <c r="D64" s="77"/>
      <c r="E64" s="160"/>
      <c r="F64" s="77"/>
      <c r="G64" s="160"/>
      <c r="H64" s="77"/>
      <c r="I64" s="160"/>
      <c r="J64" s="77"/>
      <c r="K64" s="160"/>
      <c r="L64" s="77"/>
      <c r="M64" s="160"/>
      <c r="N64" s="58" t="s">
        <v>316</v>
      </c>
      <c r="O64" s="58"/>
      <c r="P64" s="58" t="s">
        <v>416</v>
      </c>
      <c r="Q64" s="58"/>
      <c r="R64" s="58" t="s">
        <v>415</v>
      </c>
      <c r="S64" s="107"/>
    </row>
    <row r="65" spans="1:19" ht="12.75">
      <c r="A65" s="21">
        <f>ROW()</f>
        <v>65</v>
      </c>
      <c r="B65" s="163"/>
      <c r="C65" s="171" t="s">
        <v>41</v>
      </c>
      <c r="D65" s="54"/>
      <c r="E65" s="160"/>
      <c r="F65" s="409"/>
      <c r="G65" s="404"/>
      <c r="H65" s="404"/>
      <c r="I65" s="404"/>
      <c r="J65" s="404"/>
      <c r="K65" s="160"/>
      <c r="L65" s="77"/>
      <c r="M65" s="160"/>
      <c r="N65" s="225">
        <f>IF(ISNUMBER(CoverSheet!$C$31),DATE(YEAR(CoverSheet!$C$31)-1,MONTH(CoverSheet!$C$31),DAY(CoverSheet!$C$31)),"")</f>
        <v>40268</v>
      </c>
      <c r="O65" s="160"/>
      <c r="P65" s="225">
        <f>IF(ISNUMBER(CoverSheet!$C$31),DATE(YEAR(CoverSheet!$C$31),MONTH(CoverSheet!$C$31),DAY(CoverSheet!$C$31)),"")</f>
        <v>40633</v>
      </c>
      <c r="Q65" s="163"/>
      <c r="R65" s="225">
        <f>IF(ISNUMBER(CoverSheet!$C$31),DATE(YEAR(CoverSheet!$C$31)+1,MONTH(CoverSheet!$C$31),DAY(CoverSheet!$C$31)),"")</f>
        <v>40999</v>
      </c>
      <c r="S65" s="107"/>
    </row>
    <row r="66" spans="1:19" ht="15" customHeight="1">
      <c r="A66" s="21">
        <f>ROW()</f>
        <v>66</v>
      </c>
      <c r="B66" s="163"/>
      <c r="C66" s="268" t="s">
        <v>497</v>
      </c>
      <c r="D66" s="54"/>
      <c r="E66" s="160"/>
      <c r="F66" s="410"/>
      <c r="G66" s="404"/>
      <c r="H66" s="404"/>
      <c r="I66" s="404"/>
      <c r="J66" s="404"/>
      <c r="K66" s="163"/>
      <c r="L66" s="71" t="s">
        <v>271</v>
      </c>
      <c r="M66" s="163"/>
      <c r="N66" s="83"/>
      <c r="O66" s="163"/>
      <c r="P66" s="83"/>
      <c r="Q66" s="163"/>
      <c r="R66" s="83"/>
      <c r="S66" s="107"/>
    </row>
    <row r="67" spans="1:19" ht="15" customHeight="1" thickBot="1">
      <c r="A67" s="21">
        <f>ROW()</f>
        <v>67</v>
      </c>
      <c r="B67" s="159"/>
      <c r="C67" s="268" t="s">
        <v>498</v>
      </c>
      <c r="D67" s="54"/>
      <c r="E67" s="160"/>
      <c r="F67" s="409"/>
      <c r="G67" s="404"/>
      <c r="H67" s="404"/>
      <c r="I67" s="404"/>
      <c r="J67" s="404"/>
      <c r="K67" s="163"/>
      <c r="L67" s="71" t="s">
        <v>272</v>
      </c>
      <c r="M67" s="163"/>
      <c r="N67" s="83"/>
      <c r="O67" s="163"/>
      <c r="P67" s="83"/>
      <c r="Q67" s="163"/>
      <c r="R67" s="83"/>
      <c r="S67" s="107"/>
    </row>
    <row r="68" spans="1:19" ht="15" customHeight="1" thickBot="1">
      <c r="A68" s="21">
        <f>ROW()</f>
        <v>68</v>
      </c>
      <c r="B68" s="163"/>
      <c r="C68" s="171" t="s">
        <v>270</v>
      </c>
      <c r="D68" s="163"/>
      <c r="E68" s="163"/>
      <c r="F68" s="409"/>
      <c r="G68" s="404"/>
      <c r="H68" s="404"/>
      <c r="I68" s="404"/>
      <c r="J68" s="404"/>
      <c r="K68" s="163"/>
      <c r="L68" s="93" t="s">
        <v>273</v>
      </c>
      <c r="M68" s="163"/>
      <c r="N68" s="90">
        <f>N66-N67</f>
        <v>0</v>
      </c>
      <c r="O68" s="163"/>
      <c r="P68" s="90">
        <f>P66-P67</f>
        <v>0</v>
      </c>
      <c r="Q68" s="163"/>
      <c r="R68" s="90">
        <f>R66-R67</f>
        <v>0</v>
      </c>
      <c r="S68" s="107"/>
    </row>
    <row r="69" spans="1:19" ht="15" customHeight="1">
      <c r="A69" s="21">
        <f>ROW()</f>
        <v>69</v>
      </c>
      <c r="B69" s="163"/>
      <c r="C69" s="160"/>
      <c r="D69" s="163"/>
      <c r="E69" s="163"/>
      <c r="F69" s="160"/>
      <c r="G69" s="163"/>
      <c r="H69" s="163"/>
      <c r="I69" s="163"/>
      <c r="J69" s="163"/>
      <c r="K69" s="163"/>
      <c r="L69" s="160"/>
      <c r="M69" s="163"/>
      <c r="N69" s="163"/>
      <c r="O69" s="163"/>
      <c r="P69" s="163"/>
      <c r="Q69" s="163"/>
      <c r="R69" s="163"/>
      <c r="S69" s="107"/>
    </row>
    <row r="70" spans="1:19" ht="12.75">
      <c r="A70" s="21">
        <f>ROW()</f>
        <v>70</v>
      </c>
      <c r="B70" s="160"/>
      <c r="C70" s="171" t="s">
        <v>41</v>
      </c>
      <c r="D70" s="54"/>
      <c r="E70" s="160"/>
      <c r="F70" s="409"/>
      <c r="G70" s="404"/>
      <c r="H70" s="404"/>
      <c r="I70" s="404"/>
      <c r="J70" s="404"/>
      <c r="K70" s="160"/>
      <c r="L70" s="170"/>
      <c r="M70" s="160"/>
      <c r="N70" s="77"/>
      <c r="O70" s="160"/>
      <c r="P70" s="77"/>
      <c r="Q70" s="163"/>
      <c r="R70" s="77"/>
      <c r="S70" s="107"/>
    </row>
    <row r="71" spans="1:19" ht="15" customHeight="1">
      <c r="A71" s="21">
        <f>ROW()</f>
        <v>71</v>
      </c>
      <c r="B71" s="159"/>
      <c r="C71" s="268" t="s">
        <v>497</v>
      </c>
      <c r="D71" s="54"/>
      <c r="E71" s="160"/>
      <c r="F71" s="410"/>
      <c r="G71" s="404"/>
      <c r="H71" s="404"/>
      <c r="I71" s="404"/>
      <c r="J71" s="404"/>
      <c r="K71" s="163"/>
      <c r="L71" s="71" t="s">
        <v>271</v>
      </c>
      <c r="M71" s="163"/>
      <c r="N71" s="83"/>
      <c r="O71" s="163"/>
      <c r="P71" s="83"/>
      <c r="Q71" s="163"/>
      <c r="R71" s="83"/>
      <c r="S71" s="107"/>
    </row>
    <row r="72" spans="1:19" ht="15" customHeight="1" thickBot="1">
      <c r="A72" s="21">
        <f>ROW()</f>
        <v>72</v>
      </c>
      <c r="B72" s="159"/>
      <c r="C72" s="268" t="s">
        <v>498</v>
      </c>
      <c r="D72" s="54"/>
      <c r="E72" s="160"/>
      <c r="F72" s="409"/>
      <c r="G72" s="404"/>
      <c r="H72" s="404"/>
      <c r="I72" s="404"/>
      <c r="J72" s="404"/>
      <c r="K72" s="163"/>
      <c r="L72" s="71" t="s">
        <v>272</v>
      </c>
      <c r="M72" s="163"/>
      <c r="N72" s="83"/>
      <c r="O72" s="163"/>
      <c r="P72" s="83"/>
      <c r="Q72" s="163"/>
      <c r="R72" s="83"/>
      <c r="S72" s="107"/>
    </row>
    <row r="73" spans="1:19" ht="15" customHeight="1" thickBot="1">
      <c r="A73" s="21">
        <f>ROW()</f>
        <v>73</v>
      </c>
      <c r="B73" s="163"/>
      <c r="C73" s="171" t="s">
        <v>270</v>
      </c>
      <c r="D73" s="163"/>
      <c r="E73" s="163"/>
      <c r="F73" s="409"/>
      <c r="G73" s="404"/>
      <c r="H73" s="404"/>
      <c r="I73" s="404"/>
      <c r="J73" s="404"/>
      <c r="K73" s="163"/>
      <c r="L73" s="93" t="s">
        <v>273</v>
      </c>
      <c r="M73" s="163"/>
      <c r="N73" s="90">
        <f>N71-N72</f>
        <v>0</v>
      </c>
      <c r="O73" s="163"/>
      <c r="P73" s="90">
        <f>P71-P72</f>
        <v>0</v>
      </c>
      <c r="Q73" s="163"/>
      <c r="R73" s="90">
        <f>R71-R72</f>
        <v>0</v>
      </c>
      <c r="S73" s="107"/>
    </row>
    <row r="74" spans="1:19" ht="15" customHeight="1">
      <c r="A74" s="21">
        <f>ROW()</f>
        <v>74</v>
      </c>
      <c r="B74" s="163"/>
      <c r="C74" s="160"/>
      <c r="D74" s="163"/>
      <c r="E74" s="163"/>
      <c r="F74" s="160"/>
      <c r="G74" s="163"/>
      <c r="H74" s="163"/>
      <c r="I74" s="163"/>
      <c r="J74" s="163"/>
      <c r="K74" s="163"/>
      <c r="L74" s="160"/>
      <c r="M74" s="163"/>
      <c r="N74" s="163"/>
      <c r="O74" s="163"/>
      <c r="P74" s="163"/>
      <c r="Q74" s="163"/>
      <c r="R74" s="163"/>
      <c r="S74" s="107"/>
    </row>
    <row r="75" spans="1:19" ht="12.75">
      <c r="A75" s="21">
        <f>ROW()</f>
        <v>75</v>
      </c>
      <c r="B75" s="160"/>
      <c r="C75" s="171" t="s">
        <v>41</v>
      </c>
      <c r="D75" s="54"/>
      <c r="E75" s="160"/>
      <c r="F75" s="409"/>
      <c r="G75" s="404"/>
      <c r="H75" s="404"/>
      <c r="I75" s="404"/>
      <c r="J75" s="404"/>
      <c r="K75" s="160"/>
      <c r="L75" s="170"/>
      <c r="M75" s="160"/>
      <c r="N75" s="77"/>
      <c r="O75" s="160"/>
      <c r="P75" s="77"/>
      <c r="Q75" s="163"/>
      <c r="R75" s="77"/>
      <c r="S75" s="107"/>
    </row>
    <row r="76" spans="1:19" ht="15" customHeight="1">
      <c r="A76" s="21">
        <f>ROW()</f>
        <v>76</v>
      </c>
      <c r="B76" s="159"/>
      <c r="C76" s="268" t="s">
        <v>497</v>
      </c>
      <c r="D76" s="54"/>
      <c r="E76" s="160"/>
      <c r="F76" s="409"/>
      <c r="G76" s="404"/>
      <c r="H76" s="404"/>
      <c r="I76" s="404"/>
      <c r="J76" s="404"/>
      <c r="K76" s="163"/>
      <c r="L76" s="71" t="s">
        <v>271</v>
      </c>
      <c r="M76" s="163"/>
      <c r="N76" s="83"/>
      <c r="O76" s="163"/>
      <c r="P76" s="83"/>
      <c r="Q76" s="163"/>
      <c r="R76" s="83"/>
      <c r="S76" s="107"/>
    </row>
    <row r="77" spans="1:19" ht="15" customHeight="1" thickBot="1">
      <c r="A77" s="21">
        <f>ROW()</f>
        <v>77</v>
      </c>
      <c r="B77" s="159"/>
      <c r="C77" s="268" t="s">
        <v>498</v>
      </c>
      <c r="D77" s="311"/>
      <c r="E77" s="160"/>
      <c r="F77" s="410"/>
      <c r="G77" s="404"/>
      <c r="H77" s="404"/>
      <c r="I77" s="404"/>
      <c r="J77" s="404"/>
      <c r="K77" s="163"/>
      <c r="L77" s="71" t="s">
        <v>272</v>
      </c>
      <c r="M77" s="163"/>
      <c r="N77" s="83"/>
      <c r="O77" s="163"/>
      <c r="P77" s="83"/>
      <c r="Q77" s="163"/>
      <c r="R77" s="83"/>
      <c r="S77" s="107"/>
    </row>
    <row r="78" spans="1:19" ht="15" customHeight="1" thickBot="1">
      <c r="A78" s="21">
        <f>ROW()</f>
        <v>78</v>
      </c>
      <c r="B78" s="163"/>
      <c r="C78" s="171" t="s">
        <v>270</v>
      </c>
      <c r="D78" s="163"/>
      <c r="E78" s="163"/>
      <c r="F78" s="409"/>
      <c r="G78" s="404"/>
      <c r="H78" s="404"/>
      <c r="I78" s="404"/>
      <c r="J78" s="404"/>
      <c r="K78" s="163"/>
      <c r="L78" s="93" t="s">
        <v>273</v>
      </c>
      <c r="M78" s="163"/>
      <c r="N78" s="90">
        <f>N76-N77</f>
        <v>0</v>
      </c>
      <c r="O78" s="163"/>
      <c r="P78" s="90">
        <f>P76-P77</f>
        <v>0</v>
      </c>
      <c r="Q78" s="163"/>
      <c r="R78" s="90">
        <f>R76-R77</f>
        <v>0</v>
      </c>
      <c r="S78" s="107"/>
    </row>
    <row r="79" spans="1:19" ht="12.75">
      <c r="A79" s="22">
        <f>ROW()</f>
        <v>79</v>
      </c>
      <c r="B79" s="162"/>
      <c r="C79" s="91"/>
      <c r="D79" s="91"/>
      <c r="E79" s="162"/>
      <c r="F79" s="91"/>
      <c r="G79" s="162"/>
      <c r="H79" s="91"/>
      <c r="I79" s="162"/>
      <c r="J79" s="91"/>
      <c r="K79" s="162"/>
      <c r="L79" s="91"/>
      <c r="M79" s="162"/>
      <c r="N79" s="91"/>
      <c r="O79" s="162"/>
      <c r="P79" s="91"/>
      <c r="Q79" s="162"/>
      <c r="R79" s="91"/>
      <c r="S79" s="169" t="s">
        <v>299</v>
      </c>
    </row>
  </sheetData>
  <mergeCells count="83">
    <mergeCell ref="C57:D57"/>
    <mergeCell ref="F66:J66"/>
    <mergeCell ref="F67:J67"/>
    <mergeCell ref="J57:N57"/>
    <mergeCell ref="C55:D55"/>
    <mergeCell ref="C56:D56"/>
    <mergeCell ref="J55:N55"/>
    <mergeCell ref="P55:R55"/>
    <mergeCell ref="J56:N56"/>
    <mergeCell ref="P56:R56"/>
    <mergeCell ref="C53:D53"/>
    <mergeCell ref="C54:D54"/>
    <mergeCell ref="J53:N53"/>
    <mergeCell ref="P53:R53"/>
    <mergeCell ref="J54:N54"/>
    <mergeCell ref="P54:R54"/>
    <mergeCell ref="C51:D51"/>
    <mergeCell ref="C52:D52"/>
    <mergeCell ref="J51:N51"/>
    <mergeCell ref="P51:R51"/>
    <mergeCell ref="J52:N52"/>
    <mergeCell ref="P52:R52"/>
    <mergeCell ref="C49:D49"/>
    <mergeCell ref="C50:D50"/>
    <mergeCell ref="J49:N49"/>
    <mergeCell ref="P49:R49"/>
    <mergeCell ref="J50:N50"/>
    <mergeCell ref="P50:R50"/>
    <mergeCell ref="C47:D47"/>
    <mergeCell ref="C48:D48"/>
    <mergeCell ref="J47:N47"/>
    <mergeCell ref="P47:R47"/>
    <mergeCell ref="J48:N48"/>
    <mergeCell ref="P48:R48"/>
    <mergeCell ref="C45:D45"/>
    <mergeCell ref="C46:D46"/>
    <mergeCell ref="J45:N45"/>
    <mergeCell ref="P45:R45"/>
    <mergeCell ref="J46:N46"/>
    <mergeCell ref="P46:R46"/>
    <mergeCell ref="C43:D43"/>
    <mergeCell ref="C44:D44"/>
    <mergeCell ref="J43:N43"/>
    <mergeCell ref="P43:R43"/>
    <mergeCell ref="J44:N44"/>
    <mergeCell ref="P44:R44"/>
    <mergeCell ref="C41:D41"/>
    <mergeCell ref="C42:D42"/>
    <mergeCell ref="J41:N41"/>
    <mergeCell ref="P41:R41"/>
    <mergeCell ref="J42:N42"/>
    <mergeCell ref="P42:R42"/>
    <mergeCell ref="C39:D39"/>
    <mergeCell ref="C40:D40"/>
    <mergeCell ref="J39:N39"/>
    <mergeCell ref="P39:R39"/>
    <mergeCell ref="J40:N40"/>
    <mergeCell ref="P40:R40"/>
    <mergeCell ref="C37:D37"/>
    <mergeCell ref="C38:D38"/>
    <mergeCell ref="J37:N37"/>
    <mergeCell ref="P37:R37"/>
    <mergeCell ref="J38:N38"/>
    <mergeCell ref="P38:R38"/>
    <mergeCell ref="C36:D36"/>
    <mergeCell ref="L29:R29"/>
    <mergeCell ref="J36:N36"/>
    <mergeCell ref="P36:R36"/>
    <mergeCell ref="P35:R35"/>
    <mergeCell ref="L2:R2"/>
    <mergeCell ref="L3:R3"/>
    <mergeCell ref="F76:J76"/>
    <mergeCell ref="F77:J77"/>
    <mergeCell ref="L30:R30"/>
    <mergeCell ref="P57:R57"/>
    <mergeCell ref="F68:J68"/>
    <mergeCell ref="F65:J65"/>
    <mergeCell ref="F70:J70"/>
    <mergeCell ref="F78:J78"/>
    <mergeCell ref="F71:J71"/>
    <mergeCell ref="F72:J72"/>
    <mergeCell ref="F73:J73"/>
    <mergeCell ref="F75:J75"/>
  </mergeCells>
  <dataValidations count="1">
    <dataValidation type="list" allowBlank="1" showInputMessage="1" showErrorMessage="1" sqref="H36:H57">
      <formula1>"[Select one],Causal Relationship,Proxy Cost Allocator,Directly Attributable"</formula1>
    </dataValidation>
  </dataValidations>
  <printOptions/>
  <pageMargins left="0.7480314960629921" right="0.7480314960629921" top="0.984251968503937" bottom="0.984251968503937" header="0.5118110236220472" footer="0.5118110236220472"/>
  <pageSetup fitToHeight="10" fitToWidth="1" horizontalDpi="600" verticalDpi="600" orientation="portrait" paperSize="9" scale="62" r:id="rId1"/>
  <headerFooter alignWithMargins="0">
    <oddHeader>&amp;CCommerce Commission Information Disclosure Template</oddHeader>
    <oddFooter>&amp;C&amp;F&amp;R&amp;A</oddFooter>
  </headerFooter>
</worksheet>
</file>

<file path=xl/worksheets/sheet13.xml><?xml version="1.0" encoding="utf-8"?>
<worksheet xmlns="http://schemas.openxmlformats.org/spreadsheetml/2006/main" xmlns:r="http://schemas.openxmlformats.org/officeDocument/2006/relationships">
  <sheetPr codeName="Sheet17">
    <tabColor indexed="45"/>
    <pageSetUpPr fitToPage="1"/>
  </sheetPr>
  <dimension ref="A1:Z79"/>
  <sheetViews>
    <sheetView showGridLines="0" view="pageBreakPreview" zoomScaleSheetLayoutView="100" workbookViewId="0" topLeftCell="A1">
      <selection activeCell="A1" sqref="A1"/>
    </sheetView>
  </sheetViews>
  <sheetFormatPr defaultColWidth="9.140625" defaultRowHeight="12.75"/>
  <cols>
    <col min="1" max="1" width="3.7109375" style="0" customWidth="1"/>
    <col min="2" max="2" width="0.5625" style="0" customWidth="1"/>
    <col min="3" max="3" width="3.8515625" style="0" customWidth="1"/>
    <col min="4" max="4" width="27.28125" style="0" customWidth="1"/>
    <col min="5" max="5" width="0.5625" style="0" customWidth="1"/>
    <col min="6" max="6" width="22.8515625" style="0" customWidth="1"/>
    <col min="7" max="7" width="0.5625" style="0" customWidth="1"/>
    <col min="8" max="8" width="12.57421875" style="0" customWidth="1"/>
    <col min="9" max="9" width="0.5625" style="0" customWidth="1"/>
    <col min="10" max="10" width="12.57421875" style="0" customWidth="1"/>
    <col min="11" max="11" width="0.5625" style="0" customWidth="1"/>
    <col min="12" max="12" width="12.57421875" style="0" customWidth="1"/>
    <col min="13" max="13" width="0.5625" style="0" customWidth="1"/>
    <col min="14" max="14" width="12.57421875" style="0" customWidth="1"/>
    <col min="15" max="15" width="0.5625" style="0" customWidth="1"/>
    <col min="16" max="16" width="12.57421875" style="0" customWidth="1"/>
    <col min="17" max="17" width="0.5625" style="0" customWidth="1"/>
    <col min="18" max="18" width="12.57421875" style="0" customWidth="1"/>
    <col min="19" max="19" width="2.7109375" style="0" customWidth="1"/>
  </cols>
  <sheetData>
    <row r="1" spans="1:26" s="16" customFormat="1" ht="12.75" customHeight="1">
      <c r="A1" s="271"/>
      <c r="B1" s="272"/>
      <c r="C1" s="272"/>
      <c r="D1" s="272"/>
      <c r="E1" s="272"/>
      <c r="F1" s="272"/>
      <c r="G1" s="272"/>
      <c r="H1" s="272"/>
      <c r="I1" s="272"/>
      <c r="J1" s="272"/>
      <c r="K1" s="272"/>
      <c r="L1" s="272"/>
      <c r="M1" s="272"/>
      <c r="N1" s="272"/>
      <c r="O1" s="272"/>
      <c r="P1" s="272"/>
      <c r="Q1" s="272"/>
      <c r="R1" s="272"/>
      <c r="S1" s="273"/>
      <c r="T1"/>
      <c r="U1"/>
      <c r="V1"/>
      <c r="W1"/>
      <c r="X1"/>
      <c r="Y1"/>
      <c r="Z1"/>
    </row>
    <row r="2" spans="1:26" s="16" customFormat="1" ht="16.5" customHeight="1">
      <c r="A2" s="274"/>
      <c r="B2" s="290"/>
      <c r="C2" s="275"/>
      <c r="D2" s="275"/>
      <c r="E2" s="290"/>
      <c r="F2" s="275"/>
      <c r="G2" s="290"/>
      <c r="H2" s="275"/>
      <c r="I2" s="290"/>
      <c r="J2" s="275"/>
      <c r="K2" s="276" t="s">
        <v>51</v>
      </c>
      <c r="L2" s="376" t="str">
        <f>IF(NOT(ISBLANK(CoverSheet!$C$30)),CoverSheet!$C$30,"")</f>
        <v>Airport Company</v>
      </c>
      <c r="M2" s="376"/>
      <c r="N2" s="376"/>
      <c r="O2" s="376"/>
      <c r="P2" s="376"/>
      <c r="Q2" s="376"/>
      <c r="R2" s="376"/>
      <c r="S2" s="278"/>
      <c r="T2"/>
      <c r="U2"/>
      <c r="V2"/>
      <c r="W2"/>
      <c r="X2"/>
      <c r="Y2"/>
      <c r="Z2"/>
    </row>
    <row r="3" spans="1:26" s="16" customFormat="1" ht="16.5" customHeight="1">
      <c r="A3" s="279"/>
      <c r="B3" s="276"/>
      <c r="C3" s="275"/>
      <c r="D3" s="275"/>
      <c r="E3" s="276"/>
      <c r="F3" s="275"/>
      <c r="G3" s="276"/>
      <c r="H3" s="275"/>
      <c r="I3" s="276"/>
      <c r="J3" s="275"/>
      <c r="K3" s="276" t="s">
        <v>52</v>
      </c>
      <c r="L3" s="378">
        <f>IF(ISNUMBER(CoverSheet!$C$31),CoverSheet!$C$31,"")</f>
        <v>40633</v>
      </c>
      <c r="M3" s="378"/>
      <c r="N3" s="378"/>
      <c r="O3" s="378"/>
      <c r="P3" s="378"/>
      <c r="Q3" s="378"/>
      <c r="R3" s="378"/>
      <c r="S3" s="278"/>
      <c r="T3"/>
      <c r="U3"/>
      <c r="V3"/>
      <c r="W3"/>
      <c r="X3"/>
      <c r="Y3"/>
      <c r="Z3"/>
    </row>
    <row r="4" spans="1:26" s="16" customFormat="1" ht="20.25" customHeight="1">
      <c r="A4" s="281" t="s">
        <v>20</v>
      </c>
      <c r="B4" s="282"/>
      <c r="C4" s="282"/>
      <c r="D4" s="282"/>
      <c r="E4" s="282"/>
      <c r="F4" s="282"/>
      <c r="G4" s="282"/>
      <c r="H4" s="282"/>
      <c r="I4" s="282"/>
      <c r="J4" s="282"/>
      <c r="K4" s="282"/>
      <c r="L4" s="282"/>
      <c r="M4" s="282"/>
      <c r="N4" s="282"/>
      <c r="O4" s="282"/>
      <c r="P4" s="282"/>
      <c r="Q4" s="282"/>
      <c r="R4" s="282"/>
      <c r="S4" s="283"/>
      <c r="T4"/>
      <c r="U4"/>
      <c r="V4"/>
      <c r="W4"/>
      <c r="X4"/>
      <c r="Y4"/>
      <c r="Z4"/>
    </row>
    <row r="5" spans="1:26" s="16" customFormat="1" ht="12.75">
      <c r="A5" s="284" t="s">
        <v>53</v>
      </c>
      <c r="B5" s="285" t="s">
        <v>628</v>
      </c>
      <c r="C5" s="275"/>
      <c r="D5" s="275"/>
      <c r="E5" s="275"/>
      <c r="F5" s="275"/>
      <c r="G5" s="275"/>
      <c r="H5" s="275"/>
      <c r="I5" s="275"/>
      <c r="J5" s="275"/>
      <c r="K5" s="275"/>
      <c r="L5" s="275"/>
      <c r="M5" s="275"/>
      <c r="N5" s="275"/>
      <c r="O5" s="275"/>
      <c r="P5" s="275"/>
      <c r="Q5" s="275"/>
      <c r="R5" s="286"/>
      <c r="S5" s="278"/>
      <c r="T5"/>
      <c r="U5"/>
      <c r="V5"/>
      <c r="W5"/>
      <c r="X5"/>
      <c r="Y5"/>
      <c r="Z5"/>
    </row>
    <row r="6" spans="1:19" ht="15.75">
      <c r="A6" s="21">
        <f>ROW()</f>
        <v>6</v>
      </c>
      <c r="B6" s="160"/>
      <c r="C6" s="119"/>
      <c r="D6" s="77"/>
      <c r="E6" s="160"/>
      <c r="F6" s="77"/>
      <c r="G6" s="160"/>
      <c r="H6" s="77"/>
      <c r="I6" s="160"/>
      <c r="J6" s="77"/>
      <c r="K6" s="160"/>
      <c r="L6" s="77"/>
      <c r="M6" s="160"/>
      <c r="N6" s="77"/>
      <c r="O6" s="160"/>
      <c r="P6" s="77"/>
      <c r="Q6" s="160"/>
      <c r="R6" s="114" t="s">
        <v>141</v>
      </c>
      <c r="S6" s="107"/>
    </row>
    <row r="7" spans="1:19" ht="12.75">
      <c r="A7" s="21">
        <f>ROW()</f>
        <v>7</v>
      </c>
      <c r="B7" s="160"/>
      <c r="C7" s="108"/>
      <c r="D7" s="77"/>
      <c r="E7" s="160"/>
      <c r="F7" s="77"/>
      <c r="G7" s="160"/>
      <c r="H7" s="77"/>
      <c r="I7" s="160"/>
      <c r="J7" s="77"/>
      <c r="K7" s="160"/>
      <c r="L7" s="77"/>
      <c r="M7" s="160"/>
      <c r="N7" s="77"/>
      <c r="O7" s="160"/>
      <c r="P7" s="77"/>
      <c r="Q7" s="160"/>
      <c r="R7" s="118"/>
      <c r="S7" s="107"/>
    </row>
    <row r="8" spans="1:19" ht="38.25">
      <c r="A8" s="21">
        <f>ROW()</f>
        <v>8</v>
      </c>
      <c r="B8" s="161"/>
      <c r="C8" s="77"/>
      <c r="D8" s="77"/>
      <c r="E8" s="161"/>
      <c r="F8" s="77"/>
      <c r="G8" s="161"/>
      <c r="H8" s="120" t="s">
        <v>266</v>
      </c>
      <c r="I8" s="161"/>
      <c r="J8" s="120" t="s">
        <v>242</v>
      </c>
      <c r="K8" s="161"/>
      <c r="L8" s="138" t="s">
        <v>279</v>
      </c>
      <c r="M8" s="161"/>
      <c r="N8" s="138" t="s">
        <v>625</v>
      </c>
      <c r="O8" s="161"/>
      <c r="P8" s="138" t="s">
        <v>552</v>
      </c>
      <c r="Q8" s="161"/>
      <c r="R8" s="120" t="s">
        <v>54</v>
      </c>
      <c r="S8" s="107"/>
    </row>
    <row r="9" spans="1:19" ht="12.75">
      <c r="A9" s="21">
        <f>ROW()</f>
        <v>9</v>
      </c>
      <c r="B9" s="160"/>
      <c r="C9" s="146"/>
      <c r="D9" s="77"/>
      <c r="E9" s="160"/>
      <c r="F9" s="77"/>
      <c r="G9" s="160"/>
      <c r="H9" s="77"/>
      <c r="I9" s="160"/>
      <c r="J9" s="77"/>
      <c r="K9" s="160"/>
      <c r="L9" s="77"/>
      <c r="M9" s="160"/>
      <c r="N9" s="77"/>
      <c r="O9" s="160"/>
      <c r="P9" s="77"/>
      <c r="Q9" s="160"/>
      <c r="R9" s="118"/>
      <c r="S9" s="107"/>
    </row>
    <row r="10" spans="1:19" ht="15" customHeight="1">
      <c r="A10" s="21">
        <f>ROW()</f>
        <v>10</v>
      </c>
      <c r="B10" s="160"/>
      <c r="C10" s="320" t="s">
        <v>220</v>
      </c>
      <c r="D10" s="77"/>
      <c r="E10" s="160"/>
      <c r="F10" s="77"/>
      <c r="G10" s="160"/>
      <c r="H10" s="77"/>
      <c r="I10" s="160"/>
      <c r="J10" s="77"/>
      <c r="K10" s="160"/>
      <c r="L10" s="77"/>
      <c r="M10" s="160"/>
      <c r="N10" s="77"/>
      <c r="O10" s="160"/>
      <c r="P10" s="77"/>
      <c r="Q10" s="160"/>
      <c r="R10" s="118"/>
      <c r="S10" s="107"/>
    </row>
    <row r="11" spans="1:19" ht="15" customHeight="1">
      <c r="A11" s="21">
        <f>ROW()</f>
        <v>11</v>
      </c>
      <c r="B11" s="161"/>
      <c r="C11" s="77"/>
      <c r="D11" s="194" t="s">
        <v>587</v>
      </c>
      <c r="E11" s="161"/>
      <c r="F11" s="54"/>
      <c r="G11" s="161"/>
      <c r="H11" s="123"/>
      <c r="I11" s="161"/>
      <c r="J11" s="123"/>
      <c r="K11" s="161"/>
      <c r="L11" s="123"/>
      <c r="M11" s="161"/>
      <c r="N11" s="127">
        <f>(SUM(H11:L11))</f>
        <v>0</v>
      </c>
      <c r="O11" s="161"/>
      <c r="P11" s="77"/>
      <c r="Q11" s="161"/>
      <c r="R11" s="127">
        <f>N11</f>
        <v>0</v>
      </c>
      <c r="S11" s="107"/>
    </row>
    <row r="12" spans="1:19" ht="15" customHeight="1">
      <c r="A12" s="21">
        <f>ROW()</f>
        <v>12</v>
      </c>
      <c r="B12" s="161"/>
      <c r="C12" s="77"/>
      <c r="D12" s="93" t="s">
        <v>588</v>
      </c>
      <c r="E12" s="161"/>
      <c r="F12" s="77"/>
      <c r="G12" s="161"/>
      <c r="H12" s="123"/>
      <c r="I12" s="161"/>
      <c r="J12" s="123"/>
      <c r="K12" s="161"/>
      <c r="L12" s="123"/>
      <c r="M12" s="161"/>
      <c r="N12" s="127">
        <f>(SUM(H12:L12))</f>
        <v>0</v>
      </c>
      <c r="O12" s="161"/>
      <c r="P12" s="123"/>
      <c r="Q12" s="161"/>
      <c r="R12" s="127">
        <f>P12+N12</f>
        <v>0</v>
      </c>
      <c r="S12" s="107"/>
    </row>
    <row r="13" spans="1:19" ht="15" customHeight="1">
      <c r="A13" s="21">
        <f>ROW()</f>
        <v>13</v>
      </c>
      <c r="B13" s="160"/>
      <c r="C13" s="320" t="s">
        <v>551</v>
      </c>
      <c r="D13" s="77"/>
      <c r="E13" s="160"/>
      <c r="F13" s="77"/>
      <c r="G13" s="160"/>
      <c r="H13" s="77"/>
      <c r="I13" s="160"/>
      <c r="J13" s="77"/>
      <c r="K13" s="160"/>
      <c r="L13" s="77"/>
      <c r="M13" s="160"/>
      <c r="N13" s="77"/>
      <c r="O13" s="160"/>
      <c r="P13" s="77"/>
      <c r="Q13" s="160"/>
      <c r="R13" s="77"/>
      <c r="S13" s="107"/>
    </row>
    <row r="14" spans="1:19" ht="15" customHeight="1">
      <c r="A14" s="21">
        <f>ROW()</f>
        <v>14</v>
      </c>
      <c r="B14" s="161"/>
      <c r="C14" s="77"/>
      <c r="D14" s="194" t="s">
        <v>587</v>
      </c>
      <c r="E14" s="161"/>
      <c r="F14" s="54"/>
      <c r="G14" s="161"/>
      <c r="H14" s="123"/>
      <c r="I14" s="161"/>
      <c r="J14" s="123"/>
      <c r="K14" s="161"/>
      <c r="L14" s="123"/>
      <c r="M14" s="161"/>
      <c r="N14" s="127">
        <f>(SUM(H14:L14))</f>
        <v>0</v>
      </c>
      <c r="O14" s="161"/>
      <c r="P14" s="77"/>
      <c r="Q14" s="161"/>
      <c r="R14" s="127">
        <f>N14</f>
        <v>0</v>
      </c>
      <c r="S14" s="107"/>
    </row>
    <row r="15" spans="1:19" ht="15" customHeight="1">
      <c r="A15" s="21">
        <f>ROW()</f>
        <v>15</v>
      </c>
      <c r="B15" s="161"/>
      <c r="C15" s="77"/>
      <c r="D15" s="93" t="s">
        <v>588</v>
      </c>
      <c r="E15" s="161"/>
      <c r="F15" s="77"/>
      <c r="G15" s="161"/>
      <c r="H15" s="123"/>
      <c r="I15" s="161"/>
      <c r="J15" s="123"/>
      <c r="K15" s="161"/>
      <c r="L15" s="123"/>
      <c r="M15" s="161"/>
      <c r="N15" s="127">
        <f>(SUM(H15:L15))</f>
        <v>0</v>
      </c>
      <c r="O15" s="161"/>
      <c r="P15" s="123"/>
      <c r="Q15" s="161"/>
      <c r="R15" s="127">
        <f>P15+N15</f>
        <v>0</v>
      </c>
      <c r="S15" s="107"/>
    </row>
    <row r="16" spans="1:19" ht="15" customHeight="1">
      <c r="A16" s="21">
        <f>ROW()</f>
        <v>16</v>
      </c>
      <c r="B16" s="160"/>
      <c r="C16" s="320" t="s">
        <v>549</v>
      </c>
      <c r="D16" s="77"/>
      <c r="E16" s="160"/>
      <c r="F16" s="77"/>
      <c r="G16" s="160"/>
      <c r="H16" s="77"/>
      <c r="I16" s="160"/>
      <c r="J16" s="77"/>
      <c r="K16" s="160"/>
      <c r="L16" s="77"/>
      <c r="M16" s="160"/>
      <c r="N16" s="77"/>
      <c r="O16" s="160"/>
      <c r="P16" s="77"/>
      <c r="Q16" s="160"/>
      <c r="R16" s="77"/>
      <c r="S16" s="107"/>
    </row>
    <row r="17" spans="1:19" ht="15" customHeight="1">
      <c r="A17" s="21">
        <f>ROW()</f>
        <v>17</v>
      </c>
      <c r="B17" s="161"/>
      <c r="C17" s="77"/>
      <c r="D17" s="194" t="s">
        <v>587</v>
      </c>
      <c r="E17" s="161"/>
      <c r="F17" s="54"/>
      <c r="G17" s="161"/>
      <c r="H17" s="123"/>
      <c r="I17" s="161"/>
      <c r="J17" s="123"/>
      <c r="K17" s="161"/>
      <c r="L17" s="123"/>
      <c r="M17" s="161"/>
      <c r="N17" s="127">
        <f>(SUM(H17:L17))</f>
        <v>0</v>
      </c>
      <c r="O17" s="161"/>
      <c r="P17" s="77"/>
      <c r="Q17" s="161"/>
      <c r="R17" s="127">
        <f>N17</f>
        <v>0</v>
      </c>
      <c r="S17" s="107"/>
    </row>
    <row r="18" spans="1:19" ht="15" customHeight="1">
      <c r="A18" s="21">
        <f>ROW()</f>
        <v>18</v>
      </c>
      <c r="B18" s="161"/>
      <c r="C18" s="77"/>
      <c r="D18" s="93" t="s">
        <v>588</v>
      </c>
      <c r="E18" s="161"/>
      <c r="F18" s="77"/>
      <c r="G18" s="161"/>
      <c r="H18" s="123"/>
      <c r="I18" s="161"/>
      <c r="J18" s="123"/>
      <c r="K18" s="161"/>
      <c r="L18" s="123"/>
      <c r="M18" s="161"/>
      <c r="N18" s="127">
        <f>(SUM(H18:L18))</f>
        <v>0</v>
      </c>
      <c r="O18" s="161"/>
      <c r="P18" s="123"/>
      <c r="Q18" s="161"/>
      <c r="R18" s="127">
        <f>P18+N18</f>
        <v>0</v>
      </c>
      <c r="S18" s="107"/>
    </row>
    <row r="19" spans="1:19" ht="15" customHeight="1">
      <c r="A19" s="21">
        <f>ROW()</f>
        <v>19</v>
      </c>
      <c r="B19" s="160"/>
      <c r="C19" s="320" t="s">
        <v>550</v>
      </c>
      <c r="D19" s="77"/>
      <c r="E19" s="160"/>
      <c r="F19" s="77"/>
      <c r="G19" s="160"/>
      <c r="H19" s="77"/>
      <c r="I19" s="160"/>
      <c r="J19" s="77"/>
      <c r="K19" s="160"/>
      <c r="L19" s="77"/>
      <c r="M19" s="160"/>
      <c r="N19" s="77"/>
      <c r="O19" s="160"/>
      <c r="P19" s="77"/>
      <c r="Q19" s="160"/>
      <c r="R19" s="77"/>
      <c r="S19" s="107"/>
    </row>
    <row r="20" spans="1:19" ht="15" customHeight="1">
      <c r="A20" s="21">
        <f>ROW()</f>
        <v>20</v>
      </c>
      <c r="B20" s="161"/>
      <c r="C20" s="77"/>
      <c r="D20" s="194" t="s">
        <v>587</v>
      </c>
      <c r="E20" s="161"/>
      <c r="F20" s="54"/>
      <c r="G20" s="161"/>
      <c r="H20" s="123"/>
      <c r="I20" s="161"/>
      <c r="J20" s="123"/>
      <c r="K20" s="161"/>
      <c r="L20" s="123"/>
      <c r="M20" s="161"/>
      <c r="N20" s="127">
        <f>(SUM(H20:L20))</f>
        <v>0</v>
      </c>
      <c r="O20" s="161"/>
      <c r="P20" s="77"/>
      <c r="Q20" s="161"/>
      <c r="R20" s="127">
        <f>N20</f>
        <v>0</v>
      </c>
      <c r="S20" s="107"/>
    </row>
    <row r="21" spans="1:19" ht="15" customHeight="1">
      <c r="A21" s="21">
        <f>ROW()</f>
        <v>21</v>
      </c>
      <c r="B21" s="161"/>
      <c r="C21" s="77"/>
      <c r="D21" s="93" t="s">
        <v>588</v>
      </c>
      <c r="E21" s="161"/>
      <c r="F21" s="77"/>
      <c r="G21" s="161"/>
      <c r="H21" s="123"/>
      <c r="I21" s="161"/>
      <c r="J21" s="123"/>
      <c r="K21" s="161"/>
      <c r="L21" s="123"/>
      <c r="M21" s="161"/>
      <c r="N21" s="127">
        <f>(SUM(H21:L21))</f>
        <v>0</v>
      </c>
      <c r="O21" s="161"/>
      <c r="P21" s="123"/>
      <c r="Q21" s="161"/>
      <c r="R21" s="127">
        <f>P21+N21</f>
        <v>0</v>
      </c>
      <c r="S21" s="107"/>
    </row>
    <row r="22" spans="1:19" ht="15.75" customHeight="1">
      <c r="A22" s="21">
        <f>ROW()</f>
        <v>22</v>
      </c>
      <c r="B22" s="160"/>
      <c r="C22" s="77"/>
      <c r="D22" s="77"/>
      <c r="E22" s="160"/>
      <c r="F22" s="77"/>
      <c r="G22" s="160"/>
      <c r="H22" s="77"/>
      <c r="I22" s="160"/>
      <c r="J22" s="77"/>
      <c r="K22" s="160"/>
      <c r="L22" s="77"/>
      <c r="M22" s="160"/>
      <c r="N22" s="77"/>
      <c r="O22" s="160"/>
      <c r="P22" s="77"/>
      <c r="Q22" s="160"/>
      <c r="R22" s="77"/>
      <c r="S22" s="107"/>
    </row>
    <row r="23" spans="1:19" ht="15" customHeight="1">
      <c r="A23" s="21">
        <f>ROW()</f>
        <v>23</v>
      </c>
      <c r="B23" s="161"/>
      <c r="C23" s="77"/>
      <c r="D23" s="54" t="s">
        <v>589</v>
      </c>
      <c r="E23" s="161"/>
      <c r="F23" s="77"/>
      <c r="G23" s="161"/>
      <c r="H23" s="127">
        <f>H11+H14+H17+H20</f>
        <v>0</v>
      </c>
      <c r="I23" s="161"/>
      <c r="J23" s="127">
        <f>J11+J14+J17+J20</f>
        <v>0</v>
      </c>
      <c r="K23" s="161"/>
      <c r="L23" s="127">
        <f>L11+L14+L17+L20</f>
        <v>0</v>
      </c>
      <c r="M23" s="161"/>
      <c r="N23" s="127">
        <f>N11+N14+N17+N20</f>
        <v>0</v>
      </c>
      <c r="O23" s="161"/>
      <c r="P23" s="77"/>
      <c r="Q23" s="161"/>
      <c r="R23" s="127">
        <f>R11+R14+R17+R20</f>
        <v>0</v>
      </c>
      <c r="S23" s="107"/>
    </row>
    <row r="24" spans="1:19" ht="15" customHeight="1">
      <c r="A24" s="21">
        <f>ROW()</f>
        <v>24</v>
      </c>
      <c r="B24" s="161"/>
      <c r="C24" s="77"/>
      <c r="D24" s="77" t="s">
        <v>590</v>
      </c>
      <c r="E24" s="161"/>
      <c r="F24" s="77"/>
      <c r="G24" s="161"/>
      <c r="H24" s="127">
        <f>H12+H15+H18+H21</f>
        <v>0</v>
      </c>
      <c r="I24" s="161"/>
      <c r="J24" s="127">
        <f>J12+J15+J18+J21</f>
        <v>0</v>
      </c>
      <c r="K24" s="161"/>
      <c r="L24" s="127">
        <f>L12+L15+L18+L21</f>
        <v>0</v>
      </c>
      <c r="M24" s="161"/>
      <c r="N24" s="127">
        <f>N12+N15+N18+N21</f>
        <v>0</v>
      </c>
      <c r="O24" s="161"/>
      <c r="P24" s="127">
        <f>P12+P15+P18+P21</f>
        <v>0</v>
      </c>
      <c r="Q24" s="161"/>
      <c r="R24" s="127">
        <f>R12+R15+R18+R21</f>
        <v>0</v>
      </c>
      <c r="S24" s="107"/>
    </row>
    <row r="25" spans="1:19" ht="15" customHeight="1">
      <c r="A25" s="21">
        <f>ROW()</f>
        <v>25</v>
      </c>
      <c r="B25" s="161"/>
      <c r="C25" s="77"/>
      <c r="D25" s="77" t="s">
        <v>591</v>
      </c>
      <c r="E25" s="161"/>
      <c r="F25" s="77"/>
      <c r="G25" s="161"/>
      <c r="H25" s="127">
        <f>H23+H24</f>
        <v>0</v>
      </c>
      <c r="I25" s="161"/>
      <c r="J25" s="127">
        <f>J23+J24</f>
        <v>0</v>
      </c>
      <c r="K25" s="161"/>
      <c r="L25" s="127">
        <f>L23+L24</f>
        <v>0</v>
      </c>
      <c r="M25" s="161"/>
      <c r="N25" s="127">
        <f>N23+N24</f>
        <v>0</v>
      </c>
      <c r="O25" s="161"/>
      <c r="P25" s="127">
        <f>P24</f>
        <v>0</v>
      </c>
      <c r="Q25" s="161"/>
      <c r="R25" s="127">
        <f>R23+R24</f>
        <v>0</v>
      </c>
      <c r="S25" s="107"/>
    </row>
    <row r="26" spans="1:19" ht="15.75" customHeight="1">
      <c r="A26" s="22">
        <f>ROW()</f>
        <v>26</v>
      </c>
      <c r="B26" s="162"/>
      <c r="C26" s="91"/>
      <c r="D26" s="91"/>
      <c r="E26" s="162"/>
      <c r="F26" s="91"/>
      <c r="G26" s="162"/>
      <c r="H26" s="91"/>
      <c r="I26" s="162"/>
      <c r="J26" s="91"/>
      <c r="K26" s="162"/>
      <c r="L26" s="91"/>
      <c r="M26" s="162"/>
      <c r="N26" s="91"/>
      <c r="O26" s="162"/>
      <c r="P26" s="91"/>
      <c r="Q26" s="162"/>
      <c r="R26" s="139"/>
      <c r="S26" s="169" t="s">
        <v>300</v>
      </c>
    </row>
    <row r="27" spans="1:19" ht="15.75" customHeight="1">
      <c r="A27" s="26"/>
      <c r="B27" s="26"/>
      <c r="C27" s="26"/>
      <c r="D27" s="26"/>
      <c r="E27" s="26"/>
      <c r="F27" s="26"/>
      <c r="G27" s="26"/>
      <c r="H27" s="26"/>
      <c r="I27" s="26"/>
      <c r="J27" s="26"/>
      <c r="K27" s="26"/>
      <c r="L27" s="26"/>
      <c r="M27" s="26"/>
      <c r="N27" s="26"/>
      <c r="O27" s="26"/>
      <c r="P27" s="26"/>
      <c r="Q27" s="26"/>
      <c r="R27" s="32"/>
      <c r="S27" s="26"/>
    </row>
    <row r="28" spans="1:26" s="16" customFormat="1" ht="12.75" customHeight="1">
      <c r="A28" s="44"/>
      <c r="B28" s="45"/>
      <c r="C28" s="45"/>
      <c r="D28" s="45"/>
      <c r="E28" s="45"/>
      <c r="F28" s="45"/>
      <c r="G28" s="45"/>
      <c r="H28" s="45"/>
      <c r="I28" s="45"/>
      <c r="J28" s="45"/>
      <c r="K28" s="45"/>
      <c r="L28" s="45"/>
      <c r="M28" s="45"/>
      <c r="N28" s="45"/>
      <c r="O28" s="45"/>
      <c r="P28" s="45"/>
      <c r="Q28" s="45"/>
      <c r="R28" s="45"/>
      <c r="S28" s="46"/>
      <c r="T28"/>
      <c r="U28"/>
      <c r="V28"/>
      <c r="W28"/>
      <c r="X28"/>
      <c r="Y28"/>
      <c r="Z28"/>
    </row>
    <row r="29" spans="1:26" s="16" customFormat="1" ht="16.5" customHeight="1">
      <c r="A29" s="102"/>
      <c r="B29" s="158"/>
      <c r="C29" s="103"/>
      <c r="D29" s="103"/>
      <c r="E29" s="158"/>
      <c r="F29" s="103"/>
      <c r="G29" s="158"/>
      <c r="H29" s="103"/>
      <c r="I29" s="158"/>
      <c r="J29" s="103"/>
      <c r="K29" s="157" t="s">
        <v>51</v>
      </c>
      <c r="L29" s="416" t="str">
        <f>IF(NOT(ISBLANK(CoverSheet!$C$30)),CoverSheet!$C$30,"")</f>
        <v>Airport Company</v>
      </c>
      <c r="M29" s="416"/>
      <c r="N29" s="416"/>
      <c r="O29" s="416"/>
      <c r="P29" s="416"/>
      <c r="Q29" s="416"/>
      <c r="R29" s="416"/>
      <c r="S29" s="104"/>
      <c r="T29"/>
      <c r="U29"/>
      <c r="V29"/>
      <c r="W29"/>
      <c r="X29"/>
      <c r="Y29"/>
      <c r="Z29"/>
    </row>
    <row r="30" spans="1:26" s="16" customFormat="1" ht="16.5" customHeight="1">
      <c r="A30" s="105"/>
      <c r="B30" s="157"/>
      <c r="C30" s="103"/>
      <c r="D30" s="103"/>
      <c r="E30" s="157"/>
      <c r="F30" s="103"/>
      <c r="G30" s="157"/>
      <c r="H30" s="103"/>
      <c r="I30" s="157"/>
      <c r="J30" s="103"/>
      <c r="K30" s="157" t="s">
        <v>52</v>
      </c>
      <c r="L30" s="417">
        <f>IF(ISNUMBER(CoverSheet!$C$31),CoverSheet!$C$31,"")</f>
        <v>40633</v>
      </c>
      <c r="M30" s="417"/>
      <c r="N30" s="417"/>
      <c r="O30" s="417"/>
      <c r="P30" s="417"/>
      <c r="Q30" s="417"/>
      <c r="R30" s="417"/>
      <c r="S30" s="104"/>
      <c r="T30"/>
      <c r="U30"/>
      <c r="V30"/>
      <c r="W30"/>
      <c r="X30"/>
      <c r="Y30"/>
      <c r="Z30"/>
    </row>
    <row r="31" spans="1:26" s="16" customFormat="1" ht="15.75">
      <c r="A31" s="129" t="s">
        <v>21</v>
      </c>
      <c r="B31" s="52"/>
      <c r="C31" s="52"/>
      <c r="D31" s="52"/>
      <c r="E31" s="52"/>
      <c r="F31" s="52"/>
      <c r="G31" s="52"/>
      <c r="H31" s="52"/>
      <c r="I31" s="52"/>
      <c r="J31" s="52"/>
      <c r="K31" s="52"/>
      <c r="L31" s="52"/>
      <c r="M31" s="52"/>
      <c r="N31" s="52"/>
      <c r="O31" s="52"/>
      <c r="P31" s="52"/>
      <c r="Q31" s="52"/>
      <c r="R31" s="52"/>
      <c r="S31" s="53"/>
      <c r="T31"/>
      <c r="U31"/>
      <c r="V31"/>
      <c r="W31"/>
      <c r="X31"/>
      <c r="Y31"/>
      <c r="Z31"/>
    </row>
    <row r="32" spans="1:26" s="16" customFormat="1" ht="12.75">
      <c r="A32" s="20" t="s">
        <v>53</v>
      </c>
      <c r="B32" s="270" t="s">
        <v>628</v>
      </c>
      <c r="C32" s="103"/>
      <c r="D32" s="103"/>
      <c r="E32" s="103"/>
      <c r="F32" s="103"/>
      <c r="G32" s="103"/>
      <c r="H32" s="103"/>
      <c r="I32" s="103"/>
      <c r="J32" s="103"/>
      <c r="K32" s="103"/>
      <c r="L32" s="103"/>
      <c r="M32" s="103"/>
      <c r="N32" s="103"/>
      <c r="O32" s="103"/>
      <c r="P32" s="103"/>
      <c r="Q32" s="103"/>
      <c r="R32" s="106"/>
      <c r="S32" s="104"/>
      <c r="T32"/>
      <c r="U32"/>
      <c r="V32"/>
      <c r="W32"/>
      <c r="X32"/>
      <c r="Y32"/>
      <c r="Z32"/>
    </row>
    <row r="33" spans="1:19" ht="15.75" customHeight="1">
      <c r="A33" s="21">
        <f>ROW()</f>
        <v>33</v>
      </c>
      <c r="B33" s="160"/>
      <c r="C33" s="119" t="s">
        <v>265</v>
      </c>
      <c r="D33" s="77"/>
      <c r="E33" s="160"/>
      <c r="F33" s="77"/>
      <c r="G33" s="160"/>
      <c r="H33" s="77"/>
      <c r="I33" s="160"/>
      <c r="J33" s="77"/>
      <c r="K33" s="160"/>
      <c r="L33" s="77"/>
      <c r="M33" s="160"/>
      <c r="N33" s="77"/>
      <c r="O33" s="160"/>
      <c r="P33" s="77"/>
      <c r="Q33" s="160"/>
      <c r="R33" s="118"/>
      <c r="S33" s="107"/>
    </row>
    <row r="34" spans="1:19" ht="15.75" customHeight="1">
      <c r="A34" s="21">
        <f>ROW()</f>
        <v>34</v>
      </c>
      <c r="B34" s="160"/>
      <c r="C34" s="108" t="s">
        <v>274</v>
      </c>
      <c r="D34" s="77"/>
      <c r="E34" s="160"/>
      <c r="F34" s="77"/>
      <c r="G34" s="160"/>
      <c r="H34" s="77"/>
      <c r="I34" s="160"/>
      <c r="J34" s="77"/>
      <c r="K34" s="160"/>
      <c r="L34" s="77"/>
      <c r="M34" s="160"/>
      <c r="N34" s="77"/>
      <c r="O34" s="160"/>
      <c r="P34" s="77"/>
      <c r="Q34" s="160"/>
      <c r="R34" s="118"/>
      <c r="S34" s="107"/>
    </row>
    <row r="35" spans="1:19" ht="25.5">
      <c r="A35" s="21">
        <f>ROW()</f>
        <v>35</v>
      </c>
      <c r="B35" s="160"/>
      <c r="C35" s="140" t="s">
        <v>275</v>
      </c>
      <c r="D35" s="140"/>
      <c r="E35" s="160"/>
      <c r="F35" s="92" t="s">
        <v>276</v>
      </c>
      <c r="G35" s="160"/>
      <c r="H35" s="141" t="s">
        <v>365</v>
      </c>
      <c r="I35" s="160"/>
      <c r="J35" s="140" t="s">
        <v>270</v>
      </c>
      <c r="K35" s="140"/>
      <c r="L35" s="140"/>
      <c r="M35" s="140"/>
      <c r="N35" s="140"/>
      <c r="O35" s="140"/>
      <c r="P35" s="414" t="s">
        <v>548</v>
      </c>
      <c r="Q35" s="414"/>
      <c r="R35" s="414"/>
      <c r="S35" s="107"/>
    </row>
    <row r="36" spans="1:19" ht="15" customHeight="1">
      <c r="A36" s="21">
        <f>ROW()</f>
        <v>36</v>
      </c>
      <c r="B36" s="160"/>
      <c r="C36" s="409"/>
      <c r="D36" s="409"/>
      <c r="E36" s="160"/>
      <c r="F36" s="78"/>
      <c r="G36" s="160"/>
      <c r="H36" s="78" t="s">
        <v>536</v>
      </c>
      <c r="I36" s="160"/>
      <c r="J36" s="411"/>
      <c r="K36" s="412"/>
      <c r="L36" s="412"/>
      <c r="M36" s="412"/>
      <c r="N36" s="413"/>
      <c r="O36" s="77"/>
      <c r="P36" s="411"/>
      <c r="Q36" s="412"/>
      <c r="R36" s="413"/>
      <c r="S36" s="107"/>
    </row>
    <row r="37" spans="1:19" ht="15" customHeight="1">
      <c r="A37" s="21">
        <f>ROW()</f>
        <v>37</v>
      </c>
      <c r="B37" s="160"/>
      <c r="C37" s="409"/>
      <c r="D37" s="409"/>
      <c r="E37" s="160"/>
      <c r="F37" s="78"/>
      <c r="G37" s="160"/>
      <c r="H37" s="78" t="s">
        <v>536</v>
      </c>
      <c r="I37" s="160"/>
      <c r="J37" s="411"/>
      <c r="K37" s="412"/>
      <c r="L37" s="412"/>
      <c r="M37" s="412"/>
      <c r="N37" s="413"/>
      <c r="O37" s="77"/>
      <c r="P37" s="411"/>
      <c r="Q37" s="412"/>
      <c r="R37" s="413"/>
      <c r="S37" s="107"/>
    </row>
    <row r="38" spans="1:19" ht="15" customHeight="1">
      <c r="A38" s="21">
        <f>ROW()</f>
        <v>38</v>
      </c>
      <c r="B38" s="160"/>
      <c r="C38" s="409"/>
      <c r="D38" s="409"/>
      <c r="E38" s="160"/>
      <c r="F38" s="78"/>
      <c r="G38" s="160"/>
      <c r="H38" s="78" t="s">
        <v>536</v>
      </c>
      <c r="I38" s="160"/>
      <c r="J38" s="411"/>
      <c r="K38" s="412"/>
      <c r="L38" s="412"/>
      <c r="M38" s="412"/>
      <c r="N38" s="413"/>
      <c r="O38" s="77"/>
      <c r="P38" s="411"/>
      <c r="Q38" s="412"/>
      <c r="R38" s="413"/>
      <c r="S38" s="107"/>
    </row>
    <row r="39" spans="1:19" ht="15" customHeight="1">
      <c r="A39" s="21">
        <f>ROW()</f>
        <v>39</v>
      </c>
      <c r="B39" s="160"/>
      <c r="C39" s="409"/>
      <c r="D39" s="409"/>
      <c r="E39" s="160"/>
      <c r="F39" s="78"/>
      <c r="G39" s="160"/>
      <c r="H39" s="78" t="s">
        <v>536</v>
      </c>
      <c r="I39" s="160"/>
      <c r="J39" s="411"/>
      <c r="K39" s="412"/>
      <c r="L39" s="412"/>
      <c r="M39" s="412"/>
      <c r="N39" s="413"/>
      <c r="O39" s="77"/>
      <c r="P39" s="411"/>
      <c r="Q39" s="412"/>
      <c r="R39" s="413"/>
      <c r="S39" s="107"/>
    </row>
    <row r="40" spans="1:19" ht="15" customHeight="1">
      <c r="A40" s="21">
        <f>ROW()</f>
        <v>40</v>
      </c>
      <c r="B40" s="160"/>
      <c r="C40" s="409"/>
      <c r="D40" s="409"/>
      <c r="E40" s="160"/>
      <c r="F40" s="78"/>
      <c r="G40" s="160"/>
      <c r="H40" s="78" t="s">
        <v>536</v>
      </c>
      <c r="I40" s="160"/>
      <c r="J40" s="411"/>
      <c r="K40" s="412"/>
      <c r="L40" s="412"/>
      <c r="M40" s="412"/>
      <c r="N40" s="413"/>
      <c r="O40" s="77"/>
      <c r="P40" s="411"/>
      <c r="Q40" s="412"/>
      <c r="R40" s="413"/>
      <c r="S40" s="107"/>
    </row>
    <row r="41" spans="1:19" ht="15" customHeight="1">
      <c r="A41" s="21">
        <f>ROW()</f>
        <v>41</v>
      </c>
      <c r="B41" s="160"/>
      <c r="C41" s="409"/>
      <c r="D41" s="409"/>
      <c r="E41" s="160"/>
      <c r="F41" s="78"/>
      <c r="G41" s="160"/>
      <c r="H41" s="78" t="s">
        <v>536</v>
      </c>
      <c r="I41" s="160"/>
      <c r="J41" s="411"/>
      <c r="K41" s="412"/>
      <c r="L41" s="412"/>
      <c r="M41" s="412"/>
      <c r="N41" s="413"/>
      <c r="O41" s="77"/>
      <c r="P41" s="411"/>
      <c r="Q41" s="412"/>
      <c r="R41" s="413"/>
      <c r="S41" s="107"/>
    </row>
    <row r="42" spans="1:19" ht="15" customHeight="1">
      <c r="A42" s="21">
        <f>ROW()</f>
        <v>42</v>
      </c>
      <c r="B42" s="160"/>
      <c r="C42" s="409"/>
      <c r="D42" s="409"/>
      <c r="E42" s="160"/>
      <c r="F42" s="78"/>
      <c r="G42" s="160"/>
      <c r="H42" s="78" t="s">
        <v>536</v>
      </c>
      <c r="I42" s="160"/>
      <c r="J42" s="411"/>
      <c r="K42" s="412"/>
      <c r="L42" s="412"/>
      <c r="M42" s="412"/>
      <c r="N42" s="413"/>
      <c r="O42" s="77"/>
      <c r="P42" s="411"/>
      <c r="Q42" s="412"/>
      <c r="R42" s="413"/>
      <c r="S42" s="107"/>
    </row>
    <row r="43" spans="1:19" ht="15" customHeight="1">
      <c r="A43" s="21">
        <f>ROW()</f>
        <v>43</v>
      </c>
      <c r="B43" s="160"/>
      <c r="C43" s="409"/>
      <c r="D43" s="409"/>
      <c r="E43" s="160"/>
      <c r="F43" s="78"/>
      <c r="G43" s="160"/>
      <c r="H43" s="78" t="s">
        <v>536</v>
      </c>
      <c r="I43" s="160"/>
      <c r="J43" s="411"/>
      <c r="K43" s="412"/>
      <c r="L43" s="412"/>
      <c r="M43" s="412"/>
      <c r="N43" s="413"/>
      <c r="O43" s="77"/>
      <c r="P43" s="411"/>
      <c r="Q43" s="412"/>
      <c r="R43" s="413"/>
      <c r="S43" s="107"/>
    </row>
    <row r="44" spans="1:19" ht="15" customHeight="1">
      <c r="A44" s="21">
        <f>ROW()</f>
        <v>44</v>
      </c>
      <c r="B44" s="160"/>
      <c r="C44" s="409"/>
      <c r="D44" s="409"/>
      <c r="E44" s="160"/>
      <c r="F44" s="78"/>
      <c r="G44" s="160"/>
      <c r="H44" s="78" t="s">
        <v>536</v>
      </c>
      <c r="I44" s="160"/>
      <c r="J44" s="411"/>
      <c r="K44" s="412"/>
      <c r="L44" s="412"/>
      <c r="M44" s="412"/>
      <c r="N44" s="413"/>
      <c r="O44" s="77"/>
      <c r="P44" s="411"/>
      <c r="Q44" s="412"/>
      <c r="R44" s="413"/>
      <c r="S44" s="107"/>
    </row>
    <row r="45" spans="1:19" ht="15" customHeight="1">
      <c r="A45" s="21">
        <f>ROW()</f>
        <v>45</v>
      </c>
      <c r="B45" s="160"/>
      <c r="C45" s="409"/>
      <c r="D45" s="409"/>
      <c r="E45" s="160"/>
      <c r="F45" s="78"/>
      <c r="G45" s="160"/>
      <c r="H45" s="78" t="s">
        <v>536</v>
      </c>
      <c r="I45" s="160"/>
      <c r="J45" s="411"/>
      <c r="K45" s="412"/>
      <c r="L45" s="412"/>
      <c r="M45" s="412"/>
      <c r="N45" s="413"/>
      <c r="O45" s="77"/>
      <c r="P45" s="411"/>
      <c r="Q45" s="412"/>
      <c r="R45" s="413"/>
      <c r="S45" s="107"/>
    </row>
    <row r="46" spans="1:19" ht="15" customHeight="1">
      <c r="A46" s="21">
        <f>ROW()</f>
        <v>46</v>
      </c>
      <c r="B46" s="160"/>
      <c r="C46" s="409"/>
      <c r="D46" s="409"/>
      <c r="E46" s="160"/>
      <c r="F46" s="78"/>
      <c r="G46" s="160"/>
      <c r="H46" s="78" t="s">
        <v>536</v>
      </c>
      <c r="I46" s="160"/>
      <c r="J46" s="411"/>
      <c r="K46" s="412"/>
      <c r="L46" s="412"/>
      <c r="M46" s="412"/>
      <c r="N46" s="413"/>
      <c r="O46" s="77"/>
      <c r="P46" s="411"/>
      <c r="Q46" s="412"/>
      <c r="R46" s="413"/>
      <c r="S46" s="107"/>
    </row>
    <row r="47" spans="1:19" ht="15" customHeight="1">
      <c r="A47" s="21">
        <f>ROW()</f>
        <v>47</v>
      </c>
      <c r="B47" s="160"/>
      <c r="C47" s="409"/>
      <c r="D47" s="409"/>
      <c r="E47" s="160"/>
      <c r="F47" s="78"/>
      <c r="G47" s="160"/>
      <c r="H47" s="78" t="s">
        <v>536</v>
      </c>
      <c r="I47" s="160"/>
      <c r="J47" s="411"/>
      <c r="K47" s="412"/>
      <c r="L47" s="412"/>
      <c r="M47" s="412"/>
      <c r="N47" s="413"/>
      <c r="O47" s="77"/>
      <c r="P47" s="411"/>
      <c r="Q47" s="412"/>
      <c r="R47" s="413"/>
      <c r="S47" s="107"/>
    </row>
    <row r="48" spans="1:19" ht="15" customHeight="1">
      <c r="A48" s="21">
        <f>ROW()</f>
        <v>48</v>
      </c>
      <c r="B48" s="160"/>
      <c r="C48" s="409"/>
      <c r="D48" s="409"/>
      <c r="E48" s="160"/>
      <c r="F48" s="78"/>
      <c r="G48" s="160"/>
      <c r="H48" s="78" t="s">
        <v>536</v>
      </c>
      <c r="I48" s="160"/>
      <c r="J48" s="411"/>
      <c r="K48" s="412"/>
      <c r="L48" s="412"/>
      <c r="M48" s="412"/>
      <c r="N48" s="413"/>
      <c r="O48" s="77"/>
      <c r="P48" s="411"/>
      <c r="Q48" s="412"/>
      <c r="R48" s="413"/>
      <c r="S48" s="107"/>
    </row>
    <row r="49" spans="1:19" ht="15" customHeight="1">
      <c r="A49" s="21">
        <f>ROW()</f>
        <v>49</v>
      </c>
      <c r="B49" s="160"/>
      <c r="C49" s="409"/>
      <c r="D49" s="409"/>
      <c r="E49" s="160"/>
      <c r="F49" s="78"/>
      <c r="G49" s="160"/>
      <c r="H49" s="78" t="s">
        <v>536</v>
      </c>
      <c r="I49" s="160"/>
      <c r="J49" s="411"/>
      <c r="K49" s="412"/>
      <c r="L49" s="412"/>
      <c r="M49" s="412"/>
      <c r="N49" s="413"/>
      <c r="O49" s="77"/>
      <c r="P49" s="411"/>
      <c r="Q49" s="412"/>
      <c r="R49" s="413"/>
      <c r="S49" s="107"/>
    </row>
    <row r="50" spans="1:19" ht="15" customHeight="1">
      <c r="A50" s="21">
        <f>ROW()</f>
        <v>50</v>
      </c>
      <c r="B50" s="160"/>
      <c r="C50" s="409"/>
      <c r="D50" s="409"/>
      <c r="E50" s="160"/>
      <c r="F50" s="78"/>
      <c r="G50" s="160"/>
      <c r="H50" s="78" t="s">
        <v>536</v>
      </c>
      <c r="I50" s="160"/>
      <c r="J50" s="411"/>
      <c r="K50" s="412"/>
      <c r="L50" s="412"/>
      <c r="M50" s="412"/>
      <c r="N50" s="413"/>
      <c r="O50" s="77"/>
      <c r="P50" s="411"/>
      <c r="Q50" s="412"/>
      <c r="R50" s="413"/>
      <c r="S50" s="107"/>
    </row>
    <row r="51" spans="1:19" ht="15" customHeight="1">
      <c r="A51" s="21">
        <f>ROW()</f>
        <v>51</v>
      </c>
      <c r="B51" s="160"/>
      <c r="C51" s="409"/>
      <c r="D51" s="409"/>
      <c r="E51" s="160"/>
      <c r="F51" s="78"/>
      <c r="G51" s="160"/>
      <c r="H51" s="78" t="s">
        <v>536</v>
      </c>
      <c r="I51" s="160"/>
      <c r="J51" s="411"/>
      <c r="K51" s="412"/>
      <c r="L51" s="412"/>
      <c r="M51" s="412"/>
      <c r="N51" s="413"/>
      <c r="O51" s="77"/>
      <c r="P51" s="411"/>
      <c r="Q51" s="412"/>
      <c r="R51" s="413"/>
      <c r="S51" s="107"/>
    </row>
    <row r="52" spans="1:19" ht="15" customHeight="1">
      <c r="A52" s="21">
        <f>ROW()</f>
        <v>52</v>
      </c>
      <c r="B52" s="160"/>
      <c r="C52" s="409"/>
      <c r="D52" s="409"/>
      <c r="E52" s="160"/>
      <c r="F52" s="78"/>
      <c r="G52" s="160"/>
      <c r="H52" s="78" t="s">
        <v>536</v>
      </c>
      <c r="I52" s="160"/>
      <c r="J52" s="411"/>
      <c r="K52" s="412"/>
      <c r="L52" s="412"/>
      <c r="M52" s="412"/>
      <c r="N52" s="413"/>
      <c r="O52" s="77"/>
      <c r="P52" s="411"/>
      <c r="Q52" s="412"/>
      <c r="R52" s="413"/>
      <c r="S52" s="107"/>
    </row>
    <row r="53" spans="1:19" ht="15" customHeight="1">
      <c r="A53" s="21">
        <f>ROW()</f>
        <v>53</v>
      </c>
      <c r="B53" s="160"/>
      <c r="C53" s="409"/>
      <c r="D53" s="409"/>
      <c r="E53" s="160"/>
      <c r="F53" s="78"/>
      <c r="G53" s="160"/>
      <c r="H53" s="78" t="s">
        <v>536</v>
      </c>
      <c r="I53" s="160"/>
      <c r="J53" s="411"/>
      <c r="K53" s="412"/>
      <c r="L53" s="412"/>
      <c r="M53" s="412"/>
      <c r="N53" s="413"/>
      <c r="O53" s="77"/>
      <c r="P53" s="411"/>
      <c r="Q53" s="412"/>
      <c r="R53" s="413"/>
      <c r="S53" s="107"/>
    </row>
    <row r="54" spans="1:19" ht="15" customHeight="1">
      <c r="A54" s="21">
        <f>ROW()</f>
        <v>54</v>
      </c>
      <c r="B54" s="160"/>
      <c r="C54" s="409"/>
      <c r="D54" s="409"/>
      <c r="E54" s="160"/>
      <c r="F54" s="78"/>
      <c r="G54" s="160"/>
      <c r="H54" s="78" t="s">
        <v>536</v>
      </c>
      <c r="I54" s="160"/>
      <c r="J54" s="411"/>
      <c r="K54" s="412"/>
      <c r="L54" s="412"/>
      <c r="M54" s="412"/>
      <c r="N54" s="413"/>
      <c r="O54" s="77"/>
      <c r="P54" s="411"/>
      <c r="Q54" s="412"/>
      <c r="R54" s="413"/>
      <c r="S54" s="107"/>
    </row>
    <row r="55" spans="1:19" ht="15" customHeight="1">
      <c r="A55" s="21">
        <f>ROW()</f>
        <v>55</v>
      </c>
      <c r="B55" s="160"/>
      <c r="C55" s="409"/>
      <c r="D55" s="409"/>
      <c r="E55" s="160"/>
      <c r="F55" s="78"/>
      <c r="G55" s="160"/>
      <c r="H55" s="78" t="s">
        <v>536</v>
      </c>
      <c r="I55" s="160"/>
      <c r="J55" s="411"/>
      <c r="K55" s="412"/>
      <c r="L55" s="412"/>
      <c r="M55" s="412"/>
      <c r="N55" s="413"/>
      <c r="O55" s="77"/>
      <c r="P55" s="411"/>
      <c r="Q55" s="412"/>
      <c r="R55" s="413"/>
      <c r="S55" s="107"/>
    </row>
    <row r="56" spans="1:19" ht="15" customHeight="1">
      <c r="A56" s="21">
        <f>ROW()</f>
        <v>56</v>
      </c>
      <c r="B56" s="160"/>
      <c r="C56" s="409"/>
      <c r="D56" s="409"/>
      <c r="E56" s="160"/>
      <c r="F56" s="78"/>
      <c r="G56" s="160"/>
      <c r="H56" s="78" t="s">
        <v>536</v>
      </c>
      <c r="I56" s="160"/>
      <c r="J56" s="411"/>
      <c r="K56" s="412"/>
      <c r="L56" s="412"/>
      <c r="M56" s="412"/>
      <c r="N56" s="413"/>
      <c r="O56" s="77"/>
      <c r="P56" s="411"/>
      <c r="Q56" s="412"/>
      <c r="R56" s="413"/>
      <c r="S56" s="107"/>
    </row>
    <row r="57" spans="1:19" ht="15" customHeight="1">
      <c r="A57" s="21">
        <f>ROW()</f>
        <v>57</v>
      </c>
      <c r="B57" s="160"/>
      <c r="C57" s="409"/>
      <c r="D57" s="409"/>
      <c r="E57" s="160"/>
      <c r="F57" s="78"/>
      <c r="G57" s="160"/>
      <c r="H57" s="78" t="s">
        <v>536</v>
      </c>
      <c r="I57" s="160"/>
      <c r="J57" s="411"/>
      <c r="K57" s="412"/>
      <c r="L57" s="412"/>
      <c r="M57" s="412"/>
      <c r="N57" s="413"/>
      <c r="O57" s="77"/>
      <c r="P57" s="411"/>
      <c r="Q57" s="412"/>
      <c r="R57" s="413"/>
      <c r="S57" s="107"/>
    </row>
    <row r="58" spans="1:19" ht="15" customHeight="1">
      <c r="A58" s="21">
        <f>ROW()</f>
        <v>58</v>
      </c>
      <c r="B58" s="163"/>
      <c r="C58" s="54"/>
      <c r="D58" s="54"/>
      <c r="E58" s="163"/>
      <c r="F58" s="54"/>
      <c r="G58" s="163"/>
      <c r="H58" s="54"/>
      <c r="I58" s="163"/>
      <c r="J58" s="54"/>
      <c r="K58" s="163"/>
      <c r="L58" s="54"/>
      <c r="M58" s="163"/>
      <c r="N58" s="54"/>
      <c r="O58" s="163"/>
      <c r="P58" s="54"/>
      <c r="Q58" s="163"/>
      <c r="R58" s="54"/>
      <c r="S58" s="55"/>
    </row>
    <row r="59" spans="1:26" s="218" customFormat="1" ht="30" customHeight="1">
      <c r="A59" s="361" t="s">
        <v>23</v>
      </c>
      <c r="B59" s="292"/>
      <c r="C59" s="292"/>
      <c r="D59" s="292"/>
      <c r="E59" s="292"/>
      <c r="F59" s="292"/>
      <c r="G59" s="292"/>
      <c r="H59" s="292"/>
      <c r="I59" s="292"/>
      <c r="J59" s="282"/>
      <c r="K59" s="282"/>
      <c r="L59" s="282"/>
      <c r="M59" s="282"/>
      <c r="N59" s="282"/>
      <c r="O59" s="282"/>
      <c r="P59" s="282"/>
      <c r="Q59" s="282"/>
      <c r="R59" s="282"/>
      <c r="S59" s="283"/>
      <c r="T59"/>
      <c r="U59"/>
      <c r="V59"/>
      <c r="W59"/>
      <c r="X59"/>
      <c r="Y59"/>
      <c r="Z59"/>
    </row>
    <row r="60" spans="1:26" s="16" customFormat="1" ht="12.75">
      <c r="A60" s="284" t="s">
        <v>53</v>
      </c>
      <c r="B60" s="275"/>
      <c r="C60" s="275"/>
      <c r="D60" s="275"/>
      <c r="E60" s="275"/>
      <c r="F60" s="275"/>
      <c r="G60" s="275"/>
      <c r="H60" s="275"/>
      <c r="I60" s="275"/>
      <c r="J60" s="275"/>
      <c r="K60" s="275"/>
      <c r="L60" s="275"/>
      <c r="M60" s="275"/>
      <c r="N60" s="275"/>
      <c r="O60" s="275"/>
      <c r="P60" s="275"/>
      <c r="Q60" s="275"/>
      <c r="R60" s="286"/>
      <c r="S60" s="278"/>
      <c r="T60"/>
      <c r="U60"/>
      <c r="V60"/>
      <c r="W60"/>
      <c r="X60"/>
      <c r="Y60"/>
      <c r="Z60"/>
    </row>
    <row r="61" spans="1:19" ht="15.75">
      <c r="A61" s="21">
        <f>ROW()</f>
        <v>61</v>
      </c>
      <c r="B61" s="113" t="s">
        <v>22</v>
      </c>
      <c r="C61" s="77"/>
      <c r="D61" s="77"/>
      <c r="E61" s="77"/>
      <c r="F61" s="77"/>
      <c r="G61" s="77"/>
      <c r="H61" s="77"/>
      <c r="I61" s="160"/>
      <c r="J61" s="77"/>
      <c r="K61" s="160"/>
      <c r="L61" s="77"/>
      <c r="M61" s="160"/>
      <c r="N61" s="77"/>
      <c r="O61" s="160"/>
      <c r="P61" s="77"/>
      <c r="Q61" s="160"/>
      <c r="R61" s="118"/>
      <c r="S61" s="107"/>
    </row>
    <row r="62" spans="1:19" ht="12.75">
      <c r="A62" s="21">
        <f>ROW()</f>
        <v>62</v>
      </c>
      <c r="B62" s="160"/>
      <c r="C62" s="160"/>
      <c r="D62" s="160"/>
      <c r="E62" s="160"/>
      <c r="F62" s="160"/>
      <c r="G62" s="160"/>
      <c r="H62" s="160"/>
      <c r="I62" s="160"/>
      <c r="J62" s="160"/>
      <c r="K62" s="160"/>
      <c r="L62" s="77"/>
      <c r="M62" s="160"/>
      <c r="N62" s="77"/>
      <c r="O62" s="160"/>
      <c r="P62" s="77"/>
      <c r="Q62" s="160"/>
      <c r="R62" s="114" t="s">
        <v>141</v>
      </c>
      <c r="S62" s="107"/>
    </row>
    <row r="63" spans="1:19" ht="12.75">
      <c r="A63" s="21">
        <f>ROW()</f>
        <v>63</v>
      </c>
      <c r="B63" s="160"/>
      <c r="C63" s="163"/>
      <c r="D63" s="163"/>
      <c r="E63" s="163"/>
      <c r="F63" s="163"/>
      <c r="G63" s="163"/>
      <c r="H63" s="163"/>
      <c r="I63" s="163"/>
      <c r="J63" s="163"/>
      <c r="K63" s="160"/>
      <c r="L63" s="77"/>
      <c r="M63" s="140"/>
      <c r="N63" s="269" t="s">
        <v>499</v>
      </c>
      <c r="O63" s="140"/>
      <c r="P63" s="140"/>
      <c r="Q63" s="58"/>
      <c r="R63" s="58"/>
      <c r="S63" s="107"/>
    </row>
    <row r="64" spans="1:19" ht="34.5" customHeight="1">
      <c r="A64" s="21">
        <f>ROW()</f>
        <v>64</v>
      </c>
      <c r="B64" s="163"/>
      <c r="C64" s="54"/>
      <c r="D64" s="54"/>
      <c r="E64" s="163"/>
      <c r="F64" s="54"/>
      <c r="G64" s="163"/>
      <c r="H64" s="54"/>
      <c r="I64" s="163"/>
      <c r="J64" s="54"/>
      <c r="K64" s="163"/>
      <c r="L64" s="54"/>
      <c r="M64" s="163"/>
      <c r="N64" s="58" t="s">
        <v>316</v>
      </c>
      <c r="O64" s="58"/>
      <c r="P64" s="58" t="s">
        <v>416</v>
      </c>
      <c r="Q64" s="58"/>
      <c r="R64" s="58" t="s">
        <v>415</v>
      </c>
      <c r="S64" s="55"/>
    </row>
    <row r="65" spans="1:19" ht="12.75">
      <c r="A65" s="21">
        <f>ROW()</f>
        <v>65</v>
      </c>
      <c r="B65" s="160"/>
      <c r="C65" s="171" t="s">
        <v>487</v>
      </c>
      <c r="D65" s="54"/>
      <c r="E65" s="160"/>
      <c r="F65" s="409"/>
      <c r="G65" s="404"/>
      <c r="H65" s="404"/>
      <c r="I65" s="404"/>
      <c r="J65" s="404"/>
      <c r="K65" s="160"/>
      <c r="L65" s="77"/>
      <c r="M65" s="160"/>
      <c r="N65" s="225">
        <f>IF(ISNUMBER(CoverSheet!$C$31),DATE(YEAR(CoverSheet!$C$31)-1,MONTH(CoverSheet!$C$31),DAY(CoverSheet!$C$31)),"")</f>
        <v>40268</v>
      </c>
      <c r="O65" s="160"/>
      <c r="P65" s="225">
        <f>IF(ISNUMBER(CoverSheet!$C$31),DATE(YEAR(CoverSheet!$C$31),MONTH(CoverSheet!$C$31),DAY(CoverSheet!$C$31)),"")</f>
        <v>40633</v>
      </c>
      <c r="Q65" s="163"/>
      <c r="R65" s="225">
        <f>IF(ISNUMBER(CoverSheet!$C$31),DATE(YEAR(CoverSheet!$C$31)+1,MONTH(CoverSheet!$C$31),DAY(CoverSheet!$C$31)),"")</f>
        <v>40999</v>
      </c>
      <c r="S65" s="107"/>
    </row>
    <row r="66" spans="1:19" ht="15" customHeight="1">
      <c r="A66" s="21">
        <f>ROW()</f>
        <v>66</v>
      </c>
      <c r="B66" s="163"/>
      <c r="C66" s="268" t="s">
        <v>497</v>
      </c>
      <c r="D66" s="54"/>
      <c r="E66" s="160"/>
      <c r="F66" s="409"/>
      <c r="G66" s="404"/>
      <c r="H66" s="404"/>
      <c r="I66" s="404"/>
      <c r="J66" s="404"/>
      <c r="K66" s="163"/>
      <c r="L66" s="71" t="s">
        <v>271</v>
      </c>
      <c r="M66" s="163"/>
      <c r="N66" s="83"/>
      <c r="O66" s="163"/>
      <c r="P66" s="83"/>
      <c r="Q66" s="163"/>
      <c r="R66" s="83"/>
      <c r="S66" s="107"/>
    </row>
    <row r="67" spans="1:19" ht="15" customHeight="1" thickBot="1">
      <c r="A67" s="21">
        <f>ROW()</f>
        <v>67</v>
      </c>
      <c r="B67" s="163"/>
      <c r="C67" s="268" t="s">
        <v>498</v>
      </c>
      <c r="D67" s="54"/>
      <c r="E67" s="160"/>
      <c r="F67" s="409"/>
      <c r="G67" s="404"/>
      <c r="H67" s="404"/>
      <c r="I67" s="404"/>
      <c r="J67" s="404"/>
      <c r="K67" s="163"/>
      <c r="L67" s="71" t="s">
        <v>272</v>
      </c>
      <c r="M67" s="163"/>
      <c r="N67" s="213"/>
      <c r="O67" s="163"/>
      <c r="P67" s="83"/>
      <c r="Q67" s="163"/>
      <c r="R67" s="83"/>
      <c r="S67" s="107"/>
    </row>
    <row r="68" spans="1:19" ht="15" customHeight="1" thickBot="1">
      <c r="A68" s="21">
        <f>ROW()</f>
        <v>68</v>
      </c>
      <c r="B68" s="163"/>
      <c r="C68" s="171" t="s">
        <v>270</v>
      </c>
      <c r="D68" s="163"/>
      <c r="E68" s="163"/>
      <c r="F68" s="409"/>
      <c r="G68" s="404"/>
      <c r="H68" s="404"/>
      <c r="I68" s="404"/>
      <c r="J68" s="404"/>
      <c r="K68" s="163"/>
      <c r="L68" s="93" t="s">
        <v>273</v>
      </c>
      <c r="M68" s="163"/>
      <c r="N68" s="90">
        <f>N66-N67</f>
        <v>0</v>
      </c>
      <c r="O68" s="163"/>
      <c r="P68" s="90">
        <f>P66-P67</f>
        <v>0</v>
      </c>
      <c r="Q68" s="163"/>
      <c r="R68" s="90">
        <f>R66-R67</f>
        <v>0</v>
      </c>
      <c r="S68" s="107"/>
    </row>
    <row r="69" spans="1:19" ht="12.75">
      <c r="A69" s="21">
        <f>ROW()</f>
        <v>69</v>
      </c>
      <c r="B69" s="160"/>
      <c r="C69" s="160"/>
      <c r="D69" s="163"/>
      <c r="E69" s="163"/>
      <c r="F69" s="160"/>
      <c r="G69" s="163"/>
      <c r="H69" s="163"/>
      <c r="I69" s="163"/>
      <c r="J69" s="163"/>
      <c r="K69" s="163"/>
      <c r="L69" s="160"/>
      <c r="M69" s="163"/>
      <c r="N69" s="163"/>
      <c r="O69" s="163"/>
      <c r="P69" s="163"/>
      <c r="Q69" s="163"/>
      <c r="R69" s="163"/>
      <c r="S69" s="107"/>
    </row>
    <row r="70" spans="1:19" ht="15" customHeight="1">
      <c r="A70" s="21">
        <f>ROW()</f>
        <v>70</v>
      </c>
      <c r="B70" s="163"/>
      <c r="C70" s="171" t="s">
        <v>487</v>
      </c>
      <c r="D70" s="54"/>
      <c r="E70" s="160"/>
      <c r="F70" s="409"/>
      <c r="G70" s="404"/>
      <c r="H70" s="404"/>
      <c r="I70" s="404"/>
      <c r="J70" s="404"/>
      <c r="K70" s="160"/>
      <c r="L70" s="170"/>
      <c r="M70" s="160"/>
      <c r="N70" s="77"/>
      <c r="O70" s="160"/>
      <c r="P70" s="77"/>
      <c r="Q70" s="163"/>
      <c r="R70" s="77"/>
      <c r="S70" s="107"/>
    </row>
    <row r="71" spans="1:19" ht="15" customHeight="1">
      <c r="A71" s="21">
        <f>ROW()</f>
        <v>71</v>
      </c>
      <c r="B71" s="163"/>
      <c r="C71" s="268" t="s">
        <v>497</v>
      </c>
      <c r="D71" s="54"/>
      <c r="E71" s="160"/>
      <c r="F71" s="409"/>
      <c r="G71" s="404"/>
      <c r="H71" s="404"/>
      <c r="I71" s="404"/>
      <c r="J71" s="404"/>
      <c r="K71" s="163"/>
      <c r="L71" s="71" t="s">
        <v>271</v>
      </c>
      <c r="M71" s="163"/>
      <c r="N71" s="83"/>
      <c r="O71" s="163"/>
      <c r="P71" s="83"/>
      <c r="Q71" s="163"/>
      <c r="R71" s="83"/>
      <c r="S71" s="107"/>
    </row>
    <row r="72" spans="1:19" ht="15" customHeight="1" thickBot="1">
      <c r="A72" s="21">
        <f>ROW()</f>
        <v>72</v>
      </c>
      <c r="B72" s="163"/>
      <c r="C72" s="268" t="s">
        <v>498</v>
      </c>
      <c r="D72" s="54"/>
      <c r="E72" s="160"/>
      <c r="F72" s="409"/>
      <c r="G72" s="404"/>
      <c r="H72" s="404"/>
      <c r="I72" s="404"/>
      <c r="J72" s="404"/>
      <c r="K72" s="163"/>
      <c r="L72" s="71" t="s">
        <v>272</v>
      </c>
      <c r="M72" s="163"/>
      <c r="N72" s="83"/>
      <c r="O72" s="163"/>
      <c r="P72" s="83"/>
      <c r="Q72" s="163"/>
      <c r="R72" s="83"/>
      <c r="S72" s="107"/>
    </row>
    <row r="73" spans="1:19" ht="15" customHeight="1" thickBot="1">
      <c r="A73" s="21">
        <f>ROW()</f>
        <v>73</v>
      </c>
      <c r="B73" s="163"/>
      <c r="C73" s="171" t="s">
        <v>270</v>
      </c>
      <c r="D73" s="163"/>
      <c r="E73" s="163"/>
      <c r="F73" s="409"/>
      <c r="G73" s="404"/>
      <c r="H73" s="404"/>
      <c r="I73" s="404"/>
      <c r="J73" s="404"/>
      <c r="K73" s="163"/>
      <c r="L73" s="93" t="s">
        <v>273</v>
      </c>
      <c r="M73" s="163"/>
      <c r="N73" s="90">
        <f>N71-N72</f>
        <v>0</v>
      </c>
      <c r="O73" s="163"/>
      <c r="P73" s="90">
        <f>P71-P72</f>
        <v>0</v>
      </c>
      <c r="Q73" s="163"/>
      <c r="R73" s="90">
        <f>R71-R72</f>
        <v>0</v>
      </c>
      <c r="S73" s="107"/>
    </row>
    <row r="74" spans="1:19" ht="15" customHeight="1">
      <c r="A74" s="21">
        <f>ROW()</f>
        <v>74</v>
      </c>
      <c r="B74" s="163"/>
      <c r="C74" s="160"/>
      <c r="D74" s="163"/>
      <c r="E74" s="163"/>
      <c r="F74" s="160"/>
      <c r="G74" s="163"/>
      <c r="H74" s="163"/>
      <c r="I74" s="163"/>
      <c r="J74" s="163"/>
      <c r="K74" s="163"/>
      <c r="L74" s="160"/>
      <c r="M74" s="163"/>
      <c r="N74" s="163"/>
      <c r="O74" s="163"/>
      <c r="P74" s="163"/>
      <c r="Q74" s="163"/>
      <c r="R74" s="163"/>
      <c r="S74" s="107"/>
    </row>
    <row r="75" spans="1:19" ht="12.75">
      <c r="A75" s="21">
        <f>ROW()</f>
        <v>75</v>
      </c>
      <c r="B75" s="160"/>
      <c r="C75" s="171" t="s">
        <v>487</v>
      </c>
      <c r="D75" s="54"/>
      <c r="E75" s="160"/>
      <c r="F75" s="409"/>
      <c r="G75" s="404"/>
      <c r="H75" s="404"/>
      <c r="I75" s="404"/>
      <c r="J75" s="404"/>
      <c r="K75" s="160"/>
      <c r="L75" s="170"/>
      <c r="M75" s="160"/>
      <c r="N75" s="77"/>
      <c r="O75" s="160"/>
      <c r="P75" s="77"/>
      <c r="Q75" s="163"/>
      <c r="R75" s="77"/>
      <c r="S75" s="107"/>
    </row>
    <row r="76" spans="1:19" ht="15" customHeight="1">
      <c r="A76" s="21">
        <f>ROW()</f>
        <v>76</v>
      </c>
      <c r="B76" s="163"/>
      <c r="C76" s="268" t="s">
        <v>497</v>
      </c>
      <c r="D76" s="54"/>
      <c r="E76" s="160"/>
      <c r="F76" s="409"/>
      <c r="G76" s="404"/>
      <c r="H76" s="404"/>
      <c r="I76" s="404"/>
      <c r="J76" s="404"/>
      <c r="K76" s="163"/>
      <c r="L76" s="71" t="s">
        <v>271</v>
      </c>
      <c r="M76" s="163"/>
      <c r="N76" s="83"/>
      <c r="O76" s="163"/>
      <c r="P76" s="83"/>
      <c r="Q76" s="163"/>
      <c r="R76" s="83"/>
      <c r="S76" s="107"/>
    </row>
    <row r="77" spans="1:19" ht="15" customHeight="1" thickBot="1">
      <c r="A77" s="21">
        <f>ROW()</f>
        <v>77</v>
      </c>
      <c r="B77" s="163"/>
      <c r="C77" s="268" t="s">
        <v>498</v>
      </c>
      <c r="D77" s="54"/>
      <c r="E77" s="160"/>
      <c r="F77" s="409"/>
      <c r="G77" s="404"/>
      <c r="H77" s="404"/>
      <c r="I77" s="404"/>
      <c r="J77" s="404"/>
      <c r="K77" s="163"/>
      <c r="L77" s="71" t="s">
        <v>272</v>
      </c>
      <c r="M77" s="163"/>
      <c r="N77" s="83"/>
      <c r="O77" s="163"/>
      <c r="P77" s="83"/>
      <c r="Q77" s="163"/>
      <c r="R77" s="83"/>
      <c r="S77" s="107"/>
    </row>
    <row r="78" spans="1:19" ht="15" customHeight="1" thickBot="1">
      <c r="A78" s="21">
        <f>ROW()</f>
        <v>78</v>
      </c>
      <c r="B78" s="163"/>
      <c r="C78" s="171" t="s">
        <v>270</v>
      </c>
      <c r="D78" s="163"/>
      <c r="E78" s="163"/>
      <c r="F78" s="409"/>
      <c r="G78" s="404"/>
      <c r="H78" s="404"/>
      <c r="I78" s="404"/>
      <c r="J78" s="404"/>
      <c r="K78" s="163"/>
      <c r="L78" s="93" t="s">
        <v>273</v>
      </c>
      <c r="M78" s="163"/>
      <c r="N78" s="90">
        <f>N76-N77</f>
        <v>0</v>
      </c>
      <c r="O78" s="163"/>
      <c r="P78" s="90">
        <f>P76-P77</f>
        <v>0</v>
      </c>
      <c r="Q78" s="163"/>
      <c r="R78" s="90">
        <f>R76-R77</f>
        <v>0</v>
      </c>
      <c r="S78" s="107"/>
    </row>
    <row r="79" spans="1:19" ht="12.75">
      <c r="A79" s="22">
        <f>ROW()</f>
        <v>79</v>
      </c>
      <c r="B79" s="162"/>
      <c r="C79" s="91"/>
      <c r="D79" s="91"/>
      <c r="E79" s="162"/>
      <c r="F79" s="91"/>
      <c r="G79" s="162"/>
      <c r="H79" s="91"/>
      <c r="I79" s="162"/>
      <c r="J79" s="91"/>
      <c r="K79" s="162"/>
      <c r="L79" s="91"/>
      <c r="M79" s="162"/>
      <c r="N79" s="91"/>
      <c r="O79" s="162"/>
      <c r="P79" s="91"/>
      <c r="Q79" s="162"/>
      <c r="R79" s="91"/>
      <c r="S79" s="169" t="s">
        <v>301</v>
      </c>
    </row>
  </sheetData>
  <mergeCells count="83">
    <mergeCell ref="F73:J73"/>
    <mergeCell ref="F75:J75"/>
    <mergeCell ref="F76:J76"/>
    <mergeCell ref="C57:D57"/>
    <mergeCell ref="F65:J65"/>
    <mergeCell ref="F66:J66"/>
    <mergeCell ref="J57:N57"/>
    <mergeCell ref="C55:D55"/>
    <mergeCell ref="C56:D56"/>
    <mergeCell ref="J55:N55"/>
    <mergeCell ref="P55:R55"/>
    <mergeCell ref="J56:N56"/>
    <mergeCell ref="P56:R56"/>
    <mergeCell ref="C53:D53"/>
    <mergeCell ref="C54:D54"/>
    <mergeCell ref="J53:N53"/>
    <mergeCell ref="P53:R53"/>
    <mergeCell ref="J54:N54"/>
    <mergeCell ref="P54:R54"/>
    <mergeCell ref="C51:D51"/>
    <mergeCell ref="C52:D52"/>
    <mergeCell ref="J51:N51"/>
    <mergeCell ref="P51:R51"/>
    <mergeCell ref="J52:N52"/>
    <mergeCell ref="P52:R52"/>
    <mergeCell ref="C49:D49"/>
    <mergeCell ref="C50:D50"/>
    <mergeCell ref="J49:N49"/>
    <mergeCell ref="P49:R49"/>
    <mergeCell ref="J50:N50"/>
    <mergeCell ref="P50:R50"/>
    <mergeCell ref="C47:D47"/>
    <mergeCell ref="C48:D48"/>
    <mergeCell ref="J47:N47"/>
    <mergeCell ref="P47:R47"/>
    <mergeCell ref="J48:N48"/>
    <mergeCell ref="P48:R48"/>
    <mergeCell ref="C45:D45"/>
    <mergeCell ref="C46:D46"/>
    <mergeCell ref="J45:N45"/>
    <mergeCell ref="P45:R45"/>
    <mergeCell ref="J46:N46"/>
    <mergeCell ref="P46:R46"/>
    <mergeCell ref="C43:D43"/>
    <mergeCell ref="C44:D44"/>
    <mergeCell ref="J43:N43"/>
    <mergeCell ref="P43:R43"/>
    <mergeCell ref="J44:N44"/>
    <mergeCell ref="P44:R44"/>
    <mergeCell ref="C41:D41"/>
    <mergeCell ref="C42:D42"/>
    <mergeCell ref="J41:N41"/>
    <mergeCell ref="P41:R41"/>
    <mergeCell ref="J42:N42"/>
    <mergeCell ref="P42:R42"/>
    <mergeCell ref="C39:D39"/>
    <mergeCell ref="C40:D40"/>
    <mergeCell ref="J39:N39"/>
    <mergeCell ref="P39:R39"/>
    <mergeCell ref="J40:N40"/>
    <mergeCell ref="P40:R40"/>
    <mergeCell ref="C37:D37"/>
    <mergeCell ref="C38:D38"/>
    <mergeCell ref="J37:N37"/>
    <mergeCell ref="P37:R37"/>
    <mergeCell ref="J38:N38"/>
    <mergeCell ref="P38:R38"/>
    <mergeCell ref="C36:D36"/>
    <mergeCell ref="L29:R29"/>
    <mergeCell ref="L30:R30"/>
    <mergeCell ref="J36:N36"/>
    <mergeCell ref="P36:R36"/>
    <mergeCell ref="P35:R35"/>
    <mergeCell ref="L2:R2"/>
    <mergeCell ref="L3:R3"/>
    <mergeCell ref="F78:J78"/>
    <mergeCell ref="F68:J68"/>
    <mergeCell ref="F70:J70"/>
    <mergeCell ref="F71:J71"/>
    <mergeCell ref="F72:J72"/>
    <mergeCell ref="F77:J77"/>
    <mergeCell ref="P57:R57"/>
    <mergeCell ref="F67:J67"/>
  </mergeCells>
  <dataValidations count="1">
    <dataValidation type="list" allowBlank="1" showInputMessage="1" showErrorMessage="1" sqref="H36:H57">
      <formula1>"[Select one],Causal Relationship,Proxy Cost Allocator,Directly Attributable"</formula1>
    </dataValidation>
  </dataValidations>
  <printOptions/>
  <pageMargins left="0.7480314960629921" right="0.7480314960629921" top="0.984251968503937" bottom="0.984251968503937" header="0.5118110236220472" footer="0.5118110236220472"/>
  <pageSetup fitToHeight="10" fitToWidth="1" horizontalDpi="600" verticalDpi="600" orientation="portrait" paperSize="9" scale="62" r:id="rId1"/>
  <headerFooter alignWithMargins="0">
    <oddHeader>&amp;CCommerce Commission Information Disclosure Template</oddHeader>
    <oddFooter>&amp;C&amp;F&amp;R&amp;A</oddFooter>
  </headerFooter>
</worksheet>
</file>

<file path=xl/worksheets/sheet14.xml><?xml version="1.0" encoding="utf-8"?>
<worksheet xmlns="http://schemas.openxmlformats.org/spreadsheetml/2006/main" xmlns:r="http://schemas.openxmlformats.org/officeDocument/2006/relationships">
  <sheetPr codeName="Sheet1">
    <tabColor indexed="50"/>
    <pageSetUpPr fitToPage="1"/>
  </sheetPr>
  <dimension ref="A1:O189"/>
  <sheetViews>
    <sheetView showGridLines="0" view="pageBreakPreview" zoomScaleSheetLayoutView="100" workbookViewId="0" topLeftCell="A1">
      <selection activeCell="A1" sqref="A1"/>
    </sheetView>
  </sheetViews>
  <sheetFormatPr defaultColWidth="9.140625" defaultRowHeight="12.75"/>
  <cols>
    <col min="1" max="1" width="3.7109375" style="0" customWidth="1"/>
    <col min="2" max="2" width="6.57421875" style="5" customWidth="1"/>
    <col min="3" max="3" width="72.140625" style="6" customWidth="1"/>
    <col min="4" max="4" width="15.00390625" style="8" customWidth="1"/>
    <col min="5" max="5" width="0.5625" style="8" customWidth="1"/>
    <col min="6" max="6" width="15.00390625" style="8" customWidth="1"/>
    <col min="7" max="7" width="0.5625" style="0" customWidth="1"/>
    <col min="8" max="8" width="15.00390625" style="0" customWidth="1"/>
    <col min="9" max="9" width="2.7109375" style="0" customWidth="1"/>
    <col min="10" max="10" width="9.140625" style="18" customWidth="1"/>
  </cols>
  <sheetData>
    <row r="1" spans="1:15" s="16" customFormat="1" ht="12.75" customHeight="1">
      <c r="A1" s="293"/>
      <c r="B1" s="294"/>
      <c r="C1" s="294"/>
      <c r="D1" s="294"/>
      <c r="E1" s="294"/>
      <c r="F1" s="294"/>
      <c r="G1" s="294"/>
      <c r="H1" s="294"/>
      <c r="I1" s="295"/>
      <c r="J1"/>
      <c r="K1"/>
      <c r="L1"/>
      <c r="M1"/>
      <c r="N1"/>
      <c r="O1"/>
    </row>
    <row r="2" spans="1:10" ht="16.5" customHeight="1">
      <c r="A2" s="296"/>
      <c r="B2" s="297"/>
      <c r="C2" s="276" t="s">
        <v>51</v>
      </c>
      <c r="D2" s="376" t="str">
        <f>IF(NOT(ISBLANK(CoverSheet!$C$30)),CoverSheet!$C$30,"")</f>
        <v>Airport Company</v>
      </c>
      <c r="E2" s="376"/>
      <c r="F2" s="376"/>
      <c r="G2" s="376"/>
      <c r="H2" s="376"/>
      <c r="I2" s="298"/>
      <c r="J2"/>
    </row>
    <row r="3" spans="1:10" ht="16.5" customHeight="1">
      <c r="A3" s="296"/>
      <c r="B3" s="297"/>
      <c r="C3" s="276" t="s">
        <v>52</v>
      </c>
      <c r="D3" s="378">
        <f>IF(ISNUMBER(CoverSheet!$C$31),CoverSheet!$C$31,"")</f>
        <v>40633</v>
      </c>
      <c r="E3" s="378"/>
      <c r="F3" s="378"/>
      <c r="G3" s="378"/>
      <c r="H3" s="378"/>
      <c r="I3" s="298"/>
      <c r="J3"/>
    </row>
    <row r="4" spans="1:15" s="16" customFormat="1" ht="20.25" customHeight="1">
      <c r="A4" s="299" t="s">
        <v>478</v>
      </c>
      <c r="B4" s="297"/>
      <c r="C4" s="297"/>
      <c r="D4" s="297"/>
      <c r="E4" s="297"/>
      <c r="F4" s="297"/>
      <c r="G4" s="297"/>
      <c r="H4" s="297"/>
      <c r="I4" s="298"/>
      <c r="J4"/>
      <c r="K4"/>
      <c r="L4"/>
      <c r="M4"/>
      <c r="N4"/>
      <c r="O4"/>
    </row>
    <row r="5" spans="1:10" ht="12.75" customHeight="1">
      <c r="A5" s="284" t="s">
        <v>53</v>
      </c>
      <c r="B5" s="285" t="s">
        <v>628</v>
      </c>
      <c r="C5" s="297"/>
      <c r="D5" s="297"/>
      <c r="E5" s="297"/>
      <c r="F5" s="297"/>
      <c r="G5" s="297"/>
      <c r="H5" s="297"/>
      <c r="I5" s="298"/>
      <c r="J5"/>
    </row>
    <row r="6" spans="1:10" ht="30" customHeight="1">
      <c r="A6" s="21">
        <f>ROW()</f>
        <v>6</v>
      </c>
      <c r="B6" s="54"/>
      <c r="C6" s="56" t="s">
        <v>78</v>
      </c>
      <c r="D6" s="57" t="s">
        <v>95</v>
      </c>
      <c r="E6" s="54"/>
      <c r="F6" s="58" t="s">
        <v>319</v>
      </c>
      <c r="G6" s="58"/>
      <c r="H6" s="58"/>
      <c r="I6" s="55"/>
      <c r="J6"/>
    </row>
    <row r="7" spans="1:10" ht="30" customHeight="1">
      <c r="A7" s="21">
        <f>ROW()</f>
        <v>7</v>
      </c>
      <c r="B7" s="54"/>
      <c r="C7" s="59" t="s">
        <v>189</v>
      </c>
      <c r="D7" s="54"/>
      <c r="E7" s="54"/>
      <c r="F7" s="182" t="s">
        <v>320</v>
      </c>
      <c r="G7" s="54"/>
      <c r="H7" s="182" t="s">
        <v>321</v>
      </c>
      <c r="I7" s="55"/>
      <c r="J7"/>
    </row>
    <row r="8" spans="1:10" ht="15" customHeight="1">
      <c r="A8" s="21">
        <f>ROW()</f>
        <v>8</v>
      </c>
      <c r="B8" s="54"/>
      <c r="C8" s="60" t="s">
        <v>55</v>
      </c>
      <c r="D8" s="61"/>
      <c r="E8" s="54"/>
      <c r="F8" s="61"/>
      <c r="G8" s="62"/>
      <c r="H8" s="63"/>
      <c r="I8" s="55"/>
      <c r="J8"/>
    </row>
    <row r="9" spans="1:10" ht="15" customHeight="1">
      <c r="A9" s="21">
        <f>ROW()</f>
        <v>9</v>
      </c>
      <c r="B9" s="54"/>
      <c r="C9" s="60" t="s">
        <v>94</v>
      </c>
      <c r="D9" s="61"/>
      <c r="E9" s="54"/>
      <c r="F9" s="61"/>
      <c r="G9" s="62"/>
      <c r="H9" s="63"/>
      <c r="I9" s="55"/>
      <c r="J9"/>
    </row>
    <row r="10" spans="1:10" ht="15" customHeight="1" thickBot="1">
      <c r="A10" s="21">
        <f>ROW()</f>
        <v>10</v>
      </c>
      <c r="B10" s="54"/>
      <c r="C10" s="251" t="s">
        <v>592</v>
      </c>
      <c r="D10" s="61"/>
      <c r="E10" s="54"/>
      <c r="F10" s="61"/>
      <c r="G10" s="62"/>
      <c r="H10" s="63"/>
      <c r="I10" s="55"/>
      <c r="J10"/>
    </row>
    <row r="11" spans="1:10" ht="15" customHeight="1" thickBot="1">
      <c r="A11" s="21">
        <f>ROW()</f>
        <v>11</v>
      </c>
      <c r="B11" s="54"/>
      <c r="C11" s="60" t="s">
        <v>54</v>
      </c>
      <c r="D11" s="64">
        <f>SUM($D8:$D10)</f>
        <v>0</v>
      </c>
      <c r="E11" s="54"/>
      <c r="F11" s="177" t="str">
        <f>IF($D11&lt;&gt;0,SUM($F8:$F10)+INT(SUM($H8:$H10)/60),"–")</f>
        <v>–</v>
      </c>
      <c r="G11" s="62" t="s">
        <v>81</v>
      </c>
      <c r="H11" s="178" t="str">
        <f>IF($D11&lt;&gt;0,MOD(SUM($H8:$H10),60),"–")</f>
        <v>–</v>
      </c>
      <c r="I11" s="55"/>
      <c r="J11"/>
    </row>
    <row r="12" spans="1:10" ht="30" customHeight="1">
      <c r="A12" s="21">
        <f>ROW()</f>
        <v>12</v>
      </c>
      <c r="B12" s="54"/>
      <c r="C12" s="56" t="s">
        <v>79</v>
      </c>
      <c r="D12" s="54"/>
      <c r="E12" s="54"/>
      <c r="F12" s="54"/>
      <c r="G12" s="54"/>
      <c r="H12" s="54"/>
      <c r="I12" s="55"/>
      <c r="J12"/>
    </row>
    <row r="13" spans="1:10" ht="30" customHeight="1">
      <c r="A13" s="21">
        <f>ROW()</f>
        <v>13</v>
      </c>
      <c r="B13" s="54"/>
      <c r="C13" s="59" t="s">
        <v>190</v>
      </c>
      <c r="D13" s="54"/>
      <c r="E13" s="54"/>
      <c r="F13" s="54"/>
      <c r="G13" s="54"/>
      <c r="H13" s="54"/>
      <c r="I13" s="55"/>
      <c r="J13"/>
    </row>
    <row r="14" spans="1:10" ht="15" customHeight="1">
      <c r="A14" s="21">
        <f>ROW()</f>
        <v>14</v>
      </c>
      <c r="B14" s="54"/>
      <c r="C14" s="60" t="s">
        <v>55</v>
      </c>
      <c r="D14" s="61"/>
      <c r="E14" s="54"/>
      <c r="F14" s="61"/>
      <c r="G14" s="62"/>
      <c r="H14" s="63"/>
      <c r="I14" s="55"/>
      <c r="J14"/>
    </row>
    <row r="15" spans="1:10" ht="15" customHeight="1">
      <c r="A15" s="21">
        <f>ROW()</f>
        <v>15</v>
      </c>
      <c r="B15" s="54"/>
      <c r="C15" s="60" t="s">
        <v>94</v>
      </c>
      <c r="D15" s="61"/>
      <c r="E15" s="54"/>
      <c r="F15" s="61"/>
      <c r="G15" s="62"/>
      <c r="H15" s="63"/>
      <c r="I15" s="55"/>
      <c r="J15"/>
    </row>
    <row r="16" spans="1:10" ht="15" customHeight="1" thickBot="1">
      <c r="A16" s="21">
        <f>ROW()</f>
        <v>16</v>
      </c>
      <c r="B16" s="54"/>
      <c r="C16" s="251" t="s">
        <v>592</v>
      </c>
      <c r="D16" s="61"/>
      <c r="E16" s="54"/>
      <c r="F16" s="61"/>
      <c r="G16" s="62"/>
      <c r="H16" s="63"/>
      <c r="I16" s="55"/>
      <c r="J16"/>
    </row>
    <row r="17" spans="1:10" ht="15" customHeight="1" thickBot="1">
      <c r="A17" s="21">
        <f>ROW()</f>
        <v>17</v>
      </c>
      <c r="B17" s="54"/>
      <c r="C17" s="60" t="s">
        <v>54</v>
      </c>
      <c r="D17" s="64">
        <f>SUM($D14:$D16)</f>
        <v>0</v>
      </c>
      <c r="E17" s="54"/>
      <c r="F17" s="177" t="str">
        <f>IF($D17&lt;&gt;0,SUM($F14:$F16)+INT(SUM($H14:$H16)/60),"–")</f>
        <v>–</v>
      </c>
      <c r="G17" s="62" t="s">
        <v>81</v>
      </c>
      <c r="H17" s="178" t="str">
        <f>IF($D17&lt;&gt;0,MOD(SUM($H14:$H16),60),"–")</f>
        <v>–</v>
      </c>
      <c r="I17" s="55"/>
      <c r="J17"/>
    </row>
    <row r="18" spans="1:10" ht="30" customHeight="1">
      <c r="A18" s="21">
        <f>ROW()</f>
        <v>18</v>
      </c>
      <c r="B18" s="54"/>
      <c r="C18" s="56" t="s">
        <v>82</v>
      </c>
      <c r="D18" s="54"/>
      <c r="E18" s="54"/>
      <c r="F18" s="54"/>
      <c r="G18" s="54"/>
      <c r="H18" s="54"/>
      <c r="I18" s="55"/>
      <c r="J18"/>
    </row>
    <row r="19" spans="1:10" ht="30" customHeight="1">
      <c r="A19" s="21">
        <f>ROW()</f>
        <v>19</v>
      </c>
      <c r="B19" s="54"/>
      <c r="C19" s="59" t="s">
        <v>191</v>
      </c>
      <c r="D19" s="54"/>
      <c r="E19" s="54"/>
      <c r="F19" s="54"/>
      <c r="G19" s="54"/>
      <c r="H19" s="54"/>
      <c r="I19" s="55"/>
      <c r="J19"/>
    </row>
    <row r="20" spans="1:10" ht="15" customHeight="1">
      <c r="A20" s="21">
        <f>ROW()</f>
        <v>20</v>
      </c>
      <c r="B20" s="54"/>
      <c r="C20" s="60" t="s">
        <v>55</v>
      </c>
      <c r="D20" s="61"/>
      <c r="E20" s="54"/>
      <c r="F20" s="61"/>
      <c r="G20" s="62"/>
      <c r="H20" s="63"/>
      <c r="I20" s="55"/>
      <c r="J20"/>
    </row>
    <row r="21" spans="1:10" ht="15" customHeight="1">
      <c r="A21" s="21">
        <f>ROW()</f>
        <v>21</v>
      </c>
      <c r="B21" s="54"/>
      <c r="C21" s="60" t="s">
        <v>94</v>
      </c>
      <c r="D21" s="61"/>
      <c r="E21" s="54"/>
      <c r="F21" s="61"/>
      <c r="G21" s="62"/>
      <c r="H21" s="63"/>
      <c r="I21" s="55"/>
      <c r="J21"/>
    </row>
    <row r="22" spans="1:10" ht="15" customHeight="1" thickBot="1">
      <c r="A22" s="21">
        <f>ROW()</f>
        <v>22</v>
      </c>
      <c r="B22" s="54"/>
      <c r="C22" s="251" t="s">
        <v>592</v>
      </c>
      <c r="D22" s="61"/>
      <c r="E22" s="54"/>
      <c r="F22" s="61"/>
      <c r="G22" s="62"/>
      <c r="H22" s="63"/>
      <c r="I22" s="55"/>
      <c r="J22"/>
    </row>
    <row r="23" spans="1:10" ht="15" customHeight="1" thickBot="1">
      <c r="A23" s="21">
        <f>ROW()</f>
        <v>23</v>
      </c>
      <c r="B23" s="54"/>
      <c r="C23" s="60" t="s">
        <v>54</v>
      </c>
      <c r="D23" s="64">
        <f>SUM($D20:$D22)</f>
        <v>0</v>
      </c>
      <c r="E23" s="54"/>
      <c r="F23" s="177" t="str">
        <f>IF($D23&lt;&gt;0,SUM($F20:$F22)+INT(SUM($H20:$H22)/60),"–")</f>
        <v>–</v>
      </c>
      <c r="G23" s="62" t="s">
        <v>81</v>
      </c>
      <c r="H23" s="178" t="str">
        <f>IF($D23&lt;&gt;0,MOD(SUM($H20:$H22),60),"–")</f>
        <v>–</v>
      </c>
      <c r="I23" s="55"/>
      <c r="J23"/>
    </row>
    <row r="24" spans="1:10" ht="30" customHeight="1">
      <c r="A24" s="21">
        <f>ROW()</f>
        <v>24</v>
      </c>
      <c r="B24" s="54"/>
      <c r="C24" s="56" t="s">
        <v>334</v>
      </c>
      <c r="D24" s="54"/>
      <c r="E24" s="54"/>
      <c r="F24" s="54"/>
      <c r="G24" s="54"/>
      <c r="H24" s="54"/>
      <c r="I24" s="55"/>
      <c r="J24"/>
    </row>
    <row r="25" spans="1:10" ht="30" customHeight="1">
      <c r="A25" s="21">
        <f>ROW()</f>
        <v>25</v>
      </c>
      <c r="B25" s="54"/>
      <c r="C25" s="59" t="s">
        <v>187</v>
      </c>
      <c r="D25" s="54"/>
      <c r="E25" s="54"/>
      <c r="F25" s="54"/>
      <c r="G25" s="54"/>
      <c r="H25" s="54"/>
      <c r="I25" s="55"/>
      <c r="J25"/>
    </row>
    <row r="26" spans="1:10" ht="15" customHeight="1">
      <c r="A26" s="21">
        <f>ROW()</f>
        <v>26</v>
      </c>
      <c r="B26" s="54"/>
      <c r="C26" s="60" t="s">
        <v>55</v>
      </c>
      <c r="D26" s="61"/>
      <c r="E26" s="54"/>
      <c r="F26" s="61"/>
      <c r="G26" s="62"/>
      <c r="H26" s="63"/>
      <c r="I26" s="55"/>
      <c r="J26"/>
    </row>
    <row r="27" spans="1:10" ht="15" customHeight="1">
      <c r="A27" s="21">
        <f>ROW()</f>
        <v>27</v>
      </c>
      <c r="B27" s="54"/>
      <c r="C27" s="60" t="s">
        <v>94</v>
      </c>
      <c r="D27" s="61"/>
      <c r="E27" s="54"/>
      <c r="F27" s="61"/>
      <c r="G27" s="62"/>
      <c r="H27" s="63"/>
      <c r="I27" s="55"/>
      <c r="J27"/>
    </row>
    <row r="28" spans="1:10" ht="15" customHeight="1" thickBot="1">
      <c r="A28" s="21">
        <f>ROW()</f>
        <v>28</v>
      </c>
      <c r="B28" s="54"/>
      <c r="C28" s="251" t="s">
        <v>592</v>
      </c>
      <c r="D28" s="61"/>
      <c r="E28" s="54"/>
      <c r="F28" s="61"/>
      <c r="G28" s="62"/>
      <c r="H28" s="63"/>
      <c r="I28" s="55"/>
      <c r="J28"/>
    </row>
    <row r="29" spans="1:10" ht="15" customHeight="1" thickBot="1">
      <c r="A29" s="21">
        <f>ROW()</f>
        <v>29</v>
      </c>
      <c r="B29" s="54"/>
      <c r="C29" s="60" t="s">
        <v>54</v>
      </c>
      <c r="D29" s="64">
        <f>SUM($D26:$D28)</f>
        <v>0</v>
      </c>
      <c r="E29" s="54"/>
      <c r="F29" s="177" t="str">
        <f>IF($D29&lt;&gt;0,SUM($F26:$F28)+INT(SUM($H26:$H28)/60),"–")</f>
        <v>–</v>
      </c>
      <c r="G29" s="62" t="s">
        <v>81</v>
      </c>
      <c r="H29" s="178" t="str">
        <f>IF($D29&lt;&gt;0,MOD(SUM($H26:$H28),60),"–")</f>
        <v>–</v>
      </c>
      <c r="I29" s="55"/>
      <c r="J29"/>
    </row>
    <row r="30" spans="1:10" ht="30" customHeight="1">
      <c r="A30" s="21">
        <f>ROW()</f>
        <v>30</v>
      </c>
      <c r="B30" s="54"/>
      <c r="C30" s="56" t="s">
        <v>108</v>
      </c>
      <c r="D30" s="54"/>
      <c r="E30" s="54"/>
      <c r="F30" s="54"/>
      <c r="G30" s="54"/>
      <c r="H30" s="54"/>
      <c r="I30" s="55"/>
      <c r="J30"/>
    </row>
    <row r="31" spans="1:10" ht="30" customHeight="1">
      <c r="A31" s="21">
        <f>ROW()</f>
        <v>31</v>
      </c>
      <c r="B31" s="54"/>
      <c r="C31" s="254" t="s">
        <v>438</v>
      </c>
      <c r="D31" s="54"/>
      <c r="E31" s="54"/>
      <c r="F31" s="54"/>
      <c r="G31" s="54"/>
      <c r="H31" s="54"/>
      <c r="I31" s="55"/>
      <c r="J31"/>
    </row>
    <row r="32" spans="1:10" ht="15" customHeight="1">
      <c r="A32" s="21">
        <f>ROW()</f>
        <v>32</v>
      </c>
      <c r="B32" s="54"/>
      <c r="C32" s="60" t="s">
        <v>55</v>
      </c>
      <c r="D32" s="61"/>
      <c r="E32" s="54"/>
      <c r="F32" s="61"/>
      <c r="G32" s="62"/>
      <c r="H32" s="63"/>
      <c r="I32" s="55"/>
      <c r="J32"/>
    </row>
    <row r="33" spans="1:10" ht="15" customHeight="1">
      <c r="A33" s="21">
        <f>ROW()</f>
        <v>33</v>
      </c>
      <c r="B33" s="54"/>
      <c r="C33" s="60" t="s">
        <v>94</v>
      </c>
      <c r="D33" s="61"/>
      <c r="E33" s="54"/>
      <c r="F33" s="61"/>
      <c r="G33" s="62"/>
      <c r="H33" s="63"/>
      <c r="I33" s="55"/>
      <c r="J33"/>
    </row>
    <row r="34" spans="1:10" ht="15" customHeight="1" thickBot="1">
      <c r="A34" s="21">
        <f>ROW()</f>
        <v>34</v>
      </c>
      <c r="B34" s="54"/>
      <c r="C34" s="251" t="s">
        <v>592</v>
      </c>
      <c r="D34" s="61"/>
      <c r="E34" s="54"/>
      <c r="F34" s="61"/>
      <c r="G34" s="62"/>
      <c r="H34" s="63"/>
      <c r="I34" s="55"/>
      <c r="J34"/>
    </row>
    <row r="35" spans="1:10" ht="15" customHeight="1" thickBot="1">
      <c r="A35" s="21">
        <f>ROW()</f>
        <v>35</v>
      </c>
      <c r="B35" s="54"/>
      <c r="C35" s="60" t="s">
        <v>54</v>
      </c>
      <c r="D35" s="64">
        <f>SUM($D32:$D34)</f>
        <v>0</v>
      </c>
      <c r="E35" s="54"/>
      <c r="F35" s="177" t="str">
        <f>IF($D35&lt;&gt;0,SUM($F32:$F34)+INT(SUM($H32:$H34)/60),"–")</f>
        <v>–</v>
      </c>
      <c r="G35" s="62" t="s">
        <v>81</v>
      </c>
      <c r="H35" s="178" t="str">
        <f>IF($D35&lt;&gt;0,MOD(SUM($H32:$H34),60),"–")</f>
        <v>–</v>
      </c>
      <c r="I35" s="55"/>
      <c r="J35"/>
    </row>
    <row r="36" spans="1:10" ht="30" customHeight="1">
      <c r="A36" s="21">
        <f>ROW()</f>
        <v>36</v>
      </c>
      <c r="B36" s="54"/>
      <c r="C36" s="56" t="s">
        <v>83</v>
      </c>
      <c r="D36" s="54"/>
      <c r="E36" s="54"/>
      <c r="F36" s="54"/>
      <c r="G36" s="54"/>
      <c r="H36" s="54"/>
      <c r="I36" s="55"/>
      <c r="J36"/>
    </row>
    <row r="37" spans="1:10" ht="30" customHeight="1">
      <c r="A37" s="21">
        <f>ROW()</f>
        <v>37</v>
      </c>
      <c r="B37" s="54"/>
      <c r="C37" s="59" t="s">
        <v>188</v>
      </c>
      <c r="D37" s="54"/>
      <c r="E37" s="54"/>
      <c r="F37" s="54"/>
      <c r="G37" s="54"/>
      <c r="H37" s="54"/>
      <c r="I37" s="55"/>
      <c r="J37"/>
    </row>
    <row r="38" spans="1:10" ht="15" customHeight="1">
      <c r="A38" s="21">
        <f>ROW()</f>
        <v>38</v>
      </c>
      <c r="B38" s="54"/>
      <c r="C38" s="60" t="s">
        <v>55</v>
      </c>
      <c r="D38" s="61"/>
      <c r="E38" s="54"/>
      <c r="F38" s="61"/>
      <c r="G38" s="62"/>
      <c r="H38" s="63"/>
      <c r="I38" s="55"/>
      <c r="J38"/>
    </row>
    <row r="39" spans="1:10" ht="15" customHeight="1">
      <c r="A39" s="21">
        <f>ROW()</f>
        <v>39</v>
      </c>
      <c r="B39" s="54"/>
      <c r="C39" s="60" t="s">
        <v>94</v>
      </c>
      <c r="D39" s="61"/>
      <c r="E39" s="54"/>
      <c r="F39" s="61"/>
      <c r="G39" s="62"/>
      <c r="H39" s="63"/>
      <c r="I39" s="55"/>
      <c r="J39"/>
    </row>
    <row r="40" spans="1:10" ht="15" customHeight="1" thickBot="1">
      <c r="A40" s="21">
        <f>ROW()</f>
        <v>40</v>
      </c>
      <c r="B40" s="54"/>
      <c r="C40" s="251" t="s">
        <v>592</v>
      </c>
      <c r="D40" s="61"/>
      <c r="E40" s="54"/>
      <c r="F40" s="61"/>
      <c r="G40" s="62"/>
      <c r="H40" s="63"/>
      <c r="I40" s="55"/>
      <c r="J40"/>
    </row>
    <row r="41" spans="1:10" ht="15" customHeight="1" thickBot="1">
      <c r="A41" s="21">
        <f>ROW()</f>
        <v>41</v>
      </c>
      <c r="B41" s="54"/>
      <c r="C41" s="60" t="s">
        <v>54</v>
      </c>
      <c r="D41" s="64">
        <f>SUM($D38:$D40)</f>
        <v>0</v>
      </c>
      <c r="E41" s="54"/>
      <c r="F41" s="177" t="str">
        <f>IF($D41&lt;&gt;0,SUM($F38:$F40)+INT(SUM($H38:$H40)/60),"–")</f>
        <v>–</v>
      </c>
      <c r="G41" s="62" t="s">
        <v>81</v>
      </c>
      <c r="H41" s="178" t="str">
        <f>IF($D41&lt;&gt;0,MOD(SUM($H38:$H40),60),"–")</f>
        <v>–</v>
      </c>
      <c r="I41" s="55"/>
      <c r="J41"/>
    </row>
    <row r="42" spans="1:10" ht="30" customHeight="1">
      <c r="A42" s="21">
        <f>ROW()</f>
        <v>42</v>
      </c>
      <c r="B42" s="54"/>
      <c r="C42" s="56" t="s">
        <v>84</v>
      </c>
      <c r="D42" s="54"/>
      <c r="E42" s="54"/>
      <c r="F42" s="54"/>
      <c r="G42" s="54"/>
      <c r="H42" s="54"/>
      <c r="I42" s="55"/>
      <c r="J42"/>
    </row>
    <row r="43" spans="1:10" ht="30" customHeight="1">
      <c r="A43" s="21">
        <f>ROW()</f>
        <v>43</v>
      </c>
      <c r="B43" s="54"/>
      <c r="C43" s="59" t="s">
        <v>186</v>
      </c>
      <c r="D43" s="54"/>
      <c r="E43" s="54"/>
      <c r="F43" s="54"/>
      <c r="G43" s="54"/>
      <c r="H43" s="54"/>
      <c r="I43" s="55"/>
      <c r="J43"/>
    </row>
    <row r="44" spans="1:10" ht="15" customHeight="1">
      <c r="A44" s="21">
        <f>ROW()</f>
        <v>44</v>
      </c>
      <c r="B44" s="54"/>
      <c r="C44" s="60" t="s">
        <v>55</v>
      </c>
      <c r="D44" s="61"/>
      <c r="E44" s="54"/>
      <c r="F44" s="61"/>
      <c r="G44" s="62"/>
      <c r="H44" s="63"/>
      <c r="I44" s="55"/>
      <c r="J44"/>
    </row>
    <row r="45" spans="1:10" ht="15" customHeight="1">
      <c r="A45" s="21">
        <f>ROW()</f>
        <v>45</v>
      </c>
      <c r="B45" s="54"/>
      <c r="C45" s="60" t="s">
        <v>94</v>
      </c>
      <c r="D45" s="61"/>
      <c r="E45" s="54"/>
      <c r="F45" s="61"/>
      <c r="G45" s="62"/>
      <c r="H45" s="63"/>
      <c r="I45" s="55"/>
      <c r="J45"/>
    </row>
    <row r="46" spans="1:10" ht="15" customHeight="1" thickBot="1">
      <c r="A46" s="21">
        <f>ROW()</f>
        <v>46</v>
      </c>
      <c r="B46" s="54"/>
      <c r="C46" s="251" t="s">
        <v>592</v>
      </c>
      <c r="D46" s="61"/>
      <c r="E46" s="54"/>
      <c r="F46" s="61"/>
      <c r="G46" s="62"/>
      <c r="H46" s="63"/>
      <c r="I46" s="55"/>
      <c r="J46"/>
    </row>
    <row r="47" spans="1:10" ht="15" customHeight="1" thickBot="1">
      <c r="A47" s="21">
        <f>ROW()</f>
        <v>47</v>
      </c>
      <c r="B47" s="54"/>
      <c r="C47" s="60" t="s">
        <v>54</v>
      </c>
      <c r="D47" s="64">
        <f>SUM($D44:$D46)</f>
        <v>0</v>
      </c>
      <c r="E47" s="54"/>
      <c r="F47" s="177" t="str">
        <f>IF($D47&lt;&gt;0,SUM($F44:$F46)+INT(SUM($H44:$H46)/60),"–")</f>
        <v>–</v>
      </c>
      <c r="G47" s="62" t="s">
        <v>81</v>
      </c>
      <c r="H47" s="178" t="str">
        <f>IF($D47&lt;&gt;0,MOD(SUM($H44:$H46),60),"–")</f>
        <v>–</v>
      </c>
      <c r="I47" s="55"/>
      <c r="J47"/>
    </row>
    <row r="48" spans="1:10" ht="30" customHeight="1">
      <c r="A48" s="21">
        <f>ROW()</f>
        <v>48</v>
      </c>
      <c r="B48" s="54"/>
      <c r="C48" s="56" t="s">
        <v>99</v>
      </c>
      <c r="D48" s="54"/>
      <c r="E48" s="54"/>
      <c r="F48" s="54"/>
      <c r="G48" s="54"/>
      <c r="H48" s="54"/>
      <c r="I48" s="55"/>
      <c r="J48"/>
    </row>
    <row r="49" spans="1:10" ht="15" customHeight="1">
      <c r="A49" s="21">
        <f>ROW()</f>
        <v>49</v>
      </c>
      <c r="B49" s="54"/>
      <c r="C49" s="420" t="s">
        <v>111</v>
      </c>
      <c r="D49" s="65"/>
      <c r="E49" s="54"/>
      <c r="F49" s="54"/>
      <c r="G49" s="54"/>
      <c r="H49" s="54"/>
      <c r="I49" s="55"/>
      <c r="J49"/>
    </row>
    <row r="50" spans="1:10" ht="15" customHeight="1">
      <c r="A50" s="21">
        <f>ROW()</f>
        <v>50</v>
      </c>
      <c r="B50" s="54"/>
      <c r="C50" s="420"/>
      <c r="D50" s="54"/>
      <c r="E50" s="54"/>
      <c r="F50" s="54"/>
      <c r="G50" s="54"/>
      <c r="H50" s="54"/>
      <c r="I50" s="55"/>
      <c r="J50"/>
    </row>
    <row r="51" spans="1:10" ht="30" customHeight="1">
      <c r="A51" s="21">
        <f>ROW()</f>
        <v>51</v>
      </c>
      <c r="B51" s="54"/>
      <c r="C51" s="56" t="s">
        <v>332</v>
      </c>
      <c r="D51" s="57" t="s">
        <v>85</v>
      </c>
      <c r="E51" s="57"/>
      <c r="F51" s="57" t="s">
        <v>86</v>
      </c>
      <c r="G51" s="54"/>
      <c r="H51" s="57" t="s">
        <v>322</v>
      </c>
      <c r="I51" s="55"/>
      <c r="J51"/>
    </row>
    <row r="52" spans="1:10" ht="15" customHeight="1">
      <c r="A52" s="21">
        <f>ROW()</f>
        <v>52</v>
      </c>
      <c r="B52" s="54"/>
      <c r="C52" s="66" t="s">
        <v>333</v>
      </c>
      <c r="D52" s="235"/>
      <c r="E52" s="54"/>
      <c r="F52" s="235"/>
      <c r="G52" s="62"/>
      <c r="H52" s="235"/>
      <c r="I52" s="55"/>
      <c r="J52"/>
    </row>
    <row r="53" spans="1:10" ht="12.75">
      <c r="A53" s="21">
        <f>ROW()</f>
        <v>53</v>
      </c>
      <c r="B53" s="54"/>
      <c r="C53" s="420"/>
      <c r="D53" s="54"/>
      <c r="E53" s="54"/>
      <c r="F53" s="54"/>
      <c r="G53" s="54"/>
      <c r="H53" s="54"/>
      <c r="I53" s="55"/>
      <c r="J53"/>
    </row>
    <row r="54" spans="1:10" ht="15" customHeight="1">
      <c r="A54" s="21">
        <f>ROW()</f>
        <v>54</v>
      </c>
      <c r="B54" s="54"/>
      <c r="C54" s="421"/>
      <c r="D54" s="235"/>
      <c r="E54" s="54"/>
      <c r="F54" s="235"/>
      <c r="G54" s="62"/>
      <c r="H54" s="54"/>
      <c r="I54" s="55"/>
      <c r="J54"/>
    </row>
    <row r="55" spans="1:10" ht="12.75">
      <c r="A55" s="22">
        <f>ROW()</f>
        <v>55</v>
      </c>
      <c r="B55" s="68"/>
      <c r="C55" s="68"/>
      <c r="D55" s="68"/>
      <c r="E55" s="68"/>
      <c r="F55" s="68"/>
      <c r="G55" s="68"/>
      <c r="H55" s="68"/>
      <c r="I55" s="168" t="s">
        <v>302</v>
      </c>
      <c r="J55"/>
    </row>
    <row r="56" spans="1:10" ht="12.75">
      <c r="A56" s="26"/>
      <c r="B56"/>
      <c r="C56"/>
      <c r="D56"/>
      <c r="E56"/>
      <c r="F56"/>
      <c r="J56"/>
    </row>
    <row r="57" spans="1:15" s="16" customFormat="1" ht="12.75" customHeight="1">
      <c r="A57" s="293"/>
      <c r="B57" s="294"/>
      <c r="C57" s="294"/>
      <c r="D57" s="294"/>
      <c r="E57" s="294"/>
      <c r="F57" s="294"/>
      <c r="G57" s="294"/>
      <c r="H57" s="294"/>
      <c r="I57" s="295"/>
      <c r="J57"/>
      <c r="K57"/>
      <c r="L57"/>
      <c r="M57"/>
      <c r="N57"/>
      <c r="O57"/>
    </row>
    <row r="58" spans="1:10" ht="16.5" customHeight="1">
      <c r="A58" s="296"/>
      <c r="B58" s="297"/>
      <c r="C58" s="276" t="s">
        <v>51</v>
      </c>
      <c r="D58" s="376" t="str">
        <f>IF(NOT(ISBLANK(CoverSheet!$C$30)),CoverSheet!$C$30,"")</f>
        <v>Airport Company</v>
      </c>
      <c r="E58" s="376"/>
      <c r="F58" s="376"/>
      <c r="G58" s="376"/>
      <c r="H58" s="376"/>
      <c r="I58" s="298"/>
      <c r="J58"/>
    </row>
    <row r="59" spans="1:10" ht="16.5" customHeight="1">
      <c r="A59" s="296"/>
      <c r="B59" s="297"/>
      <c r="C59" s="276" t="s">
        <v>52</v>
      </c>
      <c r="D59" s="378">
        <f>IF(ISNUMBER(CoverSheet!$C$31),CoverSheet!$C$31,"")</f>
        <v>40633</v>
      </c>
      <c r="E59" s="378"/>
      <c r="F59" s="378"/>
      <c r="G59" s="378"/>
      <c r="H59" s="378"/>
      <c r="I59" s="298"/>
      <c r="J59"/>
    </row>
    <row r="60" spans="1:15" s="16" customFormat="1" ht="20.25" customHeight="1">
      <c r="A60" s="300" t="s">
        <v>479</v>
      </c>
      <c r="B60" s="297"/>
      <c r="C60" s="297"/>
      <c r="D60" s="297"/>
      <c r="E60" s="297"/>
      <c r="F60" s="297"/>
      <c r="G60" s="297"/>
      <c r="H60" s="297"/>
      <c r="I60" s="298"/>
      <c r="J60"/>
      <c r="K60"/>
      <c r="L60"/>
      <c r="M60"/>
      <c r="N60"/>
      <c r="O60"/>
    </row>
    <row r="61" spans="1:10" ht="12.75" customHeight="1">
      <c r="A61" s="284" t="s">
        <v>53</v>
      </c>
      <c r="B61" s="285" t="s">
        <v>628</v>
      </c>
      <c r="C61" s="297"/>
      <c r="D61" s="297"/>
      <c r="E61" s="297"/>
      <c r="F61" s="297"/>
      <c r="G61" s="297"/>
      <c r="H61" s="297"/>
      <c r="I61" s="298"/>
      <c r="J61"/>
    </row>
    <row r="62" spans="1:10" ht="30.75" customHeight="1">
      <c r="A62" s="21">
        <f>ROW()</f>
        <v>62</v>
      </c>
      <c r="B62" s="54"/>
      <c r="C62" s="422"/>
      <c r="D62" s="423"/>
      <c r="E62" s="423"/>
      <c r="F62" s="423"/>
      <c r="G62" s="423"/>
      <c r="H62" s="423"/>
      <c r="I62" s="55"/>
      <c r="J62"/>
    </row>
    <row r="63" spans="1:10" ht="15" customHeight="1">
      <c r="A63" s="21">
        <f>ROW()</f>
        <v>63</v>
      </c>
      <c r="B63" s="54"/>
      <c r="C63" s="382"/>
      <c r="D63" s="382"/>
      <c r="E63" s="382"/>
      <c r="F63" s="382"/>
      <c r="G63" s="382"/>
      <c r="H63" s="382"/>
      <c r="I63" s="55"/>
      <c r="J63"/>
    </row>
    <row r="64" spans="1:10" ht="15" customHeight="1">
      <c r="A64" s="21">
        <f>ROW()</f>
        <v>64</v>
      </c>
      <c r="B64" s="54"/>
      <c r="C64" s="382"/>
      <c r="D64" s="382"/>
      <c r="E64" s="382"/>
      <c r="F64" s="382"/>
      <c r="G64" s="382"/>
      <c r="H64" s="382"/>
      <c r="I64" s="55"/>
      <c r="J64"/>
    </row>
    <row r="65" spans="1:10" ht="15" customHeight="1">
      <c r="A65" s="21">
        <f>ROW()</f>
        <v>65</v>
      </c>
      <c r="B65" s="54"/>
      <c r="C65" s="382"/>
      <c r="D65" s="382"/>
      <c r="E65" s="382"/>
      <c r="F65" s="382"/>
      <c r="G65" s="382"/>
      <c r="H65" s="382"/>
      <c r="I65" s="55"/>
      <c r="J65"/>
    </row>
    <row r="66" spans="1:10" ht="15" customHeight="1">
      <c r="A66" s="21">
        <f>ROW()</f>
        <v>66</v>
      </c>
      <c r="B66" s="54"/>
      <c r="C66" s="382"/>
      <c r="D66" s="382"/>
      <c r="E66" s="382"/>
      <c r="F66" s="382"/>
      <c r="G66" s="382"/>
      <c r="H66" s="382"/>
      <c r="I66" s="55"/>
      <c r="J66"/>
    </row>
    <row r="67" spans="1:10" ht="15" customHeight="1">
      <c r="A67" s="21">
        <f>ROW()</f>
        <v>67</v>
      </c>
      <c r="B67" s="54"/>
      <c r="C67" s="382"/>
      <c r="D67" s="382"/>
      <c r="E67" s="382"/>
      <c r="F67" s="382"/>
      <c r="G67" s="382"/>
      <c r="H67" s="382"/>
      <c r="I67" s="55"/>
      <c r="J67"/>
    </row>
    <row r="68" spans="1:10" ht="15" customHeight="1">
      <c r="A68" s="21">
        <f>ROW()</f>
        <v>68</v>
      </c>
      <c r="B68" s="54"/>
      <c r="C68" s="382"/>
      <c r="D68" s="382"/>
      <c r="E68" s="382"/>
      <c r="F68" s="382"/>
      <c r="G68" s="382"/>
      <c r="H68" s="382"/>
      <c r="I68" s="55"/>
      <c r="J68"/>
    </row>
    <row r="69" spans="1:10" ht="15" customHeight="1">
      <c r="A69" s="21">
        <f>ROW()</f>
        <v>69</v>
      </c>
      <c r="B69" s="54"/>
      <c r="C69" s="382"/>
      <c r="D69" s="382"/>
      <c r="E69" s="382"/>
      <c r="F69" s="382"/>
      <c r="G69" s="382"/>
      <c r="H69" s="382"/>
      <c r="I69" s="55"/>
      <c r="J69"/>
    </row>
    <row r="70" spans="1:10" ht="15" customHeight="1">
      <c r="A70" s="21">
        <f>ROW()</f>
        <v>70</v>
      </c>
      <c r="B70" s="54"/>
      <c r="C70" s="382"/>
      <c r="D70" s="382"/>
      <c r="E70" s="382"/>
      <c r="F70" s="382"/>
      <c r="G70" s="382"/>
      <c r="H70" s="382"/>
      <c r="I70" s="55"/>
      <c r="J70"/>
    </row>
    <row r="71" spans="1:10" ht="15" customHeight="1">
      <c r="A71" s="21">
        <f>ROW()</f>
        <v>71</v>
      </c>
      <c r="B71" s="54"/>
      <c r="C71" s="382"/>
      <c r="D71" s="382"/>
      <c r="E71" s="382"/>
      <c r="F71" s="382"/>
      <c r="G71" s="382"/>
      <c r="H71" s="382"/>
      <c r="I71" s="55"/>
      <c r="J71"/>
    </row>
    <row r="72" spans="1:10" ht="15" customHeight="1">
      <c r="A72" s="21">
        <f>ROW()</f>
        <v>72</v>
      </c>
      <c r="B72" s="54"/>
      <c r="C72" s="382"/>
      <c r="D72" s="382"/>
      <c r="E72" s="382"/>
      <c r="F72" s="382"/>
      <c r="G72" s="382"/>
      <c r="H72" s="382"/>
      <c r="I72" s="55"/>
      <c r="J72"/>
    </row>
    <row r="73" spans="1:10" ht="15" customHeight="1">
      <c r="A73" s="21">
        <f>ROW()</f>
        <v>73</v>
      </c>
      <c r="B73" s="54"/>
      <c r="C73" s="382"/>
      <c r="D73" s="382"/>
      <c r="E73" s="382"/>
      <c r="F73" s="382"/>
      <c r="G73" s="382"/>
      <c r="H73" s="382"/>
      <c r="I73" s="55"/>
      <c r="J73"/>
    </row>
    <row r="74" spans="1:10" ht="15" customHeight="1">
      <c r="A74" s="21">
        <f>ROW()</f>
        <v>74</v>
      </c>
      <c r="B74" s="54"/>
      <c r="C74" s="382"/>
      <c r="D74" s="382"/>
      <c r="E74" s="382"/>
      <c r="F74" s="382"/>
      <c r="G74" s="382"/>
      <c r="H74" s="382"/>
      <c r="I74" s="55"/>
      <c r="J74"/>
    </row>
    <row r="75" spans="1:10" ht="15" customHeight="1">
      <c r="A75" s="21">
        <f>ROW()</f>
        <v>75</v>
      </c>
      <c r="B75" s="54"/>
      <c r="C75" s="382"/>
      <c r="D75" s="382"/>
      <c r="E75" s="382"/>
      <c r="F75" s="382"/>
      <c r="G75" s="382"/>
      <c r="H75" s="382"/>
      <c r="I75" s="55"/>
      <c r="J75"/>
    </row>
    <row r="76" spans="1:10" ht="15" customHeight="1">
      <c r="A76" s="21">
        <f>ROW()</f>
        <v>76</v>
      </c>
      <c r="B76" s="54"/>
      <c r="C76" s="382"/>
      <c r="D76" s="382"/>
      <c r="E76" s="382"/>
      <c r="F76" s="382"/>
      <c r="G76" s="382"/>
      <c r="H76" s="382"/>
      <c r="I76" s="55"/>
      <c r="J76"/>
    </row>
    <row r="77" spans="1:10" ht="15" customHeight="1">
      <c r="A77" s="21">
        <f>ROW()</f>
        <v>77</v>
      </c>
      <c r="B77" s="54"/>
      <c r="C77" s="382"/>
      <c r="D77" s="382"/>
      <c r="E77" s="382"/>
      <c r="F77" s="382"/>
      <c r="G77" s="382"/>
      <c r="H77" s="382"/>
      <c r="I77" s="55"/>
      <c r="J77"/>
    </row>
    <row r="78" spans="1:10" ht="15" customHeight="1">
      <c r="A78" s="21">
        <f>ROW()</f>
        <v>78</v>
      </c>
      <c r="B78" s="54"/>
      <c r="C78" s="382"/>
      <c r="D78" s="382"/>
      <c r="E78" s="382"/>
      <c r="F78" s="382"/>
      <c r="G78" s="382"/>
      <c r="H78" s="382"/>
      <c r="I78" s="55"/>
      <c r="J78"/>
    </row>
    <row r="79" spans="1:10" ht="15" customHeight="1">
      <c r="A79" s="21">
        <f>ROW()</f>
        <v>79</v>
      </c>
      <c r="B79" s="54"/>
      <c r="C79" s="382"/>
      <c r="D79" s="382"/>
      <c r="E79" s="382"/>
      <c r="F79" s="382"/>
      <c r="G79" s="382"/>
      <c r="H79" s="382"/>
      <c r="I79" s="55"/>
      <c r="J79"/>
    </row>
    <row r="80" spans="1:10" ht="15" customHeight="1">
      <c r="A80" s="21">
        <f>ROW()</f>
        <v>80</v>
      </c>
      <c r="B80" s="54"/>
      <c r="C80" s="382"/>
      <c r="D80" s="382"/>
      <c r="E80" s="382"/>
      <c r="F80" s="382"/>
      <c r="G80" s="382"/>
      <c r="H80" s="382"/>
      <c r="I80" s="55"/>
      <c r="J80"/>
    </row>
    <row r="81" spans="1:10" ht="15" customHeight="1">
      <c r="A81" s="21">
        <f>ROW()</f>
        <v>81</v>
      </c>
      <c r="B81" s="54"/>
      <c r="C81" s="382"/>
      <c r="D81" s="382"/>
      <c r="E81" s="382"/>
      <c r="F81" s="382"/>
      <c r="G81" s="382"/>
      <c r="H81" s="382"/>
      <c r="I81" s="55"/>
      <c r="J81"/>
    </row>
    <row r="82" spans="1:10" ht="15" customHeight="1">
      <c r="A82" s="21">
        <f>ROW()</f>
        <v>82</v>
      </c>
      <c r="B82" s="54"/>
      <c r="C82" s="382"/>
      <c r="D82" s="382"/>
      <c r="E82" s="382"/>
      <c r="F82" s="382"/>
      <c r="G82" s="382"/>
      <c r="H82" s="382"/>
      <c r="I82" s="55"/>
      <c r="J82"/>
    </row>
    <row r="83" spans="1:10" ht="24.75" customHeight="1">
      <c r="A83" s="21">
        <f>ROW()</f>
        <v>83</v>
      </c>
      <c r="B83" s="163"/>
      <c r="C83" s="418"/>
      <c r="D83" s="419"/>
      <c r="E83" s="419"/>
      <c r="F83" s="419"/>
      <c r="G83" s="419"/>
      <c r="H83" s="419"/>
      <c r="I83" s="223"/>
      <c r="J83"/>
    </row>
    <row r="84" spans="1:10" ht="12.75">
      <c r="A84" s="22">
        <f>ROW()</f>
        <v>84</v>
      </c>
      <c r="B84" s="68"/>
      <c r="C84" s="68"/>
      <c r="D84" s="68"/>
      <c r="E84" s="68"/>
      <c r="F84" s="68"/>
      <c r="G84" s="68"/>
      <c r="H84" s="68"/>
      <c r="I84" s="168" t="s">
        <v>368</v>
      </c>
      <c r="J84"/>
    </row>
    <row r="85" spans="2:10" ht="12.75">
      <c r="B85"/>
      <c r="C85"/>
      <c r="D85"/>
      <c r="E85"/>
      <c r="F85"/>
      <c r="J85"/>
    </row>
    <row r="86" spans="2:10" ht="12.75">
      <c r="B86"/>
      <c r="C86"/>
      <c r="D86"/>
      <c r="E86"/>
      <c r="F86"/>
      <c r="J86"/>
    </row>
    <row r="87" spans="2:10" ht="12.75">
      <c r="B87"/>
      <c r="C87"/>
      <c r="D87"/>
      <c r="E87"/>
      <c r="F87"/>
      <c r="J87"/>
    </row>
    <row r="88" spans="2:10" ht="12.75">
      <c r="B88"/>
      <c r="C88"/>
      <c r="D88"/>
      <c r="E88"/>
      <c r="F88"/>
      <c r="J88"/>
    </row>
    <row r="89" spans="2:10" ht="12.75">
      <c r="B89"/>
      <c r="C89"/>
      <c r="D89"/>
      <c r="E89"/>
      <c r="F89"/>
      <c r="J89"/>
    </row>
    <row r="90" spans="2:10" ht="12.75">
      <c r="B90"/>
      <c r="C90"/>
      <c r="D90"/>
      <c r="E90"/>
      <c r="F90"/>
      <c r="J90"/>
    </row>
    <row r="91" spans="2:10" ht="12.75">
      <c r="B91"/>
      <c r="C91"/>
      <c r="D91"/>
      <c r="E91"/>
      <c r="F91"/>
      <c r="J91"/>
    </row>
    <row r="92" spans="2:10" ht="12.75">
      <c r="B92"/>
      <c r="C92"/>
      <c r="D92"/>
      <c r="E92"/>
      <c r="F92"/>
      <c r="J92"/>
    </row>
    <row r="93" spans="2:10" ht="12.75">
      <c r="B93"/>
      <c r="C93"/>
      <c r="D93"/>
      <c r="E93"/>
      <c r="F93"/>
      <c r="J93"/>
    </row>
    <row r="94" spans="2:10" ht="12.75">
      <c r="B94"/>
      <c r="C94"/>
      <c r="D94"/>
      <c r="E94"/>
      <c r="F94"/>
      <c r="J94"/>
    </row>
    <row r="95" spans="2:10" ht="12.75">
      <c r="B95"/>
      <c r="C95"/>
      <c r="D95"/>
      <c r="E95"/>
      <c r="F95"/>
      <c r="J95"/>
    </row>
    <row r="96" spans="2:10" ht="12.75">
      <c r="B96"/>
      <c r="C96"/>
      <c r="D96"/>
      <c r="E96"/>
      <c r="F96"/>
      <c r="J96"/>
    </row>
    <row r="97" spans="2:10" ht="12.75">
      <c r="B97"/>
      <c r="C97"/>
      <c r="D97"/>
      <c r="E97"/>
      <c r="F97"/>
      <c r="J97"/>
    </row>
    <row r="98" spans="2:10" ht="12.75">
      <c r="B98"/>
      <c r="C98"/>
      <c r="D98"/>
      <c r="E98"/>
      <c r="F98"/>
      <c r="J98"/>
    </row>
    <row r="99" spans="2:10" ht="12.75">
      <c r="B99"/>
      <c r="C99"/>
      <c r="D99"/>
      <c r="E99"/>
      <c r="F99"/>
      <c r="J99"/>
    </row>
    <row r="100" spans="2:10" ht="12.75">
      <c r="B100"/>
      <c r="C100"/>
      <c r="D100"/>
      <c r="E100"/>
      <c r="F100"/>
      <c r="J100"/>
    </row>
    <row r="101" spans="2:10" ht="12.75">
      <c r="B101"/>
      <c r="C101"/>
      <c r="D101"/>
      <c r="E101"/>
      <c r="F101"/>
      <c r="J101"/>
    </row>
    <row r="102" spans="2:10" ht="12.75">
      <c r="B102"/>
      <c r="C102"/>
      <c r="D102"/>
      <c r="E102"/>
      <c r="F102"/>
      <c r="J102"/>
    </row>
    <row r="103" spans="2:10" ht="12.75">
      <c r="B103"/>
      <c r="C103"/>
      <c r="D103"/>
      <c r="E103"/>
      <c r="F103"/>
      <c r="J103"/>
    </row>
    <row r="104" spans="2:10" ht="12.75">
      <c r="B104"/>
      <c r="C104"/>
      <c r="D104"/>
      <c r="E104"/>
      <c r="F104"/>
      <c r="J104"/>
    </row>
    <row r="105" spans="2:10" ht="12.75">
      <c r="B105"/>
      <c r="C105"/>
      <c r="D105"/>
      <c r="E105"/>
      <c r="F105"/>
      <c r="J105"/>
    </row>
    <row r="106" spans="2:10" ht="12.75">
      <c r="B106"/>
      <c r="C106"/>
      <c r="D106"/>
      <c r="E106"/>
      <c r="F106"/>
      <c r="J106"/>
    </row>
    <row r="107" spans="2:10" ht="12.75">
      <c r="B107"/>
      <c r="C107"/>
      <c r="D107"/>
      <c r="E107"/>
      <c r="F107"/>
      <c r="J107"/>
    </row>
    <row r="108" spans="2:10" ht="12.75">
      <c r="B108"/>
      <c r="C108"/>
      <c r="D108"/>
      <c r="E108"/>
      <c r="F108"/>
      <c r="J108"/>
    </row>
    <row r="109" spans="2:10" ht="12.75">
      <c r="B109"/>
      <c r="C109"/>
      <c r="D109"/>
      <c r="E109"/>
      <c r="F109"/>
      <c r="J109"/>
    </row>
    <row r="110" spans="2:10" ht="12.75">
      <c r="B110"/>
      <c r="C110"/>
      <c r="D110"/>
      <c r="E110"/>
      <c r="F110"/>
      <c r="J110"/>
    </row>
    <row r="111" spans="2:10" ht="12.75">
      <c r="B111"/>
      <c r="C111"/>
      <c r="D111"/>
      <c r="E111"/>
      <c r="F111"/>
      <c r="J111"/>
    </row>
    <row r="112" spans="2:10" ht="12.75">
      <c r="B112"/>
      <c r="C112"/>
      <c r="D112"/>
      <c r="E112"/>
      <c r="F112"/>
      <c r="J112"/>
    </row>
    <row r="113" spans="2:10" ht="12.75">
      <c r="B113"/>
      <c r="C113"/>
      <c r="D113"/>
      <c r="E113"/>
      <c r="F113"/>
      <c r="J113"/>
    </row>
    <row r="114" spans="2:10" ht="12.75">
      <c r="B114"/>
      <c r="C114"/>
      <c r="D114"/>
      <c r="E114"/>
      <c r="F114"/>
      <c r="J114"/>
    </row>
    <row r="115" spans="2:10" ht="12.75">
      <c r="B115"/>
      <c r="C115"/>
      <c r="D115"/>
      <c r="E115"/>
      <c r="F115"/>
      <c r="J115"/>
    </row>
    <row r="116" spans="2:10" ht="12.75">
      <c r="B116"/>
      <c r="C116"/>
      <c r="D116"/>
      <c r="E116"/>
      <c r="F116"/>
      <c r="J116"/>
    </row>
    <row r="117" spans="2:10" ht="12.75">
      <c r="B117"/>
      <c r="C117"/>
      <c r="D117"/>
      <c r="E117"/>
      <c r="F117"/>
      <c r="J117"/>
    </row>
    <row r="118" spans="2:10" ht="12.75">
      <c r="B118"/>
      <c r="C118"/>
      <c r="D118"/>
      <c r="E118"/>
      <c r="F118"/>
      <c r="J118"/>
    </row>
    <row r="119" spans="2:10" ht="12.75">
      <c r="B119"/>
      <c r="C119"/>
      <c r="D119"/>
      <c r="E119"/>
      <c r="F119"/>
      <c r="J119"/>
    </row>
    <row r="120" spans="2:10" ht="12.75">
      <c r="B120"/>
      <c r="C120"/>
      <c r="D120"/>
      <c r="E120"/>
      <c r="F120"/>
      <c r="J120"/>
    </row>
    <row r="121" spans="2:10" ht="12.75">
      <c r="B121"/>
      <c r="C121"/>
      <c r="D121"/>
      <c r="E121"/>
      <c r="F121"/>
      <c r="J121"/>
    </row>
    <row r="122" spans="2:10" ht="12.75">
      <c r="B122"/>
      <c r="C122"/>
      <c r="D122"/>
      <c r="E122"/>
      <c r="F122"/>
      <c r="J122"/>
    </row>
    <row r="123" spans="2:10" ht="12.75">
      <c r="B123"/>
      <c r="C123"/>
      <c r="D123"/>
      <c r="E123"/>
      <c r="F123"/>
      <c r="J123"/>
    </row>
    <row r="124" spans="2:10" ht="12.75">
      <c r="B124"/>
      <c r="C124"/>
      <c r="D124"/>
      <c r="E124"/>
      <c r="F124"/>
      <c r="J124"/>
    </row>
    <row r="125" spans="2:10" ht="12.75">
      <c r="B125"/>
      <c r="C125"/>
      <c r="D125"/>
      <c r="E125"/>
      <c r="F125"/>
      <c r="J125"/>
    </row>
    <row r="126" spans="2:10" ht="12.75">
      <c r="B126"/>
      <c r="C126"/>
      <c r="D126"/>
      <c r="E126"/>
      <c r="F126"/>
      <c r="J126"/>
    </row>
    <row r="127" spans="2:10" ht="12.75">
      <c r="B127"/>
      <c r="C127"/>
      <c r="D127"/>
      <c r="E127"/>
      <c r="F127"/>
      <c r="J127"/>
    </row>
    <row r="128" spans="2:10" ht="12.75">
      <c r="B128"/>
      <c r="C128"/>
      <c r="D128"/>
      <c r="E128"/>
      <c r="F128"/>
      <c r="J128"/>
    </row>
    <row r="129" spans="2:10" ht="12.75">
      <c r="B129"/>
      <c r="C129"/>
      <c r="D129"/>
      <c r="E129"/>
      <c r="F129"/>
      <c r="J129"/>
    </row>
    <row r="130" spans="2:10" ht="12.75">
      <c r="B130"/>
      <c r="C130"/>
      <c r="D130"/>
      <c r="E130"/>
      <c r="F130"/>
      <c r="J130"/>
    </row>
    <row r="131" spans="2:10" ht="12.75">
      <c r="B131"/>
      <c r="C131"/>
      <c r="D131"/>
      <c r="E131"/>
      <c r="F131"/>
      <c r="J131"/>
    </row>
    <row r="132" spans="2:10" ht="12.75">
      <c r="B132"/>
      <c r="C132"/>
      <c r="D132"/>
      <c r="E132"/>
      <c r="F132"/>
      <c r="J132"/>
    </row>
    <row r="133" spans="2:10" ht="12.75">
      <c r="B133"/>
      <c r="C133"/>
      <c r="D133"/>
      <c r="E133"/>
      <c r="F133"/>
      <c r="J133"/>
    </row>
    <row r="134" spans="2:10" ht="12.75">
      <c r="B134"/>
      <c r="C134"/>
      <c r="D134"/>
      <c r="E134"/>
      <c r="F134"/>
      <c r="J134"/>
    </row>
    <row r="135" spans="2:10" ht="12.75">
      <c r="B135"/>
      <c r="C135"/>
      <c r="D135"/>
      <c r="E135"/>
      <c r="F135"/>
      <c r="J135"/>
    </row>
    <row r="136" spans="2:10" ht="12.75">
      <c r="B136"/>
      <c r="C136"/>
      <c r="D136"/>
      <c r="E136"/>
      <c r="F136"/>
      <c r="J136"/>
    </row>
    <row r="137" spans="2:10" ht="12.75">
      <c r="B137"/>
      <c r="C137"/>
      <c r="D137"/>
      <c r="E137"/>
      <c r="F137"/>
      <c r="J137"/>
    </row>
    <row r="138" spans="2:10" ht="12.75">
      <c r="B138"/>
      <c r="C138"/>
      <c r="D138"/>
      <c r="E138"/>
      <c r="F138"/>
      <c r="J138"/>
    </row>
    <row r="139" spans="2:10" ht="12.75">
      <c r="B139"/>
      <c r="C139"/>
      <c r="D139"/>
      <c r="E139"/>
      <c r="F139"/>
      <c r="J139"/>
    </row>
    <row r="140" spans="2:10" ht="12.75">
      <c r="B140"/>
      <c r="C140"/>
      <c r="D140"/>
      <c r="E140"/>
      <c r="F140"/>
      <c r="J140"/>
    </row>
    <row r="141" spans="2:10" ht="12.75">
      <c r="B141"/>
      <c r="C141"/>
      <c r="D141"/>
      <c r="E141"/>
      <c r="F141"/>
      <c r="J141"/>
    </row>
    <row r="142" spans="2:10" ht="12.75">
      <c r="B142"/>
      <c r="C142"/>
      <c r="D142"/>
      <c r="E142"/>
      <c r="F142"/>
      <c r="J142"/>
    </row>
    <row r="143" spans="2:10" ht="12.75">
      <c r="B143"/>
      <c r="C143"/>
      <c r="D143"/>
      <c r="E143"/>
      <c r="F143"/>
      <c r="J143"/>
    </row>
    <row r="144" spans="2:10" ht="12.75">
      <c r="B144"/>
      <c r="C144"/>
      <c r="D144"/>
      <c r="E144"/>
      <c r="F144"/>
      <c r="J144"/>
    </row>
    <row r="145" spans="2:10" ht="12.75">
      <c r="B145"/>
      <c r="C145"/>
      <c r="D145"/>
      <c r="E145"/>
      <c r="F145"/>
      <c r="J145"/>
    </row>
    <row r="146" spans="2:10" ht="12.75">
      <c r="B146"/>
      <c r="C146"/>
      <c r="D146"/>
      <c r="E146"/>
      <c r="F146"/>
      <c r="J146"/>
    </row>
    <row r="147" spans="2:10" ht="12.75">
      <c r="B147"/>
      <c r="C147"/>
      <c r="D147"/>
      <c r="E147"/>
      <c r="F147"/>
      <c r="J147"/>
    </row>
    <row r="148" spans="2:10" ht="12.75">
      <c r="B148"/>
      <c r="C148"/>
      <c r="D148"/>
      <c r="E148"/>
      <c r="F148"/>
      <c r="J148"/>
    </row>
    <row r="149" spans="2:10" ht="12.75">
      <c r="B149"/>
      <c r="C149"/>
      <c r="D149"/>
      <c r="E149"/>
      <c r="F149"/>
      <c r="J149"/>
    </row>
    <row r="150" spans="2:10" ht="12.75">
      <c r="B150"/>
      <c r="C150"/>
      <c r="D150"/>
      <c r="E150"/>
      <c r="F150"/>
      <c r="J150"/>
    </row>
    <row r="151" spans="2:10" ht="12.75">
      <c r="B151"/>
      <c r="C151"/>
      <c r="D151"/>
      <c r="E151"/>
      <c r="F151"/>
      <c r="J151"/>
    </row>
    <row r="152" spans="2:10" ht="12.75">
      <c r="B152"/>
      <c r="C152"/>
      <c r="D152"/>
      <c r="E152"/>
      <c r="F152"/>
      <c r="J152"/>
    </row>
    <row r="153" spans="2:10" ht="12.75">
      <c r="B153"/>
      <c r="C153"/>
      <c r="D153"/>
      <c r="E153"/>
      <c r="F153"/>
      <c r="J153"/>
    </row>
    <row r="154" spans="2:10" ht="12.75">
      <c r="B154"/>
      <c r="C154"/>
      <c r="D154"/>
      <c r="E154"/>
      <c r="F154"/>
      <c r="J154"/>
    </row>
    <row r="155" spans="2:10" ht="12.75">
      <c r="B155"/>
      <c r="C155"/>
      <c r="D155"/>
      <c r="E155"/>
      <c r="F155"/>
      <c r="J155"/>
    </row>
    <row r="156" spans="2:10" ht="12.75">
      <c r="B156"/>
      <c r="C156"/>
      <c r="D156"/>
      <c r="E156"/>
      <c r="F156"/>
      <c r="J156"/>
    </row>
    <row r="157" spans="2:10" ht="12.75">
      <c r="B157"/>
      <c r="C157"/>
      <c r="D157"/>
      <c r="E157"/>
      <c r="F157"/>
      <c r="J157"/>
    </row>
    <row r="158" spans="2:10" ht="12.75">
      <c r="B158"/>
      <c r="C158"/>
      <c r="D158"/>
      <c r="E158"/>
      <c r="F158"/>
      <c r="J158"/>
    </row>
    <row r="159" spans="2:10" ht="12.75">
      <c r="B159"/>
      <c r="C159"/>
      <c r="D159"/>
      <c r="E159"/>
      <c r="F159"/>
      <c r="J159"/>
    </row>
    <row r="160" spans="2:10" ht="12.75">
      <c r="B160"/>
      <c r="C160"/>
      <c r="D160"/>
      <c r="E160"/>
      <c r="F160"/>
      <c r="J160"/>
    </row>
    <row r="161" spans="2:10" ht="12.75">
      <c r="B161"/>
      <c r="C161"/>
      <c r="D161"/>
      <c r="E161"/>
      <c r="F161"/>
      <c r="J161"/>
    </row>
    <row r="162" spans="2:10" ht="12.75">
      <c r="B162"/>
      <c r="C162"/>
      <c r="D162"/>
      <c r="E162"/>
      <c r="F162"/>
      <c r="J162"/>
    </row>
    <row r="163" spans="2:10" ht="12.75">
      <c r="B163"/>
      <c r="C163"/>
      <c r="D163"/>
      <c r="E163"/>
      <c r="F163"/>
      <c r="J163"/>
    </row>
    <row r="164" spans="2:10" ht="12.75">
      <c r="B164"/>
      <c r="C164"/>
      <c r="D164"/>
      <c r="E164"/>
      <c r="F164"/>
      <c r="J164"/>
    </row>
    <row r="165" spans="2:10" ht="12.75">
      <c r="B165"/>
      <c r="C165"/>
      <c r="D165"/>
      <c r="E165"/>
      <c r="F165"/>
      <c r="J165"/>
    </row>
    <row r="166" spans="2:10" ht="12.75">
      <c r="B166"/>
      <c r="C166"/>
      <c r="D166"/>
      <c r="E166"/>
      <c r="F166"/>
      <c r="J166"/>
    </row>
    <row r="167" spans="2:10" ht="12.75">
      <c r="B167"/>
      <c r="C167"/>
      <c r="D167"/>
      <c r="E167"/>
      <c r="F167"/>
      <c r="J167"/>
    </row>
    <row r="168" spans="2:10" ht="12.75">
      <c r="B168"/>
      <c r="C168"/>
      <c r="D168"/>
      <c r="E168"/>
      <c r="F168"/>
      <c r="J168"/>
    </row>
    <row r="169" spans="2:10" ht="12.75">
      <c r="B169"/>
      <c r="C169"/>
      <c r="D169"/>
      <c r="E169"/>
      <c r="F169"/>
      <c r="J169"/>
    </row>
    <row r="170" spans="2:10" ht="12.75">
      <c r="B170"/>
      <c r="C170"/>
      <c r="D170"/>
      <c r="E170"/>
      <c r="F170"/>
      <c r="J170"/>
    </row>
    <row r="171" spans="2:10" ht="12.75">
      <c r="B171"/>
      <c r="C171"/>
      <c r="D171"/>
      <c r="E171"/>
      <c r="F171"/>
      <c r="J171"/>
    </row>
    <row r="172" spans="2:10" ht="12.75">
      <c r="B172"/>
      <c r="C172"/>
      <c r="D172"/>
      <c r="E172"/>
      <c r="F172"/>
      <c r="J172"/>
    </row>
    <row r="173" spans="2:10" ht="12.75">
      <c r="B173"/>
      <c r="C173"/>
      <c r="D173"/>
      <c r="E173"/>
      <c r="F173"/>
      <c r="J173"/>
    </row>
    <row r="174" spans="2:10" ht="12.75">
      <c r="B174"/>
      <c r="C174"/>
      <c r="D174"/>
      <c r="E174"/>
      <c r="F174"/>
      <c r="J174"/>
    </row>
    <row r="175" spans="2:10" ht="12.75">
      <c r="B175"/>
      <c r="C175"/>
      <c r="D175"/>
      <c r="E175"/>
      <c r="F175"/>
      <c r="J175"/>
    </row>
    <row r="176" spans="2:10" ht="12.75">
      <c r="B176"/>
      <c r="C176"/>
      <c r="D176"/>
      <c r="E176"/>
      <c r="F176"/>
      <c r="J176"/>
    </row>
    <row r="177" spans="2:10" ht="12.75">
      <c r="B177"/>
      <c r="C177"/>
      <c r="D177"/>
      <c r="E177"/>
      <c r="F177"/>
      <c r="J177"/>
    </row>
    <row r="178" spans="2:10" ht="12.75">
      <c r="B178"/>
      <c r="C178"/>
      <c r="D178"/>
      <c r="E178"/>
      <c r="F178"/>
      <c r="J178"/>
    </row>
    <row r="179" spans="2:10" ht="12.75">
      <c r="B179"/>
      <c r="C179"/>
      <c r="D179"/>
      <c r="E179"/>
      <c r="F179"/>
      <c r="J179"/>
    </row>
    <row r="180" spans="2:10" ht="12.75">
      <c r="B180"/>
      <c r="C180"/>
      <c r="D180"/>
      <c r="E180"/>
      <c r="F180"/>
      <c r="J180"/>
    </row>
    <row r="181" spans="2:10" ht="12.75">
      <c r="B181"/>
      <c r="C181"/>
      <c r="D181"/>
      <c r="E181"/>
      <c r="F181"/>
      <c r="J181"/>
    </row>
    <row r="182" spans="2:10" ht="12.75">
      <c r="B182"/>
      <c r="C182"/>
      <c r="D182"/>
      <c r="E182"/>
      <c r="F182"/>
      <c r="J182"/>
    </row>
    <row r="183" spans="2:10" ht="12.75">
      <c r="B183"/>
      <c r="C183"/>
      <c r="D183"/>
      <c r="E183"/>
      <c r="F183"/>
      <c r="J183"/>
    </row>
    <row r="184" spans="2:10" ht="12.75">
      <c r="B184"/>
      <c r="C184"/>
      <c r="D184"/>
      <c r="E184"/>
      <c r="F184"/>
      <c r="J184"/>
    </row>
    <row r="185" spans="2:10" ht="12.75">
      <c r="B185"/>
      <c r="C185"/>
      <c r="D185"/>
      <c r="E185"/>
      <c r="F185"/>
      <c r="J185"/>
    </row>
    <row r="186" spans="2:10" ht="12.75">
      <c r="B186"/>
      <c r="C186"/>
      <c r="D186"/>
      <c r="E186"/>
      <c r="F186"/>
      <c r="J186"/>
    </row>
    <row r="187" spans="2:10" ht="12.75">
      <c r="B187"/>
      <c r="C187"/>
      <c r="D187"/>
      <c r="E187"/>
      <c r="F187"/>
      <c r="J187"/>
    </row>
    <row r="188" spans="2:10" ht="12.75">
      <c r="B188"/>
      <c r="C188"/>
      <c r="D188"/>
      <c r="E188"/>
      <c r="F188"/>
      <c r="J188"/>
    </row>
    <row r="189" spans="2:10" ht="12.75">
      <c r="B189"/>
      <c r="C189"/>
      <c r="D189"/>
      <c r="E189"/>
      <c r="F189"/>
      <c r="J189"/>
    </row>
  </sheetData>
  <sheetProtection formatRows="0"/>
  <protectedRanges>
    <protectedRange sqref="F6:G6 D40:G40 F45 D17 D35 D28:G28 D26:F26 E8:F8 F23:H23 D38:F38 D29 D16:G16 G26:G27 D22:G22 D52:G52 D41 D27 D34:G34 F27 D20:F20 D45 D14:F14 G38:G39 D32:F32 G32:G33 G8:G9 D54:G54 F9 F11:H11 D33 F33 D8:D11 F41:H41 D39 F47:H47 F17:H17 G14:G15 D15 F15 E10:G10 G20:G21 D21 F21 F29:H29 F35:H35 D23 D47 F39 D46:G46 D44:F44 G44:G45" name="Range1"/>
  </protectedRanges>
  <mergeCells count="9">
    <mergeCell ref="C83:H83"/>
    <mergeCell ref="C63:H82"/>
    <mergeCell ref="C53:C54"/>
    <mergeCell ref="C49:C50"/>
    <mergeCell ref="C62:H62"/>
    <mergeCell ref="D2:H2"/>
    <mergeCell ref="D3:H3"/>
    <mergeCell ref="D58:H58"/>
    <mergeCell ref="D59:H59"/>
  </mergeCells>
  <dataValidations count="7">
    <dataValidation type="decimal" operator="greaterThanOrEqual" allowBlank="1" showInputMessage="1" showErrorMessage="1" promptTitle="Average number" prompt="Please enter a decimal value larger than or equal to 0" errorTitle="Average number" error="Decimal values larger than or equal to 0 are accepted" sqref="D52 F52">
      <formula1>0</formula1>
    </dataValidation>
    <dataValidation type="custom" operator="greaterThanOrEqual" allowBlank="1" showInputMessage="1" showErrorMessage="1" promptTitle="Average number" prompt="Please enter a decimal value larger than or equal to 0.  If no aerobridges are capable of servicing both terminals please enter text &quot;N/A&quot;." errorTitle="Average number" error="Decimal values larger than or equal to 0 and the text &quot;N/A&quot; are accepted" sqref="H52">
      <formula1>OR(AND(ISNUMBER(H52),H52&gt;=0,AND(ISTEXT(H52),H52="N/A")))</formula1>
    </dataValidation>
    <dataValidation type="decimal" operator="greaterThanOrEqual" allowBlank="1" showInputMessage="1" showErrorMessage="1" promptTitle="Total number" prompt="Please enter a decimal value larger than or equal to 0" errorTitle="Total number" error="Decimal values larger than or equal to 0 are accepted" sqref="D54 F54">
      <formula1>0</formula1>
    </dataValidation>
    <dataValidation type="custom" operator="greaterThanOrEqual" allowBlank="1" showInputMessage="1" showErrorMessage="1" promptTitle="Percentage of time unavailable" prompt="Please enter a value between 0% and 100%. If no fixed electrical ground power service is provided please enter the text &quot;N/A&quot;." errorTitle="Percentage of time unavailable" error="Percentage values between 0 and 100 and the text &quot;N/A&quot; are accepted" sqref="D49">
      <formula1>OR(AND(D49&gt;=0,D49&lt;=1),D49="N/A")</formula1>
    </dataValidation>
    <dataValidation type="whole" operator="greaterThanOrEqual" allowBlank="1" showInputMessage="1" showErrorMessage="1" promptTitle="Total duration: hours" prompt="Please leave this cell blank or enter an integer value larger than or equal to 0" errorTitle="Total duration: hours" error="Integer values larger than or equal to 0 are accepted" sqref="F44:F46 F32:F34 F20:F22 F14:F16 F8:F10 F26:F28 F38:F40">
      <formula1>0</formula1>
    </dataValidation>
    <dataValidation type="whole" allowBlank="1" showInputMessage="1" showErrorMessage="1" promptTitle="Total duration: minutes" prompt="Please leave this cell blank or enter an integer value between 0 and 59" errorTitle="Total duration: minutes" error="Integer values between 0 and 59 are accepted" sqref="H44:H46 H32:H34 H20:H22 H14:H16 H8:H10 H26:H28 H38:H40">
      <formula1>0</formula1>
      <formula2>59</formula2>
    </dataValidation>
    <dataValidation type="whole" operator="greaterThanOrEqual" allowBlank="1" showInputMessage="1" showErrorMessage="1" promptTitle="Number of interruptions" prompt="Please enter an integer value larger than or equal to 0" errorTitle="Number of interruptions" error="Integer values larger than or equal to 0 are accepted" sqref="D44:D46 D32:D34 D20:D22 D8:D10 D14:D16 D26:D28 D38:D40">
      <formula1>0</formula1>
    </dataValidation>
  </dataValidations>
  <printOptions/>
  <pageMargins left="0.7480314960629921" right="0.7480314960629921" top="0.984251968503937" bottom="0.984251968503937" header="0.5118110236220472" footer="0.5118110236220472"/>
  <pageSetup fitToHeight="10" fitToWidth="1" horizontalDpi="600" verticalDpi="600" orientation="portrait" paperSize="9" scale="67" r:id="rId1"/>
  <headerFooter alignWithMargins="0">
    <oddHeader>&amp;CCommerce Commission Information Disclosure Template</oddHeader>
    <oddFooter>&amp;C&amp;F&amp;R&amp;A</oddFooter>
  </headerFooter>
  <ignoredErrors>
    <ignoredError sqref="D11" unlockedFormula="1"/>
  </ignoredErrors>
</worksheet>
</file>

<file path=xl/worksheets/sheet15.xml><?xml version="1.0" encoding="utf-8"?>
<worksheet xmlns="http://schemas.openxmlformats.org/spreadsheetml/2006/main" xmlns:r="http://schemas.openxmlformats.org/officeDocument/2006/relationships">
  <sheetPr codeName="Sheet5">
    <tabColor indexed="50"/>
    <pageSetUpPr fitToPage="1"/>
  </sheetPr>
  <dimension ref="A1:AB168"/>
  <sheetViews>
    <sheetView showGridLines="0" view="pageBreakPreview" zoomScaleSheetLayoutView="100" workbookViewId="0" topLeftCell="A1">
      <selection activeCell="A1" sqref="A1"/>
    </sheetView>
  </sheetViews>
  <sheetFormatPr defaultColWidth="9.140625" defaultRowHeight="12.75"/>
  <cols>
    <col min="1" max="1" width="3.7109375" style="0" customWidth="1"/>
    <col min="2" max="2" width="6.57421875" style="5" customWidth="1"/>
    <col min="3" max="3" width="31.8515625" style="6" customWidth="1"/>
    <col min="4" max="4" width="26.7109375" style="13" customWidth="1"/>
    <col min="5" max="5" width="21.7109375" style="0" customWidth="1"/>
    <col min="6" max="6" width="0.5625" style="0" customWidth="1"/>
    <col min="7" max="7" width="21.7109375" style="0" customWidth="1"/>
    <col min="8" max="8" width="0.5625" style="0" customWidth="1"/>
    <col min="9" max="9" width="21.7109375" style="0" customWidth="1"/>
    <col min="10" max="10" width="2.7109375" style="0" customWidth="1"/>
    <col min="12" max="12" width="9.28125" style="0" bestFit="1" customWidth="1"/>
    <col min="14" max="14" width="9.421875" style="0" bestFit="1" customWidth="1"/>
  </cols>
  <sheetData>
    <row r="1" spans="1:28" s="16" customFormat="1" ht="12.75" customHeight="1">
      <c r="A1" s="44"/>
      <c r="B1" s="45"/>
      <c r="C1" s="45"/>
      <c r="D1" s="45"/>
      <c r="E1" s="45"/>
      <c r="F1" s="45"/>
      <c r="G1" s="45"/>
      <c r="H1" s="45"/>
      <c r="I1" s="45"/>
      <c r="J1" s="46"/>
      <c r="K1"/>
      <c r="L1"/>
      <c r="M1"/>
      <c r="N1"/>
      <c r="O1"/>
      <c r="P1"/>
      <c r="Q1"/>
      <c r="R1"/>
      <c r="S1"/>
      <c r="T1"/>
      <c r="U1"/>
      <c r="V1"/>
      <c r="W1"/>
      <c r="X1"/>
      <c r="Y1"/>
      <c r="Z1"/>
      <c r="AA1"/>
      <c r="AB1"/>
    </row>
    <row r="2" spans="1:28" s="16" customFormat="1" ht="16.5" customHeight="1">
      <c r="A2" s="47"/>
      <c r="B2" s="48"/>
      <c r="C2" s="48"/>
      <c r="D2" s="48"/>
      <c r="E2" s="69"/>
      <c r="F2" s="157" t="s">
        <v>51</v>
      </c>
      <c r="G2" s="416" t="str">
        <f>IF(NOT(ISBLANK(CoverSheet!$C$30)),CoverSheet!$C$30,"")</f>
        <v>Airport Company</v>
      </c>
      <c r="H2" s="416"/>
      <c r="I2" s="416"/>
      <c r="J2" s="50"/>
      <c r="K2"/>
      <c r="L2"/>
      <c r="M2"/>
      <c r="N2"/>
      <c r="O2"/>
      <c r="P2"/>
      <c r="Q2"/>
      <c r="R2"/>
      <c r="S2"/>
      <c r="T2"/>
      <c r="U2"/>
      <c r="V2"/>
      <c r="W2"/>
      <c r="X2"/>
      <c r="Y2"/>
      <c r="Z2"/>
      <c r="AA2"/>
      <c r="AB2"/>
    </row>
    <row r="3" spans="1:28" s="16" customFormat="1" ht="16.5" customHeight="1">
      <c r="A3" s="47"/>
      <c r="B3" s="48"/>
      <c r="C3" s="48"/>
      <c r="D3" s="48"/>
      <c r="E3" s="69"/>
      <c r="F3" s="157" t="s">
        <v>52</v>
      </c>
      <c r="G3" s="417">
        <f>IF(ISNUMBER(CoverSheet!$C$31),CoverSheet!$C$31,"")</f>
        <v>40633</v>
      </c>
      <c r="H3" s="417"/>
      <c r="I3" s="417"/>
      <c r="J3" s="50"/>
      <c r="K3"/>
      <c r="L3"/>
      <c r="M3"/>
      <c r="N3"/>
      <c r="O3"/>
      <c r="P3"/>
      <c r="Q3"/>
      <c r="R3"/>
      <c r="S3"/>
      <c r="T3"/>
      <c r="U3"/>
      <c r="V3"/>
      <c r="W3"/>
      <c r="X3"/>
      <c r="Y3"/>
      <c r="Z3"/>
      <c r="AA3"/>
      <c r="AB3"/>
    </row>
    <row r="4" spans="1:28" s="4" customFormat="1" ht="20.25" customHeight="1">
      <c r="A4" s="51" t="s">
        <v>480</v>
      </c>
      <c r="B4" s="52"/>
      <c r="C4" s="52"/>
      <c r="D4" s="52"/>
      <c r="E4" s="52"/>
      <c r="F4" s="52"/>
      <c r="G4" s="52"/>
      <c r="H4" s="52"/>
      <c r="I4" s="52"/>
      <c r="J4" s="53"/>
      <c r="K4"/>
      <c r="L4"/>
      <c r="M4"/>
      <c r="N4"/>
      <c r="O4"/>
      <c r="P4"/>
      <c r="Q4"/>
      <c r="R4"/>
      <c r="S4"/>
      <c r="T4"/>
      <c r="U4"/>
      <c r="V4"/>
      <c r="W4"/>
      <c r="X4"/>
      <c r="Y4"/>
      <c r="Z4"/>
      <c r="AA4"/>
      <c r="AB4"/>
    </row>
    <row r="5" spans="1:28" s="16" customFormat="1" ht="12.75" customHeight="1">
      <c r="A5" s="20" t="s">
        <v>53</v>
      </c>
      <c r="B5" s="270" t="s">
        <v>628</v>
      </c>
      <c r="C5" s="48"/>
      <c r="D5" s="48"/>
      <c r="E5" s="69"/>
      <c r="F5" s="48"/>
      <c r="G5" s="69"/>
      <c r="H5" s="69"/>
      <c r="I5" s="69"/>
      <c r="J5" s="50"/>
      <c r="K5"/>
      <c r="L5"/>
      <c r="M5"/>
      <c r="N5"/>
      <c r="O5"/>
      <c r="P5"/>
      <c r="Q5"/>
      <c r="R5"/>
      <c r="S5"/>
      <c r="T5"/>
      <c r="U5"/>
      <c r="V5"/>
      <c r="W5"/>
      <c r="X5"/>
      <c r="Y5"/>
      <c r="Z5"/>
      <c r="AA5"/>
      <c r="AB5"/>
    </row>
    <row r="6" spans="1:10" ht="30" customHeight="1">
      <c r="A6" s="21">
        <f>ROW()</f>
        <v>6</v>
      </c>
      <c r="B6" s="54"/>
      <c r="C6" s="70" t="s">
        <v>78</v>
      </c>
      <c r="D6" s="54"/>
      <c r="E6" s="54"/>
      <c r="F6" s="54"/>
      <c r="G6" s="54"/>
      <c r="H6" s="54"/>
      <c r="I6" s="54"/>
      <c r="J6" s="55"/>
    </row>
    <row r="7" spans="1:10" ht="12.75">
      <c r="A7" s="21">
        <f>ROW()</f>
        <v>7</v>
      </c>
      <c r="B7" s="54"/>
      <c r="C7" s="54"/>
      <c r="D7" s="54"/>
      <c r="E7" s="57" t="s">
        <v>45</v>
      </c>
      <c r="F7" s="54"/>
      <c r="G7" s="57" t="s">
        <v>46</v>
      </c>
      <c r="H7" s="54"/>
      <c r="I7" s="57" t="s">
        <v>47</v>
      </c>
      <c r="J7" s="55"/>
    </row>
    <row r="8" spans="1:10" ht="15" customHeight="1">
      <c r="A8" s="21">
        <f>ROW()</f>
        <v>8</v>
      </c>
      <c r="B8" s="54"/>
      <c r="C8" s="424" t="s">
        <v>77</v>
      </c>
      <c r="D8" s="66" t="s">
        <v>114</v>
      </c>
      <c r="E8" s="312"/>
      <c r="F8" s="54"/>
      <c r="G8" s="312"/>
      <c r="H8" s="54"/>
      <c r="I8" s="312"/>
      <c r="J8" s="55"/>
    </row>
    <row r="9" spans="1:10" ht="15" customHeight="1">
      <c r="A9" s="21">
        <f>ROW()</f>
        <v>9</v>
      </c>
      <c r="B9" s="54"/>
      <c r="C9" s="424"/>
      <c r="D9" s="66" t="s">
        <v>87</v>
      </c>
      <c r="E9" s="61"/>
      <c r="F9" s="54"/>
      <c r="G9" s="61"/>
      <c r="H9" s="54"/>
      <c r="I9" s="61"/>
      <c r="J9" s="55"/>
    </row>
    <row r="10" spans="1:10" ht="15" customHeight="1">
      <c r="A10" s="21">
        <f>ROW()</f>
        <v>10</v>
      </c>
      <c r="B10" s="54"/>
      <c r="C10" s="424"/>
      <c r="D10" s="66" t="s">
        <v>88</v>
      </c>
      <c r="E10" s="61"/>
      <c r="F10" s="54"/>
      <c r="G10" s="61"/>
      <c r="H10" s="54"/>
      <c r="I10" s="61"/>
      <c r="J10" s="55"/>
    </row>
    <row r="11" spans="1:10" ht="15" customHeight="1">
      <c r="A11" s="21">
        <f>ROW()</f>
        <v>11</v>
      </c>
      <c r="B11" s="54"/>
      <c r="C11" s="424"/>
      <c r="D11" s="66" t="s">
        <v>112</v>
      </c>
      <c r="E11" s="61"/>
      <c r="F11" s="54"/>
      <c r="G11" s="61"/>
      <c r="H11" s="54"/>
      <c r="I11" s="61"/>
      <c r="J11" s="55"/>
    </row>
    <row r="12" spans="1:10" ht="15" customHeight="1">
      <c r="A12" s="21">
        <f>ROW()</f>
        <v>12</v>
      </c>
      <c r="B12" s="54"/>
      <c r="C12" s="424"/>
      <c r="D12" s="66" t="s">
        <v>90</v>
      </c>
      <c r="E12" s="312"/>
      <c r="F12" s="54"/>
      <c r="G12" s="312"/>
      <c r="H12" s="54"/>
      <c r="I12" s="312"/>
      <c r="J12" s="55"/>
    </row>
    <row r="13" spans="1:10" ht="15" customHeight="1">
      <c r="A13" s="21">
        <f>ROW()</f>
        <v>13</v>
      </c>
      <c r="B13" s="54"/>
      <c r="C13" s="424"/>
      <c r="D13" s="66" t="s">
        <v>113</v>
      </c>
      <c r="E13" s="312" t="s">
        <v>536</v>
      </c>
      <c r="F13" s="54"/>
      <c r="G13" s="312" t="s">
        <v>536</v>
      </c>
      <c r="H13" s="54"/>
      <c r="I13" s="312" t="s">
        <v>536</v>
      </c>
      <c r="J13" s="55"/>
    </row>
    <row r="14" spans="1:10" ht="3" customHeight="1">
      <c r="A14" s="21">
        <f>ROW()</f>
        <v>14</v>
      </c>
      <c r="B14" s="54"/>
      <c r="C14" s="54"/>
      <c r="D14" s="54"/>
      <c r="E14" s="54"/>
      <c r="F14" s="54"/>
      <c r="G14" s="54"/>
      <c r="H14" s="54"/>
      <c r="I14" s="54"/>
      <c r="J14" s="55"/>
    </row>
    <row r="15" spans="1:10" ht="15" customHeight="1">
      <c r="A15" s="21">
        <f>ROW()</f>
        <v>15</v>
      </c>
      <c r="B15" s="54"/>
      <c r="C15" s="424" t="s">
        <v>443</v>
      </c>
      <c r="D15" s="66" t="s">
        <v>323</v>
      </c>
      <c r="E15" s="61"/>
      <c r="F15" s="54"/>
      <c r="G15" s="61"/>
      <c r="H15" s="54"/>
      <c r="I15" s="61"/>
      <c r="J15" s="55"/>
    </row>
    <row r="16" spans="1:10" ht="15" customHeight="1">
      <c r="A16" s="21">
        <f>ROW()</f>
        <v>16</v>
      </c>
      <c r="B16" s="54"/>
      <c r="C16" s="424"/>
      <c r="D16" s="66" t="s">
        <v>324</v>
      </c>
      <c r="E16" s="61"/>
      <c r="F16" s="54"/>
      <c r="G16" s="61"/>
      <c r="H16" s="54"/>
      <c r="I16" s="61"/>
      <c r="J16" s="55"/>
    </row>
    <row r="17" spans="1:10" ht="30" customHeight="1">
      <c r="A17" s="21">
        <f>ROW()</f>
        <v>17</v>
      </c>
      <c r="B17" s="54"/>
      <c r="C17" s="70" t="s">
        <v>79</v>
      </c>
      <c r="D17" s="54"/>
      <c r="E17" s="54"/>
      <c r="F17" s="54"/>
      <c r="G17" s="54"/>
      <c r="H17" s="54"/>
      <c r="I17" s="54"/>
      <c r="J17" s="55"/>
    </row>
    <row r="18" spans="1:10" ht="12.75">
      <c r="A18" s="21">
        <f>ROW()</f>
        <v>18</v>
      </c>
      <c r="B18" s="54"/>
      <c r="C18" s="54"/>
      <c r="D18" s="54"/>
      <c r="E18" s="57" t="s">
        <v>56</v>
      </c>
      <c r="F18" s="54"/>
      <c r="G18" s="57" t="s">
        <v>57</v>
      </c>
      <c r="H18" s="54"/>
      <c r="I18" s="57" t="s">
        <v>58</v>
      </c>
      <c r="J18" s="55"/>
    </row>
    <row r="19" spans="1:10" ht="15" customHeight="1">
      <c r="A19" s="21">
        <f>ROW()</f>
        <v>19</v>
      </c>
      <c r="B19" s="54"/>
      <c r="C19" s="424" t="s">
        <v>89</v>
      </c>
      <c r="D19" s="66" t="s">
        <v>327</v>
      </c>
      <c r="E19" s="312"/>
      <c r="F19" s="54"/>
      <c r="G19" s="312"/>
      <c r="H19" s="54"/>
      <c r="I19" s="312"/>
      <c r="J19" s="55"/>
    </row>
    <row r="20" spans="1:10" ht="15" customHeight="1">
      <c r="A20" s="21">
        <f>ROW()</f>
        <v>20</v>
      </c>
      <c r="B20" s="54"/>
      <c r="C20" s="424"/>
      <c r="D20" s="66" t="s">
        <v>328</v>
      </c>
      <c r="E20" s="61"/>
      <c r="F20" s="54"/>
      <c r="G20" s="61"/>
      <c r="H20" s="54"/>
      <c r="I20" s="61"/>
      <c r="J20" s="55"/>
    </row>
    <row r="21" spans="1:10" ht="15" customHeight="1">
      <c r="A21" s="21">
        <f>ROW()</f>
        <v>21</v>
      </c>
      <c r="B21" s="54"/>
      <c r="C21" s="424"/>
      <c r="D21" s="66" t="s">
        <v>88</v>
      </c>
      <c r="E21" s="61"/>
      <c r="F21" s="54"/>
      <c r="G21" s="61"/>
      <c r="H21" s="54"/>
      <c r="I21" s="61"/>
      <c r="J21" s="55"/>
    </row>
    <row r="22" spans="1:10" ht="15" customHeight="1">
      <c r="A22" s="21">
        <f>ROW()</f>
        <v>22</v>
      </c>
      <c r="B22" s="54"/>
      <c r="C22" s="424"/>
      <c r="D22" s="66" t="s">
        <v>330</v>
      </c>
      <c r="E22" s="312" t="s">
        <v>536</v>
      </c>
      <c r="F22" s="54"/>
      <c r="G22" s="312" t="s">
        <v>536</v>
      </c>
      <c r="H22" s="54"/>
      <c r="I22" s="312" t="s">
        <v>536</v>
      </c>
      <c r="J22" s="55"/>
    </row>
    <row r="23" spans="1:10" ht="15" customHeight="1">
      <c r="A23" s="21">
        <f>ROW()</f>
        <v>23</v>
      </c>
      <c r="B23" s="54"/>
      <c r="C23" s="424"/>
      <c r="D23" s="66" t="s">
        <v>329</v>
      </c>
      <c r="E23" s="61"/>
      <c r="F23" s="54"/>
      <c r="G23" s="61"/>
      <c r="H23" s="54"/>
      <c r="I23" s="61"/>
      <c r="J23" s="55"/>
    </row>
    <row r="24" spans="1:10" ht="30" customHeight="1">
      <c r="A24" s="21">
        <f>ROW()</f>
        <v>24</v>
      </c>
      <c r="B24" s="54"/>
      <c r="C24" s="56" t="s">
        <v>347</v>
      </c>
      <c r="D24" s="54"/>
      <c r="E24" s="54"/>
      <c r="F24" s="54"/>
      <c r="G24" s="54"/>
      <c r="H24" s="54"/>
      <c r="I24" s="54"/>
      <c r="J24" s="55"/>
    </row>
    <row r="25" spans="1:10" ht="15" customHeight="1">
      <c r="A25" s="21">
        <f>ROW()</f>
        <v>25</v>
      </c>
      <c r="B25" s="54"/>
      <c r="C25" s="54"/>
      <c r="D25" s="54"/>
      <c r="E25" s="57" t="s">
        <v>123</v>
      </c>
      <c r="F25" s="54"/>
      <c r="G25" s="54"/>
      <c r="H25" s="54"/>
      <c r="I25" s="54"/>
      <c r="J25" s="55"/>
    </row>
    <row r="26" spans="1:10" ht="15" customHeight="1">
      <c r="A26" s="21">
        <f>ROW()</f>
        <v>26</v>
      </c>
      <c r="B26" s="54"/>
      <c r="C26" s="54"/>
      <c r="D26" s="66" t="s">
        <v>115</v>
      </c>
      <c r="E26" s="185"/>
      <c r="F26" s="54"/>
      <c r="G26" s="54"/>
      <c r="H26" s="54"/>
      <c r="I26" s="72"/>
      <c r="J26" s="55"/>
    </row>
    <row r="27" spans="1:10" ht="15" customHeight="1">
      <c r="A27" s="21">
        <f>ROW()</f>
        <v>27</v>
      </c>
      <c r="B27" s="54"/>
      <c r="C27" s="54"/>
      <c r="D27" s="427" t="s">
        <v>336</v>
      </c>
      <c r="E27" s="54"/>
      <c r="F27" s="54"/>
      <c r="G27" s="54"/>
      <c r="H27" s="54"/>
      <c r="I27" s="54"/>
      <c r="J27" s="55"/>
    </row>
    <row r="28" spans="1:10" ht="15" customHeight="1">
      <c r="A28" s="21"/>
      <c r="B28" s="54"/>
      <c r="C28" s="54"/>
      <c r="D28" s="427"/>
      <c r="E28" s="186"/>
      <c r="F28" s="54"/>
      <c r="G28" s="54"/>
      <c r="H28" s="54"/>
      <c r="I28" s="54"/>
      <c r="J28" s="55"/>
    </row>
    <row r="29" spans="1:10" ht="30" customHeight="1">
      <c r="A29" s="21">
        <f>ROW()</f>
        <v>29</v>
      </c>
      <c r="B29" s="54"/>
      <c r="C29" s="56" t="s">
        <v>80</v>
      </c>
      <c r="D29" s="54"/>
      <c r="E29" s="54"/>
      <c r="F29" s="54"/>
      <c r="G29" s="54"/>
      <c r="H29" s="54"/>
      <c r="I29" s="54"/>
      <c r="J29" s="55"/>
    </row>
    <row r="30" spans="1:28" s="4" customFormat="1" ht="19.5" customHeight="1">
      <c r="A30" s="21">
        <f>ROW()</f>
        <v>30</v>
      </c>
      <c r="B30" s="54"/>
      <c r="C30" s="71" t="s">
        <v>346</v>
      </c>
      <c r="D30" s="54"/>
      <c r="E30" s="54"/>
      <c r="F30" s="54"/>
      <c r="G30" s="54"/>
      <c r="H30" s="54"/>
      <c r="I30" s="54"/>
      <c r="J30" s="55"/>
      <c r="K30"/>
      <c r="L30"/>
      <c r="M30"/>
      <c r="N30"/>
      <c r="O30"/>
      <c r="P30"/>
      <c r="Q30"/>
      <c r="R30"/>
      <c r="S30"/>
      <c r="T30"/>
      <c r="U30"/>
      <c r="V30"/>
      <c r="W30"/>
      <c r="X30"/>
      <c r="Y30"/>
      <c r="Z30"/>
      <c r="AA30"/>
      <c r="AB30"/>
    </row>
    <row r="31" spans="1:10" ht="15" customHeight="1">
      <c r="A31" s="21">
        <f>ROW()</f>
        <v>31</v>
      </c>
      <c r="B31" s="54"/>
      <c r="C31" s="54"/>
      <c r="D31" s="54"/>
      <c r="E31" s="57" t="s">
        <v>116</v>
      </c>
      <c r="F31" s="54"/>
      <c r="G31" s="57" t="s">
        <v>117</v>
      </c>
      <c r="H31" s="54"/>
      <c r="I31" s="57" t="s">
        <v>118</v>
      </c>
      <c r="J31" s="55"/>
    </row>
    <row r="32" spans="1:10" ht="15" customHeight="1">
      <c r="A32" s="21"/>
      <c r="B32" s="54"/>
      <c r="C32" s="424" t="s">
        <v>121</v>
      </c>
      <c r="D32" s="66" t="s">
        <v>50</v>
      </c>
      <c r="E32" s="61"/>
      <c r="F32" s="54"/>
      <c r="G32" s="61"/>
      <c r="H32" s="54"/>
      <c r="I32" s="61"/>
      <c r="J32" s="55"/>
    </row>
    <row r="33" spans="1:10" ht="15" customHeight="1">
      <c r="A33" s="21">
        <f>ROW()</f>
        <v>33</v>
      </c>
      <c r="B33" s="54"/>
      <c r="C33" s="424"/>
      <c r="D33" s="66" t="s">
        <v>325</v>
      </c>
      <c r="E33" s="61"/>
      <c r="F33" s="54"/>
      <c r="G33" s="61"/>
      <c r="H33" s="54"/>
      <c r="I33" s="61"/>
      <c r="J33" s="55"/>
    </row>
    <row r="34" spans="1:10" ht="15" customHeight="1">
      <c r="A34" s="21">
        <f>ROW()</f>
        <v>34</v>
      </c>
      <c r="B34" s="54"/>
      <c r="C34" s="424"/>
      <c r="D34" s="66" t="s">
        <v>326</v>
      </c>
      <c r="E34" s="61"/>
      <c r="F34" s="54"/>
      <c r="G34" s="61"/>
      <c r="H34" s="54"/>
      <c r="I34" s="61"/>
      <c r="J34" s="55"/>
    </row>
    <row r="35" spans="1:10" ht="15" customHeight="1">
      <c r="A35" s="21">
        <f>ROW()</f>
        <v>35</v>
      </c>
      <c r="B35" s="54"/>
      <c r="C35" s="424"/>
      <c r="D35" s="66" t="s">
        <v>331</v>
      </c>
      <c r="E35" s="61"/>
      <c r="F35" s="54"/>
      <c r="G35" s="61"/>
      <c r="H35" s="54"/>
      <c r="I35" s="61"/>
      <c r="J35" s="55"/>
    </row>
    <row r="36" spans="1:10" ht="3" customHeight="1">
      <c r="A36" s="21">
        <f>ROW()</f>
        <v>36</v>
      </c>
      <c r="B36" s="54"/>
      <c r="C36" s="54"/>
      <c r="D36" s="54"/>
      <c r="E36" s="54"/>
      <c r="F36" s="54"/>
      <c r="G36" s="54"/>
      <c r="H36" s="54"/>
      <c r="I36" s="54"/>
      <c r="J36" s="55"/>
    </row>
    <row r="37" spans="1:10" ht="15" customHeight="1">
      <c r="A37" s="21">
        <f>ROW()</f>
        <v>37</v>
      </c>
      <c r="B37" s="54"/>
      <c r="C37" s="424" t="s">
        <v>122</v>
      </c>
      <c r="D37" s="66" t="s">
        <v>50</v>
      </c>
      <c r="E37" s="61"/>
      <c r="F37" s="54"/>
      <c r="G37" s="61"/>
      <c r="H37" s="54"/>
      <c r="I37" s="61"/>
      <c r="J37" s="55"/>
    </row>
    <row r="38" spans="1:10" ht="15" customHeight="1">
      <c r="A38" s="21">
        <f>ROW()</f>
        <v>38</v>
      </c>
      <c r="B38" s="54"/>
      <c r="C38" s="424"/>
      <c r="D38" s="66" t="s">
        <v>325</v>
      </c>
      <c r="E38" s="61"/>
      <c r="F38" s="54"/>
      <c r="G38" s="61"/>
      <c r="H38" s="54"/>
      <c r="I38" s="61"/>
      <c r="J38" s="55"/>
    </row>
    <row r="39" spans="1:10" ht="15" customHeight="1">
      <c r="A39" s="21">
        <f>ROW()</f>
        <v>39</v>
      </c>
      <c r="B39" s="54"/>
      <c r="C39" s="424"/>
      <c r="D39" s="66" t="s">
        <v>326</v>
      </c>
      <c r="E39" s="61"/>
      <c r="F39" s="54"/>
      <c r="G39" s="61"/>
      <c r="H39" s="54"/>
      <c r="I39" s="61"/>
      <c r="J39" s="55"/>
    </row>
    <row r="40" spans="1:10" ht="15" customHeight="1">
      <c r="A40" s="21">
        <f>ROW()</f>
        <v>40</v>
      </c>
      <c r="B40" s="54"/>
      <c r="C40" s="424"/>
      <c r="D40" s="66" t="s">
        <v>331</v>
      </c>
      <c r="E40" s="61"/>
      <c r="F40" s="54"/>
      <c r="G40" s="61"/>
      <c r="H40" s="54"/>
      <c r="I40" s="61"/>
      <c r="J40" s="55"/>
    </row>
    <row r="41" spans="1:10" ht="3" customHeight="1" thickBot="1">
      <c r="A41" s="21">
        <f>ROW()</f>
        <v>41</v>
      </c>
      <c r="B41" s="54"/>
      <c r="C41" s="54"/>
      <c r="D41" s="54"/>
      <c r="E41" s="54"/>
      <c r="F41" s="54"/>
      <c r="G41" s="54"/>
      <c r="H41" s="54"/>
      <c r="I41" s="54"/>
      <c r="J41" s="55"/>
    </row>
    <row r="42" spans="1:10" ht="16.5" customHeight="1" thickBot="1">
      <c r="A42" s="21">
        <f>ROW()</f>
        <v>42</v>
      </c>
      <c r="B42" s="54"/>
      <c r="C42" s="71" t="s">
        <v>119</v>
      </c>
      <c r="D42" s="54"/>
      <c r="E42" s="73">
        <f>SUM(E32:E35,E37:E40)</f>
        <v>0</v>
      </c>
      <c r="F42" s="54"/>
      <c r="G42" s="73">
        <f>SUM(G32:G35,G37:G40)</f>
        <v>0</v>
      </c>
      <c r="H42" s="54"/>
      <c r="I42" s="73">
        <f>SUM(I32:I35,I37:I40)</f>
        <v>0</v>
      </c>
      <c r="J42" s="55"/>
    </row>
    <row r="43" spans="1:10" ht="30" customHeight="1">
      <c r="A43" s="21">
        <f>ROW()</f>
        <v>43</v>
      </c>
      <c r="B43" s="54"/>
      <c r="C43" s="56" t="s">
        <v>120</v>
      </c>
      <c r="D43" s="54"/>
      <c r="E43" s="54"/>
      <c r="F43" s="54"/>
      <c r="G43" s="54"/>
      <c r="H43" s="54"/>
      <c r="I43" s="54"/>
      <c r="J43" s="55"/>
    </row>
    <row r="44" spans="1:28" s="4" customFormat="1" ht="19.5" customHeight="1">
      <c r="A44" s="21">
        <f>ROW()</f>
        <v>44</v>
      </c>
      <c r="B44" s="54"/>
      <c r="C44" s="71" t="s">
        <v>343</v>
      </c>
      <c r="D44" s="54"/>
      <c r="E44" s="54"/>
      <c r="F44" s="54"/>
      <c r="G44" s="54"/>
      <c r="H44" s="54"/>
      <c r="I44" s="54"/>
      <c r="J44" s="55"/>
      <c r="K44"/>
      <c r="L44"/>
      <c r="M44"/>
      <c r="N44"/>
      <c r="O44"/>
      <c r="P44"/>
      <c r="Q44"/>
      <c r="R44"/>
      <c r="S44"/>
      <c r="T44"/>
      <c r="U44"/>
      <c r="V44"/>
      <c r="W44"/>
      <c r="X44"/>
      <c r="Y44"/>
      <c r="Z44"/>
      <c r="AA44"/>
      <c r="AB44"/>
    </row>
    <row r="45" spans="1:10" ht="15" customHeight="1">
      <c r="A45" s="21">
        <f>ROW()</f>
        <v>45</v>
      </c>
      <c r="B45" s="54"/>
      <c r="C45" s="54"/>
      <c r="D45" s="54"/>
      <c r="E45" s="57" t="s">
        <v>116</v>
      </c>
      <c r="F45" s="54"/>
      <c r="G45" s="57" t="s">
        <v>117</v>
      </c>
      <c r="H45" s="54"/>
      <c r="I45" s="57" t="s">
        <v>118</v>
      </c>
      <c r="J45" s="55"/>
    </row>
    <row r="46" spans="1:10" ht="15" customHeight="1">
      <c r="A46" s="21">
        <f>ROW()</f>
        <v>46</v>
      </c>
      <c r="B46" s="54"/>
      <c r="C46" s="424" t="s">
        <v>121</v>
      </c>
      <c r="D46" s="66" t="s">
        <v>50</v>
      </c>
      <c r="E46" s="61"/>
      <c r="F46" s="54"/>
      <c r="G46" s="61"/>
      <c r="H46" s="54"/>
      <c r="I46" s="61"/>
      <c r="J46" s="55"/>
    </row>
    <row r="47" spans="1:10" ht="15" customHeight="1">
      <c r="A47" s="21">
        <f>ROW()</f>
        <v>47</v>
      </c>
      <c r="B47" s="54"/>
      <c r="C47" s="424"/>
      <c r="D47" s="66" t="s">
        <v>325</v>
      </c>
      <c r="E47" s="61"/>
      <c r="F47" s="54"/>
      <c r="G47" s="61"/>
      <c r="H47" s="54"/>
      <c r="I47" s="61"/>
      <c r="J47" s="55"/>
    </row>
    <row r="48" spans="1:10" ht="15" customHeight="1">
      <c r="A48" s="21">
        <f>ROW()</f>
        <v>48</v>
      </c>
      <c r="B48" s="54"/>
      <c r="C48" s="424"/>
      <c r="D48" s="66" t="s">
        <v>326</v>
      </c>
      <c r="E48" s="61"/>
      <c r="F48" s="54"/>
      <c r="G48" s="61"/>
      <c r="H48" s="54"/>
      <c r="I48" s="61"/>
      <c r="J48" s="55"/>
    </row>
    <row r="49" spans="1:10" ht="3" customHeight="1">
      <c r="A49" s="21">
        <f>ROW()</f>
        <v>49</v>
      </c>
      <c r="B49" s="54"/>
      <c r="C49" s="54"/>
      <c r="D49" s="54"/>
      <c r="E49" s="54"/>
      <c r="F49" s="54"/>
      <c r="G49" s="54"/>
      <c r="H49" s="54"/>
      <c r="I49" s="54"/>
      <c r="J49" s="55"/>
    </row>
    <row r="50" spans="1:10" ht="15" customHeight="1">
      <c r="A50" s="21">
        <f>ROW()</f>
        <v>50</v>
      </c>
      <c r="B50" s="54"/>
      <c r="C50" s="424" t="s">
        <v>122</v>
      </c>
      <c r="D50" s="66" t="s">
        <v>50</v>
      </c>
      <c r="E50" s="61"/>
      <c r="F50" s="54"/>
      <c r="G50" s="61"/>
      <c r="H50" s="54"/>
      <c r="I50" s="61"/>
      <c r="J50" s="55"/>
    </row>
    <row r="51" spans="1:10" ht="15" customHeight="1">
      <c r="A51" s="21">
        <f>ROW()</f>
        <v>51</v>
      </c>
      <c r="B51" s="54"/>
      <c r="C51" s="424"/>
      <c r="D51" s="66" t="s">
        <v>325</v>
      </c>
      <c r="E51" s="61"/>
      <c r="F51" s="54"/>
      <c r="G51" s="61"/>
      <c r="H51" s="54"/>
      <c r="I51" s="61"/>
      <c r="J51" s="55"/>
    </row>
    <row r="52" spans="1:10" ht="15" customHeight="1">
      <c r="A52" s="21">
        <f>ROW()</f>
        <v>52</v>
      </c>
      <c r="B52" s="54"/>
      <c r="C52" s="424"/>
      <c r="D52" s="66" t="s">
        <v>326</v>
      </c>
      <c r="E52" s="61"/>
      <c r="F52" s="54"/>
      <c r="G52" s="61"/>
      <c r="H52" s="54"/>
      <c r="I52" s="61"/>
      <c r="J52" s="55"/>
    </row>
    <row r="53" spans="1:10" ht="3" customHeight="1">
      <c r="A53" s="21">
        <f>ROW()</f>
        <v>53</v>
      </c>
      <c r="B53" s="54"/>
      <c r="C53" s="54"/>
      <c r="D53" s="54"/>
      <c r="E53" s="54"/>
      <c r="F53" s="54"/>
      <c r="G53" s="54"/>
      <c r="H53" s="54"/>
      <c r="I53" s="54"/>
      <c r="J53" s="55"/>
    </row>
    <row r="54" spans="1:10" ht="15" customHeight="1">
      <c r="A54" s="21">
        <f>ROW()</f>
        <v>54</v>
      </c>
      <c r="B54" s="54"/>
      <c r="C54" s="71" t="s">
        <v>139</v>
      </c>
      <c r="D54" s="54"/>
      <c r="E54" s="61"/>
      <c r="F54" s="54"/>
      <c r="G54" s="61"/>
      <c r="H54" s="54"/>
      <c r="I54" s="61"/>
      <c r="J54" s="55"/>
    </row>
    <row r="55" spans="1:10" ht="3" customHeight="1" thickBot="1">
      <c r="A55" s="21">
        <f>ROW()</f>
        <v>55</v>
      </c>
      <c r="B55" s="54"/>
      <c r="C55" s="54"/>
      <c r="D55" s="54"/>
      <c r="E55" s="54"/>
      <c r="F55" s="54"/>
      <c r="G55" s="54"/>
      <c r="H55" s="54"/>
      <c r="I55" s="54"/>
      <c r="J55" s="55"/>
    </row>
    <row r="56" spans="1:10" ht="16.5" customHeight="1" thickBot="1">
      <c r="A56" s="21">
        <f>ROW()</f>
        <v>56</v>
      </c>
      <c r="B56" s="54"/>
      <c r="C56" s="71" t="s">
        <v>345</v>
      </c>
      <c r="D56" s="54"/>
      <c r="E56" s="90">
        <f>SUM(E46:E48,E50:E50,E54)</f>
        <v>0</v>
      </c>
      <c r="F56" s="54"/>
      <c r="G56" s="90">
        <f>SUM(G46:G48,G50:G50,G54)</f>
        <v>0</v>
      </c>
      <c r="H56" s="54"/>
      <c r="I56" s="90">
        <f>SUM(I46:I48,I50:I50,I54)</f>
        <v>0</v>
      </c>
      <c r="J56" s="55"/>
    </row>
    <row r="57" spans="1:10" ht="30" customHeight="1">
      <c r="A57" s="21">
        <f>ROW()</f>
        <v>57</v>
      </c>
      <c r="B57" s="54"/>
      <c r="C57" s="426" t="s">
        <v>344</v>
      </c>
      <c r="D57" s="426"/>
      <c r="E57" s="54"/>
      <c r="F57" s="54"/>
      <c r="G57" s="54"/>
      <c r="H57" s="54"/>
      <c r="I57" s="54"/>
      <c r="J57" s="55"/>
    </row>
    <row r="58" spans="1:28" s="4" customFormat="1" ht="15" customHeight="1">
      <c r="A58" s="21">
        <f>ROW()</f>
        <v>58</v>
      </c>
      <c r="B58" s="54"/>
      <c r="C58" s="426"/>
      <c r="D58" s="426"/>
      <c r="E58" s="61"/>
      <c r="F58" s="54"/>
      <c r="G58" s="54"/>
      <c r="H58" s="54"/>
      <c r="I58" s="54"/>
      <c r="J58" s="55"/>
      <c r="K58"/>
      <c r="L58"/>
      <c r="M58"/>
      <c r="N58"/>
      <c r="O58"/>
      <c r="P58"/>
      <c r="Q58"/>
      <c r="R58"/>
      <c r="S58"/>
      <c r="T58"/>
      <c r="U58"/>
      <c r="V58"/>
      <c r="W58"/>
      <c r="X58"/>
      <c r="Y58"/>
      <c r="Z58"/>
      <c r="AA58"/>
      <c r="AB58"/>
    </row>
    <row r="59" spans="1:10" ht="30" customHeight="1">
      <c r="A59" s="21">
        <f>ROW()</f>
        <v>59</v>
      </c>
      <c r="B59" s="54"/>
      <c r="C59" s="56" t="s">
        <v>192</v>
      </c>
      <c r="D59" s="54"/>
      <c r="E59" s="54"/>
      <c r="F59" s="54"/>
      <c r="G59" s="54"/>
      <c r="H59" s="54"/>
      <c r="I59" s="54"/>
      <c r="J59" s="55"/>
    </row>
    <row r="60" spans="1:10" ht="15" customHeight="1">
      <c r="A60" s="21">
        <f>ROW()</f>
        <v>60</v>
      </c>
      <c r="B60" s="54"/>
      <c r="C60" s="425"/>
      <c r="D60" s="382"/>
      <c r="E60" s="382"/>
      <c r="F60" s="382"/>
      <c r="G60" s="382"/>
      <c r="H60" s="382"/>
      <c r="I60" s="382"/>
      <c r="J60" s="55"/>
    </row>
    <row r="61" spans="1:10" ht="15" customHeight="1">
      <c r="A61" s="21">
        <f>ROW()</f>
        <v>61</v>
      </c>
      <c r="B61" s="54"/>
      <c r="C61" s="382"/>
      <c r="D61" s="382"/>
      <c r="E61" s="382"/>
      <c r="F61" s="382"/>
      <c r="G61" s="382"/>
      <c r="H61" s="382"/>
      <c r="I61" s="382"/>
      <c r="J61" s="55"/>
    </row>
    <row r="62" spans="1:10" ht="15" customHeight="1">
      <c r="A62" s="21">
        <f>ROW()</f>
        <v>62</v>
      </c>
      <c r="B62" s="54"/>
      <c r="C62" s="382"/>
      <c r="D62" s="382"/>
      <c r="E62" s="382"/>
      <c r="F62" s="382"/>
      <c r="G62" s="382"/>
      <c r="H62" s="382"/>
      <c r="I62" s="382"/>
      <c r="J62" s="55"/>
    </row>
    <row r="63" spans="1:10" ht="15" customHeight="1">
      <c r="A63" s="21">
        <f>ROW()</f>
        <v>63</v>
      </c>
      <c r="B63" s="54"/>
      <c r="C63" s="382"/>
      <c r="D63" s="382"/>
      <c r="E63" s="382"/>
      <c r="F63" s="382"/>
      <c r="G63" s="382"/>
      <c r="H63" s="382"/>
      <c r="I63" s="382"/>
      <c r="J63" s="55"/>
    </row>
    <row r="64" spans="1:10" ht="15" customHeight="1">
      <c r="A64" s="21">
        <f>ROW()</f>
        <v>64</v>
      </c>
      <c r="B64" s="54"/>
      <c r="C64" s="382"/>
      <c r="D64" s="382"/>
      <c r="E64" s="382"/>
      <c r="F64" s="382"/>
      <c r="G64" s="382"/>
      <c r="H64" s="382"/>
      <c r="I64" s="382"/>
      <c r="J64" s="55"/>
    </row>
    <row r="65" spans="1:10" ht="15" customHeight="1">
      <c r="A65" s="21">
        <f>ROW()</f>
        <v>65</v>
      </c>
      <c r="B65" s="54"/>
      <c r="C65" s="382"/>
      <c r="D65" s="382"/>
      <c r="E65" s="382"/>
      <c r="F65" s="382"/>
      <c r="G65" s="382"/>
      <c r="H65" s="382"/>
      <c r="I65" s="382"/>
      <c r="J65" s="55"/>
    </row>
    <row r="66" spans="1:10" ht="15" customHeight="1">
      <c r="A66" s="21">
        <f>ROW()</f>
        <v>66</v>
      </c>
      <c r="B66" s="54"/>
      <c r="C66" s="382"/>
      <c r="D66" s="382"/>
      <c r="E66" s="382"/>
      <c r="F66" s="382"/>
      <c r="G66" s="382"/>
      <c r="H66" s="382"/>
      <c r="I66" s="382"/>
      <c r="J66" s="55"/>
    </row>
    <row r="67" spans="1:10" ht="12.75">
      <c r="A67" s="22">
        <f>ROW()</f>
        <v>67</v>
      </c>
      <c r="B67" s="68"/>
      <c r="C67" s="68"/>
      <c r="D67" s="68"/>
      <c r="E67" s="68"/>
      <c r="F67" s="68"/>
      <c r="G67" s="68"/>
      <c r="H67" s="68"/>
      <c r="I67" s="68"/>
      <c r="J67" s="168" t="s">
        <v>303</v>
      </c>
    </row>
    <row r="68" spans="2:4" ht="12.75">
      <c r="B68"/>
      <c r="C68"/>
      <c r="D68"/>
    </row>
    <row r="69" spans="2:4" ht="12.75">
      <c r="B69"/>
      <c r="C69"/>
      <c r="D69"/>
    </row>
    <row r="70" spans="2:4" ht="12.75">
      <c r="B70"/>
      <c r="C70"/>
      <c r="D70"/>
    </row>
    <row r="71" spans="2:4" ht="12.75">
      <c r="B71"/>
      <c r="C71"/>
      <c r="D71"/>
    </row>
    <row r="72" spans="2:4" ht="12.75">
      <c r="B72"/>
      <c r="C72"/>
      <c r="D72"/>
    </row>
    <row r="73" spans="2:4" ht="12.75">
      <c r="B73"/>
      <c r="C73"/>
      <c r="D73"/>
    </row>
    <row r="74" spans="2:4" ht="12.75">
      <c r="B74"/>
      <c r="C74"/>
      <c r="D74"/>
    </row>
    <row r="75" spans="2:4" ht="12.75">
      <c r="B75"/>
      <c r="C75"/>
      <c r="D75"/>
    </row>
    <row r="76" spans="2:4" ht="12.75">
      <c r="B76"/>
      <c r="C76"/>
      <c r="D76"/>
    </row>
    <row r="77" spans="2:4" ht="12.75">
      <c r="B77"/>
      <c r="C77"/>
      <c r="D77"/>
    </row>
    <row r="78" spans="2:4" ht="12.75">
      <c r="B78"/>
      <c r="C78"/>
      <c r="D78"/>
    </row>
    <row r="79" spans="2:4" ht="12.75">
      <c r="B79"/>
      <c r="C79"/>
      <c r="D79"/>
    </row>
    <row r="80" spans="2:4" ht="12.75">
      <c r="B80"/>
      <c r="C80"/>
      <c r="D80"/>
    </row>
    <row r="81" spans="2:4" ht="12.75">
      <c r="B81"/>
      <c r="C81"/>
      <c r="D81"/>
    </row>
    <row r="82" spans="2:4" ht="12.75">
      <c r="B82"/>
      <c r="C82"/>
      <c r="D82"/>
    </row>
    <row r="83" spans="2:4" ht="12.75">
      <c r="B83"/>
      <c r="C83"/>
      <c r="D83"/>
    </row>
    <row r="84" spans="2:4" ht="12.75">
      <c r="B84"/>
      <c r="C84"/>
      <c r="D84"/>
    </row>
    <row r="85" spans="2:4" ht="12.75">
      <c r="B85"/>
      <c r="C85"/>
      <c r="D85"/>
    </row>
    <row r="86" spans="2:4" ht="12.75">
      <c r="B86"/>
      <c r="C86"/>
      <c r="D86"/>
    </row>
    <row r="87" spans="2:4" ht="12.75">
      <c r="B87"/>
      <c r="C87"/>
      <c r="D87"/>
    </row>
    <row r="88" spans="2:4" ht="12.75">
      <c r="B88"/>
      <c r="C88"/>
      <c r="D88"/>
    </row>
    <row r="89" spans="2:4" ht="12.75">
      <c r="B89"/>
      <c r="C89"/>
      <c r="D89"/>
    </row>
    <row r="90" spans="2:4" ht="12.75">
      <c r="B90"/>
      <c r="C90"/>
      <c r="D90"/>
    </row>
    <row r="91" spans="2:4" ht="12.75">
      <c r="B91"/>
      <c r="C91"/>
      <c r="D91"/>
    </row>
    <row r="92" spans="2:4" ht="12.75">
      <c r="B92"/>
      <c r="C92"/>
      <c r="D92"/>
    </row>
    <row r="93" spans="2:4" ht="12.75">
      <c r="B93"/>
      <c r="C93"/>
      <c r="D93"/>
    </row>
    <row r="94" spans="2:4" ht="12.75">
      <c r="B94"/>
      <c r="C94"/>
      <c r="D94"/>
    </row>
    <row r="95" spans="2:4" ht="12.75">
      <c r="B95"/>
      <c r="C95"/>
      <c r="D95"/>
    </row>
    <row r="96" spans="2:4" ht="12.75">
      <c r="B96"/>
      <c r="C96"/>
      <c r="D96"/>
    </row>
    <row r="97" spans="2:4" ht="12.75">
      <c r="B97"/>
      <c r="C97"/>
      <c r="D97"/>
    </row>
    <row r="98" spans="2:4" ht="12.75">
      <c r="B98"/>
      <c r="C98"/>
      <c r="D98"/>
    </row>
    <row r="99" spans="2:4" ht="12.75">
      <c r="B99"/>
      <c r="C99"/>
      <c r="D99"/>
    </row>
    <row r="100" spans="2:4" ht="12.75">
      <c r="B100"/>
      <c r="C100"/>
      <c r="D100"/>
    </row>
    <row r="101" spans="2:4" ht="12.75">
      <c r="B101"/>
      <c r="C101"/>
      <c r="D101"/>
    </row>
    <row r="102" spans="2:4" ht="12.75">
      <c r="B102"/>
      <c r="C102"/>
      <c r="D102"/>
    </row>
    <row r="103" spans="2:4" ht="12.75">
      <c r="B103"/>
      <c r="C103"/>
      <c r="D103"/>
    </row>
    <row r="104" spans="2:4" ht="12.75">
      <c r="B104"/>
      <c r="C104"/>
      <c r="D104"/>
    </row>
    <row r="105" spans="2:4" ht="12.75">
      <c r="B105"/>
      <c r="C105"/>
      <c r="D105"/>
    </row>
    <row r="106" spans="2:4" ht="12.75">
      <c r="B106"/>
      <c r="C106"/>
      <c r="D106"/>
    </row>
    <row r="107" spans="2:4" ht="12.75">
      <c r="B107"/>
      <c r="C107"/>
      <c r="D107"/>
    </row>
    <row r="108" spans="2:4" ht="12.75">
      <c r="B108"/>
      <c r="C108"/>
      <c r="D108"/>
    </row>
    <row r="109" spans="2:4" ht="12.75">
      <c r="B109"/>
      <c r="C109"/>
      <c r="D109"/>
    </row>
    <row r="110" spans="2:4" ht="12.75">
      <c r="B110"/>
      <c r="C110"/>
      <c r="D110"/>
    </row>
    <row r="111" spans="2:4" ht="12.75">
      <c r="B111"/>
      <c r="C111"/>
      <c r="D111"/>
    </row>
    <row r="112" spans="2:4" ht="12.75">
      <c r="B112"/>
      <c r="C112"/>
      <c r="D112"/>
    </row>
    <row r="113" spans="2:4" ht="12.75">
      <c r="B113"/>
      <c r="C113"/>
      <c r="D113"/>
    </row>
    <row r="114" spans="2:4" ht="12.75">
      <c r="B114"/>
      <c r="C114"/>
      <c r="D114"/>
    </row>
    <row r="115" spans="2:4" ht="12.75">
      <c r="B115"/>
      <c r="C115"/>
      <c r="D115"/>
    </row>
    <row r="116" spans="2:4" ht="12.75">
      <c r="B116"/>
      <c r="C116"/>
      <c r="D116"/>
    </row>
    <row r="117" spans="2:4" ht="12.75">
      <c r="B117"/>
      <c r="C117"/>
      <c r="D117"/>
    </row>
    <row r="118" spans="2:4" ht="12.75">
      <c r="B118"/>
      <c r="C118"/>
      <c r="D118"/>
    </row>
    <row r="119" spans="2:4" ht="12.75">
      <c r="B119"/>
      <c r="C119"/>
      <c r="D119"/>
    </row>
    <row r="120" spans="2:4" ht="12.75">
      <c r="B120"/>
      <c r="C120"/>
      <c r="D120"/>
    </row>
    <row r="121" spans="2:4" ht="12.75">
      <c r="B121"/>
      <c r="C121"/>
      <c r="D121"/>
    </row>
    <row r="122" spans="2:4" ht="12.75">
      <c r="B122"/>
      <c r="C122"/>
      <c r="D122"/>
    </row>
    <row r="123" spans="2:4" ht="12.75">
      <c r="B123"/>
      <c r="C123"/>
      <c r="D123"/>
    </row>
    <row r="124" spans="2:4" ht="12.75">
      <c r="B124"/>
      <c r="C124"/>
      <c r="D124"/>
    </row>
    <row r="125" spans="2:4" ht="12.75">
      <c r="B125"/>
      <c r="C125"/>
      <c r="D125"/>
    </row>
    <row r="126" spans="2:4" ht="12.75">
      <c r="B126"/>
      <c r="C126"/>
      <c r="D126"/>
    </row>
    <row r="127" spans="2:4" ht="12.75">
      <c r="B127"/>
      <c r="C127"/>
      <c r="D127"/>
    </row>
    <row r="128" spans="2:4" ht="12.75">
      <c r="B128"/>
      <c r="C128"/>
      <c r="D128"/>
    </row>
    <row r="129" spans="2:4" ht="12.75">
      <c r="B129"/>
      <c r="C129"/>
      <c r="D129"/>
    </row>
    <row r="130" spans="2:4" ht="12.75">
      <c r="B130"/>
      <c r="C130"/>
      <c r="D130"/>
    </row>
    <row r="131" spans="2:4" ht="12.75">
      <c r="B131"/>
      <c r="C131"/>
      <c r="D131"/>
    </row>
    <row r="132" spans="2:4" ht="12.75">
      <c r="B132"/>
      <c r="C132"/>
      <c r="D132"/>
    </row>
    <row r="133" spans="2:4" ht="12.75">
      <c r="B133"/>
      <c r="C133"/>
      <c r="D133"/>
    </row>
    <row r="134" spans="2:4" ht="12.75">
      <c r="B134"/>
      <c r="C134"/>
      <c r="D134"/>
    </row>
    <row r="135" spans="2:4" ht="12.75">
      <c r="B135"/>
      <c r="C135"/>
      <c r="D135"/>
    </row>
    <row r="136" spans="2:4" ht="12.75">
      <c r="B136"/>
      <c r="C136"/>
      <c r="D136"/>
    </row>
    <row r="137" spans="2:4" ht="12.75">
      <c r="B137"/>
      <c r="C137"/>
      <c r="D137"/>
    </row>
    <row r="138" spans="2:4" ht="12.75">
      <c r="B138"/>
      <c r="C138"/>
      <c r="D138"/>
    </row>
    <row r="139" spans="2:4" ht="12.75">
      <c r="B139"/>
      <c r="C139"/>
      <c r="D139"/>
    </row>
    <row r="140" spans="2:4" ht="12.75">
      <c r="B140"/>
      <c r="C140"/>
      <c r="D140"/>
    </row>
    <row r="141" spans="2:4" ht="12.75">
      <c r="B141"/>
      <c r="C141"/>
      <c r="D141"/>
    </row>
    <row r="142" spans="2:4" ht="12.75">
      <c r="B142"/>
      <c r="C142"/>
      <c r="D142"/>
    </row>
    <row r="143" spans="2:4" ht="12.75">
      <c r="B143"/>
      <c r="C143"/>
      <c r="D143"/>
    </row>
    <row r="144" spans="2:4" ht="12.75">
      <c r="B144"/>
      <c r="C144"/>
      <c r="D144"/>
    </row>
    <row r="145" spans="2:4" ht="12.75">
      <c r="B145"/>
      <c r="C145"/>
      <c r="D145"/>
    </row>
    <row r="146" spans="2:4" ht="12.75">
      <c r="B146"/>
      <c r="C146"/>
      <c r="D146"/>
    </row>
    <row r="147" spans="2:4" ht="12.75">
      <c r="B147"/>
      <c r="C147"/>
      <c r="D147"/>
    </row>
    <row r="148" spans="2:4" ht="12.75">
      <c r="B148"/>
      <c r="C148"/>
      <c r="D148"/>
    </row>
    <row r="149" spans="2:4" ht="12.75">
      <c r="B149"/>
      <c r="C149"/>
      <c r="D149"/>
    </row>
    <row r="150" spans="2:4" ht="12.75">
      <c r="B150"/>
      <c r="C150"/>
      <c r="D150"/>
    </row>
    <row r="151" spans="2:4" ht="12.75">
      <c r="B151"/>
      <c r="C151"/>
      <c r="D151"/>
    </row>
    <row r="152" spans="2:4" ht="12.75">
      <c r="B152"/>
      <c r="C152"/>
      <c r="D152"/>
    </row>
    <row r="153" spans="2:4" ht="12.75">
      <c r="B153"/>
      <c r="C153"/>
      <c r="D153"/>
    </row>
    <row r="154" spans="2:4" ht="12.75">
      <c r="B154"/>
      <c r="C154"/>
      <c r="D154"/>
    </row>
    <row r="155" spans="2:4" ht="12.75">
      <c r="B155"/>
      <c r="C155"/>
      <c r="D155"/>
    </row>
    <row r="156" spans="2:4" ht="12.75">
      <c r="B156"/>
      <c r="C156"/>
      <c r="D156"/>
    </row>
    <row r="157" spans="2:4" ht="12.75">
      <c r="B157"/>
      <c r="C157"/>
      <c r="D157"/>
    </row>
    <row r="158" spans="2:4" ht="12.75">
      <c r="B158"/>
      <c r="C158"/>
      <c r="D158"/>
    </row>
    <row r="159" spans="2:4" ht="12.75">
      <c r="B159"/>
      <c r="C159"/>
      <c r="D159"/>
    </row>
    <row r="160" spans="2:4" ht="12.75">
      <c r="B160"/>
      <c r="C160"/>
      <c r="D160"/>
    </row>
    <row r="161" spans="2:4" ht="12.75">
      <c r="B161"/>
      <c r="C161"/>
      <c r="D161"/>
    </row>
    <row r="162" spans="2:4" ht="12.75">
      <c r="B162"/>
      <c r="C162"/>
      <c r="D162"/>
    </row>
    <row r="163" spans="2:4" ht="12.75">
      <c r="B163"/>
      <c r="C163"/>
      <c r="D163"/>
    </row>
    <row r="164" spans="2:4" ht="12.75">
      <c r="B164"/>
      <c r="C164"/>
      <c r="D164"/>
    </row>
    <row r="165" spans="2:4" ht="12.75">
      <c r="B165"/>
      <c r="C165"/>
      <c r="D165"/>
    </row>
    <row r="166" spans="2:4" ht="12.75">
      <c r="B166"/>
      <c r="C166"/>
      <c r="D166"/>
    </row>
    <row r="167" spans="2:4" ht="12.75">
      <c r="B167"/>
      <c r="C167"/>
      <c r="D167"/>
    </row>
    <row r="168" spans="2:4" ht="12.75">
      <c r="B168"/>
      <c r="C168"/>
      <c r="D168"/>
    </row>
  </sheetData>
  <mergeCells count="12">
    <mergeCell ref="C19:C23"/>
    <mergeCell ref="C46:C48"/>
    <mergeCell ref="G2:I2"/>
    <mergeCell ref="G3:I3"/>
    <mergeCell ref="C8:C13"/>
    <mergeCell ref="C15:C16"/>
    <mergeCell ref="D27:D28"/>
    <mergeCell ref="C50:C52"/>
    <mergeCell ref="C60:I66"/>
    <mergeCell ref="C57:D58"/>
    <mergeCell ref="C32:C35"/>
    <mergeCell ref="C37:C40"/>
  </mergeCells>
  <dataValidations count="40">
    <dataValidation type="date" operator="greaterThanOrEqual" showInputMessage="1" showErrorMessage="1" promptTitle="Busy hour" prompt="Please enter the date and starting time of the busy hour. Enter the day, month, year and starting hour (0–23) followed by a colon.  For example enter&#10;15 Dec 2011 14:" errorTitle="Busy hour" error="Dates later than 31 March 2009 are accepted" sqref="E28">
      <formula1>39904</formula1>
    </dataValidation>
    <dataValidation type="whole" operator="greaterThanOrEqual" allowBlank="1" showInputMessage="1" showErrorMessage="1" promptTitle="Number of aircraft movements" prompt="Please enter a value larger than or equal to 0" errorTitle="Number of aircraft movements" error="Integer values larger than or equal to 0 are accepted" sqref="E54 E58 G54 I54 I50:I52 E46:E48 G46:G48 I46:I48 G50:G52 E50:E52">
      <formula1>0</formula1>
    </dataValidation>
    <dataValidation type="whole" operator="greaterThanOrEqual" allowBlank="1" showInputMessage="1" showErrorMessage="1" promptTitle="Number of apron stands" prompt="Please enter a value larger than or equal to 0" errorTitle="Number of apron stands" error="Integer values larger than or equal to 0 are accepted" sqref="E37:E40 G37:G40 I37:I40 I32:I35 G32:G35 E32:E35">
      <formula1>0</formula1>
    </dataValidation>
    <dataValidation type="custom" operator="greaterThanOrEqual" allowBlank="1" showInputMessage="1" showErrorMessage="1" promptTitle="Shoulder width" prompt="Please enter a number larger than or equal to 0.  If airport does not have three runways please enter text &quot;N/A&quot;." errorTitle="Shoulder width" error="Decimal values larger than or equal to 0 and the text &quot;N/A&quot; are accepted" sqref="I11">
      <formula1>OR(AND(ISNUMBER(I11),I11&gt;=0),AND(ISTEXT(I11),I11="N/A"))</formula1>
    </dataValidation>
    <dataValidation type="decimal" operator="greaterThanOrEqual" allowBlank="1" showInputMessage="1" showErrorMessage="1" promptTitle="Shoulder width" prompt="Please enter a number larger than or equal to 0" errorTitle="Shoulder width" error="Decimal values larger than or equal to 0 are accepted" sqref="E11">
      <formula1>0</formula1>
    </dataValidation>
    <dataValidation type="custom" operator="greaterThanOrEqual" allowBlank="1" showInputMessage="1" showErrorMessage="1" promptTitle="Shoulder width" prompt="Please enter a number larger than or equal to 0.  If airport does not have two runways please enter text &quot;N/A&quot;." errorTitle="Shoulder width" error="Decimal values larger than or equal to 0 and the text &quot;N/A&quot; are accepted" sqref="G11">
      <formula1>OR(AND(ISNUMBER(G11),G11&gt;=0),AND(ISTEXT(G11),G11="N/A"))</formula1>
    </dataValidation>
    <dataValidation type="date" operator="greaterThanOrEqual" showInputMessage="1" showErrorMessage="1" promptTitle="Busy day" prompt="Please enter the date of the busy day" errorTitle="Busy day" error="Dates later than 31 March 2009 are accepted" sqref="E26">
      <formula1>39904</formula1>
    </dataValidation>
    <dataValidation type="list" allowBlank="1" showInputMessage="1" showErrorMessage="1" promptTitle="Status" prompt="Please select an item from the dropdown list" errorTitle="Status" error="Items from the dropdown list are accepted" sqref="I22">
      <formula1>"[Select one],Full length,Part length,N/A"</formula1>
    </dataValidation>
    <dataValidation type="decimal" operator="greaterThanOrEqual" allowBlank="1" showInputMessage="1" showErrorMessage="1" promptTitle="Length of pavement" prompt="Please enter a number larger than or equal to 0" errorTitle="Length of pavement" error="Decimal values larger than or equal to 0 are accepted" sqref="E9">
      <formula1>0</formula1>
    </dataValidation>
    <dataValidation type="decimal" operator="greaterThanOrEqual" allowBlank="1" showInputMessage="1" showErrorMessage="1" promptTitle="Width" prompt="Please enter a number larger than or equal to 0" errorTitle="Width" error="Decimal values larger than or equal to 0 are accepted" sqref="E10 E21">
      <formula1>0</formula1>
    </dataValidation>
    <dataValidation type="custom" operator="greaterThanOrEqual" allowBlank="1" showInputMessage="1" showErrorMessage="1" promptTitle="Width" prompt="Please enter a number larger than or equal to 0.  If airport does not have three runways please enter text &quot;N/A&quot;." errorTitle="Width" error="Decimal values larger than or equal to 0 and the text &quot;N/A&quot; are accepted" sqref="I10">
      <formula1>OR(AND(ISNUMBER(I10),I10&gt;=0),AND(ISTEXT(I10),I10="N/A"))</formula1>
    </dataValidation>
    <dataValidation type="custom" operator="greaterThanOrEqual" allowBlank="1" showInputMessage="1" showErrorMessage="1" promptTitle="Width" prompt="Please enter a number larger than or equal to 0.  If airport does not have two runways please enter text &quot;N/A&quot;." errorTitle="Width" error="Decimal values larger than or equal to 0 and the text &quot;N/A&quot; are accepted" sqref="G10">
      <formula1>OR(AND(ISNUMBER(G10),G10&gt;=0),AND(ISTEXT(G10),G10="N/A"))</formula1>
    </dataValidation>
    <dataValidation type="custom" operator="greaterThanOrEqual" allowBlank="1" showInputMessage="1" showErrorMessage="1" promptTitle="Length of pavement" prompt="Please enter a number larger than or equal to 0.  If airport does not have two runways please enter text &quot;N/A&quot;." errorTitle="Length of pavement" error="Decimal values larger than or equal to 0 are accepted" sqref="G9">
      <formula1>OR(AND(ISNUMBER(G9),G9&gt;=0),AND(ISTEXT(G9),G9="N/A"))</formula1>
    </dataValidation>
    <dataValidation type="custom" operator="greaterThanOrEqual" allowBlank="1" showInputMessage="1" showErrorMessage="1" promptTitle="Length of pavement" prompt="Please enter a number larger than or equal to 0.  If airport does not have three runways please enter text &quot;N/A&quot;." errorTitle="Length of pavement" error="Decimal values larger than or equal to 0 are accepted" sqref="I9">
      <formula1>OR(AND(ISNUMBER(I9),I9&gt;=0),AND(ISTEXT(I9),I9="N/A"))</formula1>
    </dataValidation>
    <dataValidation type="custom" operator="greaterThanOrEqual" allowBlank="1" showInputMessage="1" showErrorMessage="1" promptTitle="VMC capacity" prompt="Please enter a number larger than or equal to 0.  If airport does not have two runways please enter text &quot;N/A&quot;." errorTitle="VMC capacity" error="Integer values larger than or equal to 0 and the text &quot;N/A&quot; are accepted" sqref="G15">
      <formula1>OR(IF(ISNUMBER(G15),AND(G15=INT(G15),G15&gt;=0),IF(ISTEXT(G15),G15="N/A")))</formula1>
    </dataValidation>
    <dataValidation type="custom" operator="greaterThanOrEqual" allowBlank="1" showInputMessage="1" showErrorMessage="1" promptTitle="VMC capacity" prompt="Please enter a number larger than or equal to 0.  If airport does not have three runways please enter text &quot;N/A&quot;." errorTitle="VMC capacity" error="Integer values larger than or equal to 0 and the text &quot;N/A&quot; are accepted" sqref="I15">
      <formula1>OR(IF(ISNUMBER(I15),AND(I15=INT(I15),I15&gt;=0),IF(ISTEXT(I15),I15="N/A")))</formula1>
    </dataValidation>
    <dataValidation type="custom" operator="greaterThanOrEqual" allowBlank="1" showInputMessage="1" showErrorMessage="1" promptTitle="IMC capacity" prompt="Please enter a number larger than or equal to 0.  If airport does not have two runways please enter text &quot;N/A&quot;." errorTitle="IMC capacity" error="Integer values larger than or equal to 0 and the text &quot;N/A&quot; are accepted" sqref="G16">
      <formula1>OR(IF(ISNUMBER(G16),AND(G16=INT(G16),G16&gt;=0),IF(ISTEXT(G16),G16="N/A")))</formula1>
    </dataValidation>
    <dataValidation type="custom" operator="greaterThanOrEqual" allowBlank="1" showInputMessage="1" showErrorMessage="1" promptTitle="IMC capacity" prompt="Please enter a number larger than or equal to 0.  If airport does not have three runways please enter text &quot;N/A&quot;." errorTitle="IMC capacity" error="Integer values larger than or equal to 0 and the text &quot;N/A&quot; are accepted" sqref="I16">
      <formula1>OR(IF(ISNUMBER(I16),AND(I16=INT(I16),I16&gt;=0),IF(ISTEXT(I16),I16="N/A")))</formula1>
    </dataValidation>
    <dataValidation type="whole" operator="greaterThan" showInputMessage="1" showErrorMessage="1" promptTitle="VMC capacity" prompt="Please enter a number larger than or equal to 0" errorTitle="VMC capacity" error="Integer values larger than or equal to 0 &#10;are accepted" sqref="E15">
      <formula1>0</formula1>
    </dataValidation>
    <dataValidation type="whole" operator="greaterThan" showInputMessage="1" showErrorMessage="1" promptTitle="IMC capacity" prompt="Please enter a number larger than or equal to 0" errorTitle="IMC capacity" error="Integer values larger than or equal to 0 &#10;are accepted" sqref="E16">
      <formula1>0</formula1>
    </dataValidation>
    <dataValidation type="list" allowBlank="1" showInputMessage="1" showErrorMessage="1" promptTitle="ILS category" prompt="Please select category from the dropdown list" sqref="I13">
      <formula1>"[Select one],Category I,Category II,Category III A,Category III B,N/A"</formula1>
    </dataValidation>
    <dataValidation operator="greaterThan" showInputMessage="1" showErrorMessage="1" promptTitle="Designation" prompt="Please enter a text value" sqref="E8"/>
    <dataValidation operator="greaterThan" showInputMessage="1" showErrorMessage="1" promptTitle="Runway code" prompt="Please enter a text value" sqref="E12"/>
    <dataValidation operator="greaterThan" showInputMessage="1" showErrorMessage="1" promptTitle="Designation" prompt="Please enter a text value. If airport does not have two runways please enter text &quot;N/A&quot;." sqref="G8"/>
    <dataValidation operator="greaterThan" showInputMessage="1" showErrorMessage="1" promptTitle="Runway code" prompt="Please enter a text value. If airport does not have two runways please enter text &quot;N/A&quot;." sqref="G12"/>
    <dataValidation operator="greaterThan" showInputMessage="1" showErrorMessage="1" promptTitle="Designation" prompt="Please enter a text value. If airport does not have three runways please enter text &quot;N/A&quot;." sqref="I8"/>
    <dataValidation operator="greaterThan" showInputMessage="1" showErrorMessage="1" promptTitle="Runway code" prompt="Please enter a text value. If airport does not have three runways please enter text &quot;N/A&quot;." sqref="I12"/>
    <dataValidation operator="greaterThan" showInputMessage="1" showErrorMessage="1" promptTitle="Name" prompt="Please enter a text value. If airport does not have two main taxiways please enter text &quot;N/A&quot;." sqref="G19"/>
    <dataValidation type="custom" operator="greaterThanOrEqual" allowBlank="1" showInputMessage="1" showErrorMessage="1" promptTitle="Length" prompt="Please enter a number larger than or equal to 0. If airport does not have two main taxiways please enter text &quot;N/A&quot;." errorTitle="Length" error="Decimal values larger than or equal to 0 are accepted" sqref="G20">
      <formula1>OR(AND(ISNUMBER(G20),G20&gt;=0),AND(ISTEXT(G20),G20="N/A"))</formula1>
    </dataValidation>
    <dataValidation type="custom" operator="greaterThanOrEqual" allowBlank="1" showInputMessage="1" showErrorMessage="1" promptTitle="Width" prompt="Please enter a number larger than or equal to 0. If airport does not have two main taxiways please enter text &quot;N/A&quot;." errorTitle="Width" error="Decimal values larger than or equal to 0 and the text &quot;N/A&quot; are accepted" sqref="G21">
      <formula1>OR(AND(ISNUMBER(G21),G21&gt;=0),AND(ISTEXT(G21),G21="N/A"))</formula1>
    </dataValidation>
    <dataValidation type="custom" operator="greaterThanOrEqual" allowBlank="1" showInputMessage="1" showErrorMessage="1" promptTitle="Number of links" prompt="Please enter a number larger than or equal to 0. If airport does not have two main taxiways please enter text &quot;N/A&quot;." errorTitle="Number of links" error="Integer values larger than or equal to 0 and the text &quot;N/A&quot; are accepted" sqref="G23">
      <formula1>OR(IF(ISNUMBER(G23),AND(G23=INT(G23),G23&gt;=0),IF(ISTEXT(G23),G23="N/A")))</formula1>
    </dataValidation>
    <dataValidation operator="greaterThan" showInputMessage="1" showErrorMessage="1" promptTitle="Name" prompt="Please enter a text value. If airport does not have three main taxiways please enter text &quot;N/A&quot;." sqref="I19"/>
    <dataValidation type="custom" operator="greaterThanOrEqual" allowBlank="1" showInputMessage="1" showErrorMessage="1" promptTitle="Length" prompt="Please enter a number larger than or equal to 0. If airport does not have three main taxiways please enter text &quot;N/A&quot;." errorTitle="Length" error="Decimal values larger than or equal to 0 are accepted" sqref="I20">
      <formula1>OR(AND(ISNUMBER(I20),I20&gt;=0),AND(ISTEXT(I20),I20="N/A"))</formula1>
    </dataValidation>
    <dataValidation type="custom" operator="greaterThanOrEqual" allowBlank="1" showInputMessage="1" showErrorMessage="1" promptTitle="Width" prompt="Please enter a number larger than or equal to 0. If airport does not have three main taxiways please enter text &quot;N/A&quot;." errorTitle="Width" error="Decimal values larger than or equal to 0 and the text &quot;N/A&quot; are accepted" sqref="I21">
      <formula1>OR(AND(ISNUMBER(I21),I21&gt;=0),AND(ISTEXT(I21),I21="N/A"))</formula1>
    </dataValidation>
    <dataValidation type="custom" operator="greaterThanOrEqual" allowBlank="1" showInputMessage="1" showErrorMessage="1" promptTitle="Number of links" prompt="Please enter a number larger than or equal to 0. If airport does not have three main taxiways please enter text &quot;N/A&quot;." errorTitle="Number of links" error="Integer values larger than or equal to 0 and the text &quot;N/A&quot; are accepted" sqref="I23">
      <formula1>OR(IF(ISNUMBER(I23),AND(I23=INT(I23),I23&gt;=0),IF(ISTEXT(I23),I23="N/A")))</formula1>
    </dataValidation>
    <dataValidation operator="greaterThan" showInputMessage="1" showErrorMessage="1" promptTitle="Name" prompt="Please enter a text value" errorTitle="Name" sqref="E19"/>
    <dataValidation type="decimal" operator="greaterThanOrEqual" allowBlank="1" showInputMessage="1" showErrorMessage="1" promptTitle="Length" prompt="Please enter a number larger than or equal to 0" errorTitle="Length" error="Decimal values larger than or equal to 0 are accepted" sqref="E20">
      <formula1>0</formula1>
    </dataValidation>
    <dataValidation type="whole" operator="greaterThanOrEqual" allowBlank="1" showInputMessage="1" showErrorMessage="1" promptTitle="Number of links" prompt="Please enter a number larger than or equal to 0" errorTitle="Number of links" error="Integer values larger than or equal to 0 are accepted" sqref="E23">
      <formula1>0</formula1>
    </dataValidation>
    <dataValidation type="list" allowBlank="1" showInputMessage="1" showErrorMessage="1" promptTitle="ILS category" prompt="Please select category from the dropdown list" sqref="E13 G13">
      <formula1>"[Select one],Category I,Category II,Category III A,Category III B,N/A"</formula1>
    </dataValidation>
    <dataValidation type="list" allowBlank="1" showInputMessage="1" showErrorMessage="1" promptTitle="Status" prompt="Please select an item from the dropdown list" errorTitle="Status" error="Items from the dropdown list are accepted" sqref="E22 G22">
      <formula1>"[Select one],Full length,Part length,N/A"</formula1>
    </dataValidation>
  </dataValidations>
  <printOptions/>
  <pageMargins left="0.7480314960629921" right="0.7480314960629921" top="0.984251968503937" bottom="0.984251968503937" header="0.5118110236220472" footer="0.5118110236220472"/>
  <pageSetup fitToHeight="10" fitToWidth="1" horizontalDpi="600" verticalDpi="600" orientation="portrait" paperSize="9" scale="63" r:id="rId1"/>
  <headerFooter alignWithMargins="0">
    <oddHeader>&amp;CCommerce Commission Information Disclosure Template</oddHeader>
    <oddFooter>&amp;C&amp;F&amp;R&amp;A</oddFooter>
  </headerFooter>
  <colBreaks count="1" manualBreakCount="1">
    <brk id="10" max="65535" man="1"/>
  </colBreaks>
</worksheet>
</file>

<file path=xl/worksheets/sheet16.xml><?xml version="1.0" encoding="utf-8"?>
<worksheet xmlns="http://schemas.openxmlformats.org/spreadsheetml/2006/main" xmlns:r="http://schemas.openxmlformats.org/officeDocument/2006/relationships">
  <sheetPr codeName="Sheet9">
    <tabColor indexed="50"/>
    <pageSetUpPr fitToPage="1"/>
  </sheetPr>
  <dimension ref="A1:U141"/>
  <sheetViews>
    <sheetView showGridLines="0" view="pageBreakPreview" zoomScaleSheetLayoutView="100" workbookViewId="0" topLeftCell="A1">
      <selection activeCell="A1" sqref="A1"/>
    </sheetView>
  </sheetViews>
  <sheetFormatPr defaultColWidth="9.140625" defaultRowHeight="12.75"/>
  <cols>
    <col min="1" max="1" width="3.7109375" style="0" customWidth="1"/>
    <col min="2" max="2" width="6.57421875" style="5" customWidth="1"/>
    <col min="3" max="3" width="69.7109375" style="0" customWidth="1"/>
    <col min="4" max="4" width="18.8515625" style="0" customWidth="1"/>
    <col min="5" max="5" width="0.5625" style="0" customWidth="1"/>
    <col min="6" max="6" width="18.8515625" style="0" customWidth="1"/>
    <col min="7" max="7" width="0.5625" style="0" customWidth="1"/>
    <col min="8" max="8" width="18.8515625" style="0" customWidth="1"/>
    <col min="9" max="9" width="2.7109375" style="0" customWidth="1"/>
    <col min="10" max="16384" width="9.140625" style="1" customWidth="1"/>
  </cols>
  <sheetData>
    <row r="1" spans="1:21" s="17" customFormat="1" ht="12.75" customHeight="1">
      <c r="A1" s="44"/>
      <c r="B1" s="45"/>
      <c r="C1" s="45"/>
      <c r="D1" s="45"/>
      <c r="E1" s="45"/>
      <c r="F1" s="45"/>
      <c r="G1" s="45"/>
      <c r="H1" s="45"/>
      <c r="I1" s="46"/>
      <c r="J1"/>
      <c r="K1"/>
      <c r="L1"/>
      <c r="M1"/>
      <c r="N1"/>
      <c r="O1"/>
      <c r="P1"/>
      <c r="Q1"/>
      <c r="R1"/>
      <c r="S1"/>
      <c r="T1"/>
      <c r="U1"/>
    </row>
    <row r="2" spans="1:21" s="17" customFormat="1" ht="16.5" customHeight="1">
      <c r="A2" s="47"/>
      <c r="B2" s="48"/>
      <c r="C2" s="157" t="s">
        <v>51</v>
      </c>
      <c r="D2" s="416" t="str">
        <f>IF(NOT(ISBLANK(CoverSheet!$C$30)),CoverSheet!$C$30,"")</f>
        <v>Airport Company</v>
      </c>
      <c r="E2" s="416"/>
      <c r="F2" s="416"/>
      <c r="G2" s="416"/>
      <c r="H2" s="416"/>
      <c r="I2" s="50"/>
      <c r="J2"/>
      <c r="K2"/>
      <c r="L2"/>
      <c r="M2"/>
      <c r="N2"/>
      <c r="O2"/>
      <c r="P2"/>
      <c r="Q2"/>
      <c r="R2"/>
      <c r="S2"/>
      <c r="T2"/>
      <c r="U2"/>
    </row>
    <row r="3" spans="1:21" s="17" customFormat="1" ht="16.5" customHeight="1">
      <c r="A3" s="47"/>
      <c r="B3" s="48"/>
      <c r="C3" s="157" t="s">
        <v>52</v>
      </c>
      <c r="D3" s="417">
        <f>IF(ISNUMBER(CoverSheet!$C$31),CoverSheet!$C$31,"")</f>
        <v>40633</v>
      </c>
      <c r="E3" s="417"/>
      <c r="F3" s="417"/>
      <c r="G3" s="417"/>
      <c r="H3" s="417"/>
      <c r="I3" s="50"/>
      <c r="J3"/>
      <c r="K3"/>
      <c r="L3"/>
      <c r="M3"/>
      <c r="N3"/>
      <c r="O3"/>
      <c r="P3"/>
      <c r="Q3"/>
      <c r="R3"/>
      <c r="S3"/>
      <c r="T3"/>
      <c r="U3"/>
    </row>
    <row r="4" spans="1:21" s="9" customFormat="1" ht="20.25" customHeight="1">
      <c r="A4" s="51" t="s">
        <v>481</v>
      </c>
      <c r="B4" s="52"/>
      <c r="C4" s="52"/>
      <c r="D4" s="52"/>
      <c r="E4" s="52"/>
      <c r="F4" s="52"/>
      <c r="G4" s="52"/>
      <c r="H4" s="52"/>
      <c r="I4" s="53"/>
      <c r="J4"/>
      <c r="K4"/>
      <c r="L4"/>
      <c r="M4"/>
      <c r="N4"/>
      <c r="O4"/>
      <c r="P4"/>
      <c r="Q4"/>
      <c r="R4"/>
      <c r="S4"/>
      <c r="T4"/>
      <c r="U4"/>
    </row>
    <row r="5" spans="1:21" s="17" customFormat="1" ht="12.75" customHeight="1">
      <c r="A5" s="20" t="s">
        <v>53</v>
      </c>
      <c r="B5" s="270" t="s">
        <v>628</v>
      </c>
      <c r="C5" s="69"/>
      <c r="D5" s="69"/>
      <c r="E5" s="69"/>
      <c r="F5" s="69"/>
      <c r="G5" s="48"/>
      <c r="H5" s="48"/>
      <c r="I5" s="50"/>
      <c r="J5"/>
      <c r="K5"/>
      <c r="L5"/>
      <c r="M5"/>
      <c r="N5"/>
      <c r="O5"/>
      <c r="P5"/>
      <c r="Q5"/>
      <c r="R5"/>
      <c r="S5"/>
      <c r="T5"/>
      <c r="U5"/>
    </row>
    <row r="6" spans="1:21" ht="30" customHeight="1">
      <c r="A6" s="21"/>
      <c r="B6" s="54"/>
      <c r="C6" s="56" t="s">
        <v>349</v>
      </c>
      <c r="D6" s="57" t="s">
        <v>86</v>
      </c>
      <c r="E6" s="57"/>
      <c r="F6" s="57" t="s">
        <v>85</v>
      </c>
      <c r="G6" s="57"/>
      <c r="H6" s="57" t="s">
        <v>124</v>
      </c>
      <c r="I6" s="55"/>
      <c r="J6"/>
      <c r="K6"/>
      <c r="L6"/>
      <c r="M6"/>
      <c r="N6"/>
      <c r="O6"/>
      <c r="P6"/>
      <c r="Q6"/>
      <c r="R6"/>
      <c r="S6"/>
      <c r="T6"/>
      <c r="U6"/>
    </row>
    <row r="7" spans="1:21" ht="30" customHeight="1">
      <c r="A7" s="21">
        <f>ROW()</f>
        <v>7</v>
      </c>
      <c r="B7" s="54"/>
      <c r="C7" s="101" t="s">
        <v>125</v>
      </c>
      <c r="D7" s="54"/>
      <c r="E7" s="54"/>
      <c r="F7" s="54"/>
      <c r="G7" s="54"/>
      <c r="H7" s="54"/>
      <c r="I7" s="55"/>
      <c r="J7"/>
      <c r="K7"/>
      <c r="L7"/>
      <c r="M7"/>
      <c r="N7"/>
      <c r="O7"/>
      <c r="P7"/>
      <c r="Q7"/>
      <c r="R7"/>
      <c r="S7"/>
      <c r="T7"/>
      <c r="U7"/>
    </row>
    <row r="8" spans="1:21" ht="12.75">
      <c r="A8" s="21">
        <f>ROW()</f>
        <v>8</v>
      </c>
      <c r="B8" s="54"/>
      <c r="C8" s="184" t="s">
        <v>336</v>
      </c>
      <c r="D8" s="186"/>
      <c r="E8" s="54"/>
      <c r="F8" s="186"/>
      <c r="G8" s="54"/>
      <c r="H8" s="186"/>
      <c r="I8" s="55"/>
      <c r="J8"/>
      <c r="K8"/>
      <c r="L8"/>
      <c r="M8"/>
      <c r="N8"/>
      <c r="O8"/>
      <c r="P8"/>
      <c r="Q8"/>
      <c r="R8"/>
      <c r="S8"/>
      <c r="T8"/>
      <c r="U8"/>
    </row>
    <row r="9" spans="1:21" ht="15" customHeight="1">
      <c r="A9" s="21">
        <f>ROW()</f>
        <v>9</v>
      </c>
      <c r="B9" s="54"/>
      <c r="C9" s="184" t="s">
        <v>337</v>
      </c>
      <c r="D9" s="61"/>
      <c r="E9" s="54"/>
      <c r="F9" s="61"/>
      <c r="G9" s="54"/>
      <c r="H9" s="61"/>
      <c r="I9" s="55"/>
      <c r="J9"/>
      <c r="K9"/>
      <c r="L9"/>
      <c r="M9"/>
      <c r="N9"/>
      <c r="O9"/>
      <c r="P9"/>
      <c r="Q9"/>
      <c r="R9"/>
      <c r="S9"/>
      <c r="T9"/>
      <c r="U9"/>
    </row>
    <row r="10" spans="1:21" ht="15" customHeight="1">
      <c r="A10" s="21">
        <f>ROW()</f>
        <v>10</v>
      </c>
      <c r="B10" s="54"/>
      <c r="C10" s="184" t="s">
        <v>339</v>
      </c>
      <c r="D10" s="61"/>
      <c r="E10" s="54"/>
      <c r="F10" s="61"/>
      <c r="G10" s="54"/>
      <c r="H10" s="61"/>
      <c r="I10" s="55"/>
      <c r="J10"/>
      <c r="K10"/>
      <c r="L10"/>
      <c r="M10"/>
      <c r="N10"/>
      <c r="O10"/>
      <c r="P10"/>
      <c r="Q10"/>
      <c r="R10"/>
      <c r="S10"/>
      <c r="T10"/>
      <c r="U10"/>
    </row>
    <row r="11" spans="1:21" ht="30" customHeight="1">
      <c r="A11" s="21">
        <f>ROW()</f>
        <v>11</v>
      </c>
      <c r="B11" s="54"/>
      <c r="C11" s="101" t="s">
        <v>71</v>
      </c>
      <c r="D11" s="54"/>
      <c r="E11" s="54"/>
      <c r="F11" s="54"/>
      <c r="G11" s="54"/>
      <c r="H11" s="54"/>
      <c r="I11" s="55"/>
      <c r="J11"/>
      <c r="K11"/>
      <c r="L11"/>
      <c r="M11"/>
      <c r="N11"/>
      <c r="O11"/>
      <c r="P11"/>
      <c r="Q11"/>
      <c r="R11"/>
      <c r="S11"/>
      <c r="T11"/>
      <c r="U11"/>
    </row>
    <row r="12" spans="1:21" ht="12.75">
      <c r="A12" s="21">
        <f>ROW()</f>
        <v>12</v>
      </c>
      <c r="B12" s="54"/>
      <c r="C12" s="184" t="s">
        <v>336</v>
      </c>
      <c r="D12" s="186"/>
      <c r="E12" s="54"/>
      <c r="F12" s="186"/>
      <c r="G12" s="54"/>
      <c r="H12" s="186"/>
      <c r="I12" s="55"/>
      <c r="J12"/>
      <c r="K12"/>
      <c r="L12"/>
      <c r="M12"/>
      <c r="N12"/>
      <c r="O12"/>
      <c r="P12"/>
      <c r="Q12"/>
      <c r="R12"/>
      <c r="S12"/>
      <c r="T12"/>
      <c r="U12"/>
    </row>
    <row r="13" spans="1:21" ht="15" customHeight="1">
      <c r="A13" s="21">
        <f>ROW()</f>
        <v>13</v>
      </c>
      <c r="B13" s="54"/>
      <c r="C13" s="184" t="s">
        <v>337</v>
      </c>
      <c r="D13" s="61"/>
      <c r="E13" s="54"/>
      <c r="F13" s="61"/>
      <c r="G13" s="54"/>
      <c r="H13" s="61"/>
      <c r="I13" s="55"/>
      <c r="J13"/>
      <c r="K13"/>
      <c r="L13"/>
      <c r="M13"/>
      <c r="N13"/>
      <c r="O13"/>
      <c r="P13"/>
      <c r="Q13"/>
      <c r="R13"/>
      <c r="S13"/>
      <c r="T13"/>
      <c r="U13"/>
    </row>
    <row r="14" spans="1:21" ht="15" customHeight="1">
      <c r="A14" s="21">
        <f>ROW()</f>
        <v>14</v>
      </c>
      <c r="B14" s="54"/>
      <c r="C14" s="184" t="s">
        <v>339</v>
      </c>
      <c r="D14" s="61"/>
      <c r="E14" s="54"/>
      <c r="F14" s="61"/>
      <c r="G14" s="54"/>
      <c r="H14" s="61"/>
      <c r="I14" s="55"/>
      <c r="J14"/>
      <c r="K14"/>
      <c r="L14"/>
      <c r="M14"/>
      <c r="N14"/>
      <c r="O14"/>
      <c r="P14"/>
      <c r="Q14"/>
      <c r="R14"/>
      <c r="S14"/>
      <c r="T14"/>
      <c r="U14"/>
    </row>
    <row r="15" spans="1:21" ht="30" customHeight="1">
      <c r="A15" s="21">
        <f>ROW()</f>
        <v>15</v>
      </c>
      <c r="B15" s="54"/>
      <c r="C15" s="101" t="s">
        <v>128</v>
      </c>
      <c r="D15" s="54"/>
      <c r="E15" s="54"/>
      <c r="F15" s="54"/>
      <c r="G15" s="54"/>
      <c r="H15" s="54"/>
      <c r="I15" s="55"/>
      <c r="J15"/>
      <c r="K15"/>
      <c r="L15"/>
      <c r="M15"/>
      <c r="N15"/>
      <c r="O15"/>
      <c r="P15"/>
      <c r="Q15"/>
      <c r="R15"/>
      <c r="S15"/>
      <c r="T15"/>
      <c r="U15"/>
    </row>
    <row r="16" spans="1:21" ht="12.75">
      <c r="A16" s="21">
        <f>ROW()</f>
        <v>16</v>
      </c>
      <c r="B16" s="54"/>
      <c r="C16" s="184" t="s">
        <v>336</v>
      </c>
      <c r="D16" s="186"/>
      <c r="E16" s="54"/>
      <c r="F16" s="186"/>
      <c r="G16" s="54"/>
      <c r="H16" s="186"/>
      <c r="I16" s="55"/>
      <c r="J16"/>
      <c r="K16"/>
      <c r="L16"/>
      <c r="M16"/>
      <c r="N16"/>
      <c r="O16"/>
      <c r="P16"/>
      <c r="Q16"/>
      <c r="R16"/>
      <c r="S16"/>
      <c r="T16"/>
      <c r="U16"/>
    </row>
    <row r="17" spans="1:21" ht="15" customHeight="1">
      <c r="A17" s="21">
        <f>ROW()</f>
        <v>17</v>
      </c>
      <c r="B17" s="54"/>
      <c r="C17" s="184" t="s">
        <v>338</v>
      </c>
      <c r="D17" s="61"/>
      <c r="E17" s="54"/>
      <c r="F17" s="61"/>
      <c r="G17" s="54"/>
      <c r="H17" s="61"/>
      <c r="I17" s="55"/>
      <c r="J17"/>
      <c r="K17"/>
      <c r="L17"/>
      <c r="M17"/>
      <c r="N17"/>
      <c r="O17"/>
      <c r="P17"/>
      <c r="Q17"/>
      <c r="R17"/>
      <c r="S17"/>
      <c r="T17"/>
      <c r="U17"/>
    </row>
    <row r="18" spans="1:21" ht="16.5" customHeight="1">
      <c r="A18" s="21">
        <f>ROW()</f>
        <v>18</v>
      </c>
      <c r="B18" s="54"/>
      <c r="C18" s="74" t="s">
        <v>340</v>
      </c>
      <c r="D18" s="61"/>
      <c r="E18" s="54"/>
      <c r="F18" s="61"/>
      <c r="G18" s="54"/>
      <c r="H18" s="61"/>
      <c r="I18" s="55"/>
      <c r="J18"/>
      <c r="K18"/>
      <c r="L18"/>
      <c r="M18"/>
      <c r="N18"/>
      <c r="O18"/>
      <c r="P18"/>
      <c r="Q18"/>
      <c r="R18"/>
      <c r="S18"/>
      <c r="T18"/>
      <c r="U18"/>
    </row>
    <row r="19" spans="1:21" ht="15" customHeight="1">
      <c r="A19" s="21">
        <f>ROW()</f>
        <v>19</v>
      </c>
      <c r="B19" s="54"/>
      <c r="C19" s="74" t="s">
        <v>351</v>
      </c>
      <c r="D19" s="61"/>
      <c r="E19" s="54"/>
      <c r="F19" s="61"/>
      <c r="G19" s="54"/>
      <c r="H19" s="61"/>
      <c r="I19" s="55"/>
      <c r="J19"/>
      <c r="K19"/>
      <c r="L19"/>
      <c r="M19"/>
      <c r="N19"/>
      <c r="O19"/>
      <c r="P19"/>
      <c r="Q19"/>
      <c r="R19"/>
      <c r="S19"/>
      <c r="T19"/>
      <c r="U19"/>
    </row>
    <row r="20" spans="1:21" ht="15" customHeight="1">
      <c r="A20" s="21">
        <f>ROW()</f>
        <v>20</v>
      </c>
      <c r="B20" s="54"/>
      <c r="C20" s="74" t="s">
        <v>355</v>
      </c>
      <c r="D20" s="61"/>
      <c r="E20" s="54"/>
      <c r="F20" s="61"/>
      <c r="G20" s="54"/>
      <c r="H20" s="61"/>
      <c r="I20" s="55"/>
      <c r="J20"/>
      <c r="K20"/>
      <c r="L20"/>
      <c r="M20"/>
      <c r="N20"/>
      <c r="O20"/>
      <c r="P20"/>
      <c r="Q20"/>
      <c r="R20"/>
      <c r="S20"/>
      <c r="T20"/>
      <c r="U20"/>
    </row>
    <row r="21" spans="1:21" ht="12.75">
      <c r="A21" s="21">
        <f>ROW()</f>
        <v>21</v>
      </c>
      <c r="B21" s="54"/>
      <c r="C21" s="134" t="s">
        <v>335</v>
      </c>
      <c r="D21" s="54"/>
      <c r="E21" s="54"/>
      <c r="F21" s="54"/>
      <c r="G21" s="54"/>
      <c r="H21" s="54"/>
      <c r="I21" s="55"/>
      <c r="J21"/>
      <c r="K21"/>
      <c r="L21"/>
      <c r="M21"/>
      <c r="N21"/>
      <c r="O21"/>
      <c r="P21"/>
      <c r="Q21"/>
      <c r="R21"/>
      <c r="S21"/>
      <c r="T21"/>
      <c r="U21"/>
    </row>
    <row r="22" spans="1:21" ht="30" customHeight="1">
      <c r="A22" s="21">
        <f>ROW()</f>
        <v>22</v>
      </c>
      <c r="B22" s="54"/>
      <c r="C22" s="101" t="s">
        <v>126</v>
      </c>
      <c r="D22" s="54"/>
      <c r="E22" s="54"/>
      <c r="F22" s="54"/>
      <c r="G22" s="54"/>
      <c r="H22" s="54"/>
      <c r="I22" s="55"/>
      <c r="J22"/>
      <c r="K22"/>
      <c r="L22"/>
      <c r="M22"/>
      <c r="N22"/>
      <c r="O22"/>
      <c r="P22"/>
      <c r="Q22"/>
      <c r="R22"/>
      <c r="S22"/>
      <c r="T22"/>
      <c r="U22"/>
    </row>
    <row r="23" spans="1:21" ht="15" customHeight="1">
      <c r="A23" s="21">
        <f>ROW()</f>
        <v>23</v>
      </c>
      <c r="B23" s="54"/>
      <c r="C23" s="184" t="s">
        <v>336</v>
      </c>
      <c r="D23" s="186"/>
      <c r="E23" s="54"/>
      <c r="F23" s="54"/>
      <c r="G23" s="54"/>
      <c r="H23" s="54"/>
      <c r="I23" s="55"/>
      <c r="J23"/>
      <c r="K23"/>
      <c r="L23"/>
      <c r="M23"/>
      <c r="N23"/>
      <c r="O23"/>
      <c r="P23"/>
      <c r="Q23"/>
      <c r="R23"/>
      <c r="S23"/>
      <c r="T23"/>
      <c r="U23"/>
    </row>
    <row r="24" spans="1:21" ht="15" customHeight="1">
      <c r="A24" s="21">
        <f>ROW()</f>
        <v>24</v>
      </c>
      <c r="B24" s="54"/>
      <c r="C24" s="184" t="s">
        <v>337</v>
      </c>
      <c r="D24" s="61"/>
      <c r="E24" s="54"/>
      <c r="F24" s="54"/>
      <c r="G24" s="54"/>
      <c r="H24" s="54"/>
      <c r="I24" s="55"/>
      <c r="J24"/>
      <c r="K24"/>
      <c r="L24"/>
      <c r="M24"/>
      <c r="N24"/>
      <c r="O24"/>
      <c r="P24"/>
      <c r="Q24"/>
      <c r="R24"/>
      <c r="S24"/>
      <c r="T24"/>
      <c r="U24"/>
    </row>
    <row r="25" spans="1:21" ht="15" customHeight="1">
      <c r="A25" s="21">
        <f>ROW()</f>
        <v>25</v>
      </c>
      <c r="B25" s="54"/>
      <c r="C25" s="184" t="s">
        <v>133</v>
      </c>
      <c r="D25" s="61"/>
      <c r="E25" s="54"/>
      <c r="F25" s="54"/>
      <c r="G25" s="54"/>
      <c r="H25" s="54"/>
      <c r="I25" s="55"/>
      <c r="J25"/>
      <c r="K25"/>
      <c r="L25"/>
      <c r="M25"/>
      <c r="N25"/>
      <c r="O25"/>
      <c r="P25"/>
      <c r="Q25"/>
      <c r="R25"/>
      <c r="S25"/>
      <c r="T25"/>
      <c r="U25"/>
    </row>
    <row r="26" spans="1:21" ht="15" customHeight="1">
      <c r="A26" s="21">
        <f>ROW()</f>
        <v>26</v>
      </c>
      <c r="B26" s="54"/>
      <c r="C26" s="184" t="s">
        <v>348</v>
      </c>
      <c r="D26" s="61"/>
      <c r="E26" s="54"/>
      <c r="F26" s="54"/>
      <c r="G26" s="54"/>
      <c r="H26" s="54"/>
      <c r="I26" s="55"/>
      <c r="J26"/>
      <c r="K26"/>
      <c r="L26"/>
      <c r="M26"/>
      <c r="N26"/>
      <c r="O26"/>
      <c r="P26"/>
      <c r="Q26"/>
      <c r="R26"/>
      <c r="S26"/>
      <c r="T26"/>
      <c r="U26"/>
    </row>
    <row r="27" spans="1:21" ht="15" customHeight="1">
      <c r="A27" s="21">
        <f>ROW()</f>
        <v>27</v>
      </c>
      <c r="B27" s="54"/>
      <c r="C27" s="184" t="s">
        <v>339</v>
      </c>
      <c r="D27" s="61"/>
      <c r="E27" s="54"/>
      <c r="F27" s="54"/>
      <c r="G27" s="54"/>
      <c r="H27" s="54"/>
      <c r="I27" s="55"/>
      <c r="J27"/>
      <c r="K27"/>
      <c r="L27"/>
      <c r="M27"/>
      <c r="N27"/>
      <c r="O27"/>
      <c r="P27"/>
      <c r="Q27"/>
      <c r="R27"/>
      <c r="S27"/>
      <c r="T27"/>
      <c r="U27"/>
    </row>
    <row r="28" spans="1:21" ht="15" customHeight="1">
      <c r="A28" s="21">
        <f>ROW()</f>
        <v>28</v>
      </c>
      <c r="B28" s="54"/>
      <c r="C28" s="134" t="s">
        <v>335</v>
      </c>
      <c r="D28" s="54"/>
      <c r="E28" s="54"/>
      <c r="F28" s="54"/>
      <c r="G28" s="54"/>
      <c r="H28" s="54"/>
      <c r="I28" s="55"/>
      <c r="J28"/>
      <c r="K28"/>
      <c r="L28"/>
      <c r="M28"/>
      <c r="N28"/>
      <c r="O28"/>
      <c r="P28"/>
      <c r="Q28"/>
      <c r="R28"/>
      <c r="S28"/>
      <c r="T28"/>
      <c r="U28"/>
    </row>
    <row r="29" spans="1:21" ht="30" customHeight="1">
      <c r="A29" s="21">
        <f>ROW()</f>
        <v>29</v>
      </c>
      <c r="B29" s="54"/>
      <c r="C29" s="101" t="s">
        <v>72</v>
      </c>
      <c r="D29" s="54"/>
      <c r="E29" s="54"/>
      <c r="F29" s="54"/>
      <c r="G29" s="54"/>
      <c r="H29" s="54"/>
      <c r="I29" s="55"/>
      <c r="J29"/>
      <c r="K29"/>
      <c r="L29"/>
      <c r="M29"/>
      <c r="N29"/>
      <c r="O29"/>
      <c r="P29"/>
      <c r="Q29"/>
      <c r="R29"/>
      <c r="S29"/>
      <c r="T29"/>
      <c r="U29"/>
    </row>
    <row r="30" spans="1:21" ht="12.75">
      <c r="A30" s="21">
        <f>ROW()</f>
        <v>30</v>
      </c>
      <c r="B30" s="54"/>
      <c r="C30" s="184" t="s">
        <v>336</v>
      </c>
      <c r="D30" s="186"/>
      <c r="E30" s="54"/>
      <c r="F30" s="186"/>
      <c r="G30" s="54"/>
      <c r="H30" s="54"/>
      <c r="I30" s="55"/>
      <c r="J30"/>
      <c r="K30"/>
      <c r="L30"/>
      <c r="M30"/>
      <c r="N30"/>
      <c r="O30"/>
      <c r="P30"/>
      <c r="Q30"/>
      <c r="R30"/>
      <c r="S30"/>
      <c r="T30"/>
      <c r="U30"/>
    </row>
    <row r="31" spans="1:21" ht="15" customHeight="1">
      <c r="A31" s="21">
        <f>ROW()</f>
        <v>31</v>
      </c>
      <c r="B31" s="54"/>
      <c r="C31" s="184" t="s">
        <v>354</v>
      </c>
      <c r="D31" s="183"/>
      <c r="E31" s="54"/>
      <c r="F31" s="183"/>
      <c r="G31" s="54"/>
      <c r="H31" s="54"/>
      <c r="I31" s="55"/>
      <c r="J31"/>
      <c r="K31"/>
      <c r="L31"/>
      <c r="M31"/>
      <c r="N31"/>
      <c r="O31"/>
      <c r="P31"/>
      <c r="Q31"/>
      <c r="R31"/>
      <c r="S31"/>
      <c r="T31"/>
      <c r="U31"/>
    </row>
    <row r="32" spans="1:21" ht="15" customHeight="1">
      <c r="A32" s="21">
        <f>ROW()</f>
        <v>32</v>
      </c>
      <c r="B32" s="54"/>
      <c r="C32" s="187" t="s">
        <v>337</v>
      </c>
      <c r="D32" s="61"/>
      <c r="E32" s="54"/>
      <c r="F32" s="61"/>
      <c r="G32" s="54"/>
      <c r="H32" s="54"/>
      <c r="I32" s="55"/>
      <c r="J32"/>
      <c r="K32"/>
      <c r="L32"/>
      <c r="M32"/>
      <c r="N32"/>
      <c r="O32"/>
      <c r="P32"/>
      <c r="Q32"/>
      <c r="R32"/>
      <c r="S32"/>
      <c r="T32"/>
      <c r="U32"/>
    </row>
    <row r="33" spans="1:21" ht="15" customHeight="1">
      <c r="A33" s="21">
        <f>ROW()</f>
        <v>33</v>
      </c>
      <c r="B33" s="54"/>
      <c r="C33" s="187" t="s">
        <v>134</v>
      </c>
      <c r="D33" s="61"/>
      <c r="E33" s="54"/>
      <c r="F33" s="61"/>
      <c r="G33" s="54"/>
      <c r="H33" s="54"/>
      <c r="I33" s="55"/>
      <c r="J33"/>
      <c r="K33"/>
      <c r="L33"/>
      <c r="M33"/>
      <c r="N33"/>
      <c r="O33"/>
      <c r="P33"/>
      <c r="Q33"/>
      <c r="R33"/>
      <c r="S33"/>
      <c r="T33"/>
      <c r="U33"/>
    </row>
    <row r="34" spans="1:21" ht="15" customHeight="1">
      <c r="A34" s="21">
        <f>ROW()</f>
        <v>34</v>
      </c>
      <c r="B34" s="54"/>
      <c r="C34" s="75" t="s">
        <v>348</v>
      </c>
      <c r="D34" s="61"/>
      <c r="E34" s="54"/>
      <c r="F34" s="61"/>
      <c r="G34" s="54"/>
      <c r="H34" s="54"/>
      <c r="I34" s="55"/>
      <c r="J34"/>
      <c r="K34"/>
      <c r="L34"/>
      <c r="M34"/>
      <c r="N34"/>
      <c r="O34"/>
      <c r="P34"/>
      <c r="Q34"/>
      <c r="R34"/>
      <c r="S34"/>
      <c r="T34"/>
      <c r="U34"/>
    </row>
    <row r="35" spans="1:21" ht="15" customHeight="1">
      <c r="A35" s="21">
        <f>ROW()</f>
        <v>35</v>
      </c>
      <c r="B35" s="54"/>
      <c r="C35" s="75" t="s">
        <v>339</v>
      </c>
      <c r="D35" s="61"/>
      <c r="E35" s="54"/>
      <c r="F35" s="61"/>
      <c r="G35" s="54"/>
      <c r="H35" s="54"/>
      <c r="I35" s="55"/>
      <c r="J35"/>
      <c r="K35"/>
      <c r="L35"/>
      <c r="M35"/>
      <c r="N35"/>
      <c r="O35"/>
      <c r="P35"/>
      <c r="Q35"/>
      <c r="R35"/>
      <c r="S35"/>
      <c r="T35"/>
      <c r="U35"/>
    </row>
    <row r="36" spans="1:21" ht="15" customHeight="1">
      <c r="A36" s="21">
        <f>ROW()</f>
        <v>36</v>
      </c>
      <c r="B36" s="54"/>
      <c r="C36" s="184" t="s">
        <v>353</v>
      </c>
      <c r="D36" s="183"/>
      <c r="E36" s="54"/>
      <c r="F36" s="54"/>
      <c r="G36" s="54"/>
      <c r="H36" s="54"/>
      <c r="I36" s="55"/>
      <c r="J36"/>
      <c r="K36"/>
      <c r="L36"/>
      <c r="M36"/>
      <c r="N36"/>
      <c r="O36"/>
      <c r="P36"/>
      <c r="Q36"/>
      <c r="R36"/>
      <c r="S36"/>
      <c r="T36"/>
      <c r="U36"/>
    </row>
    <row r="37" spans="1:21" ht="15" customHeight="1">
      <c r="A37" s="21">
        <f>ROW()</f>
        <v>37</v>
      </c>
      <c r="B37" s="54"/>
      <c r="C37" s="187" t="s">
        <v>337</v>
      </c>
      <c r="D37" s="61"/>
      <c r="E37" s="54"/>
      <c r="F37" s="54"/>
      <c r="G37" s="54"/>
      <c r="H37" s="54"/>
      <c r="I37" s="55"/>
      <c r="J37"/>
      <c r="K37"/>
      <c r="L37"/>
      <c r="M37"/>
      <c r="N37"/>
      <c r="O37"/>
      <c r="P37"/>
      <c r="Q37"/>
      <c r="R37"/>
      <c r="S37"/>
      <c r="T37"/>
      <c r="U37"/>
    </row>
    <row r="38" spans="1:21" ht="15" customHeight="1">
      <c r="A38" s="21">
        <f>ROW()</f>
        <v>38</v>
      </c>
      <c r="B38" s="54"/>
      <c r="C38" s="187" t="s">
        <v>134</v>
      </c>
      <c r="D38" s="61"/>
      <c r="E38" s="54"/>
      <c r="F38" s="54"/>
      <c r="G38" s="54"/>
      <c r="H38" s="54"/>
      <c r="I38" s="55"/>
      <c r="J38"/>
      <c r="K38"/>
      <c r="L38"/>
      <c r="M38"/>
      <c r="N38"/>
      <c r="O38"/>
      <c r="P38"/>
      <c r="Q38"/>
      <c r="R38"/>
      <c r="S38"/>
      <c r="T38"/>
      <c r="U38"/>
    </row>
    <row r="39" spans="1:21" ht="15" customHeight="1">
      <c r="A39" s="21">
        <f>ROW()</f>
        <v>39</v>
      </c>
      <c r="B39" s="54"/>
      <c r="C39" s="75" t="s">
        <v>348</v>
      </c>
      <c r="D39" s="61"/>
      <c r="E39" s="54"/>
      <c r="F39" s="54"/>
      <c r="G39" s="54"/>
      <c r="H39" s="54"/>
      <c r="I39" s="55"/>
      <c r="J39"/>
      <c r="K39"/>
      <c r="L39"/>
      <c r="M39"/>
      <c r="N39"/>
      <c r="O39"/>
      <c r="P39"/>
      <c r="Q39"/>
      <c r="R39"/>
      <c r="S39"/>
      <c r="T39"/>
      <c r="U39"/>
    </row>
    <row r="40" spans="1:21" ht="15" customHeight="1">
      <c r="A40" s="21">
        <f>ROW()</f>
        <v>40</v>
      </c>
      <c r="B40" s="54"/>
      <c r="C40" s="75" t="s">
        <v>339</v>
      </c>
      <c r="D40" s="61"/>
      <c r="E40" s="54"/>
      <c r="F40" s="54"/>
      <c r="G40" s="54"/>
      <c r="H40" s="54"/>
      <c r="I40" s="55"/>
      <c r="J40"/>
      <c r="K40"/>
      <c r="L40"/>
      <c r="M40"/>
      <c r="N40"/>
      <c r="O40"/>
      <c r="P40"/>
      <c r="Q40"/>
      <c r="R40"/>
      <c r="S40"/>
      <c r="T40"/>
      <c r="U40"/>
    </row>
    <row r="41" spans="1:21" ht="12.75">
      <c r="A41" s="21">
        <f>ROW()</f>
        <v>41</v>
      </c>
      <c r="B41" s="54"/>
      <c r="C41" s="134" t="s">
        <v>335</v>
      </c>
      <c r="D41" s="54"/>
      <c r="E41" s="54"/>
      <c r="F41" s="54"/>
      <c r="G41" s="54"/>
      <c r="H41" s="54"/>
      <c r="I41" s="55"/>
      <c r="J41"/>
      <c r="K41"/>
      <c r="L41"/>
      <c r="M41"/>
      <c r="N41"/>
      <c r="O41"/>
      <c r="P41"/>
      <c r="Q41"/>
      <c r="R41"/>
      <c r="S41"/>
      <c r="T41"/>
      <c r="U41"/>
    </row>
    <row r="42" spans="1:21" ht="16.5" customHeight="1">
      <c r="A42" s="22">
        <f>ROW()</f>
        <v>42</v>
      </c>
      <c r="B42" s="68"/>
      <c r="C42" s="68"/>
      <c r="D42" s="68"/>
      <c r="E42" s="68"/>
      <c r="F42" s="68"/>
      <c r="G42" s="68"/>
      <c r="H42" s="68"/>
      <c r="I42" s="168" t="s">
        <v>304</v>
      </c>
      <c r="J42"/>
      <c r="K42"/>
      <c r="L42"/>
      <c r="M42"/>
      <c r="N42"/>
      <c r="O42"/>
      <c r="P42"/>
      <c r="Q42"/>
      <c r="R42"/>
      <c r="S42"/>
      <c r="T42"/>
      <c r="U42"/>
    </row>
    <row r="43" spans="1:21" ht="16.5" customHeight="1">
      <c r="A43" s="15"/>
      <c r="B43" s="14"/>
      <c r="C43" s="23"/>
      <c r="D43" s="24"/>
      <c r="E43" s="17"/>
      <c r="F43" s="25"/>
      <c r="G43" s="17"/>
      <c r="H43" s="17"/>
      <c r="I43" s="17"/>
      <c r="J43"/>
      <c r="K43"/>
      <c r="L43"/>
      <c r="M43"/>
      <c r="N43"/>
      <c r="O43"/>
      <c r="P43"/>
      <c r="Q43"/>
      <c r="R43"/>
      <c r="S43"/>
      <c r="T43"/>
      <c r="U43"/>
    </row>
    <row r="44" spans="1:21" s="17" customFormat="1" ht="12.75" customHeight="1">
      <c r="A44" s="44"/>
      <c r="B44" s="45"/>
      <c r="C44" s="45"/>
      <c r="D44" s="45"/>
      <c r="E44" s="45"/>
      <c r="F44" s="45"/>
      <c r="G44" s="45"/>
      <c r="H44" s="45"/>
      <c r="I44" s="46"/>
      <c r="J44"/>
      <c r="K44"/>
      <c r="L44"/>
      <c r="M44"/>
      <c r="N44"/>
      <c r="O44"/>
      <c r="P44"/>
      <c r="Q44"/>
      <c r="R44"/>
      <c r="S44"/>
      <c r="T44"/>
      <c r="U44"/>
    </row>
    <row r="45" spans="1:21" s="17" customFormat="1" ht="16.5" customHeight="1">
      <c r="A45" s="47"/>
      <c r="B45" s="48"/>
      <c r="C45" s="157" t="s">
        <v>51</v>
      </c>
      <c r="D45" s="416" t="str">
        <f>IF(NOT(ISBLANK(CoverSheet!$C$30)),CoverSheet!$C$30,"")</f>
        <v>Airport Company</v>
      </c>
      <c r="E45" s="416"/>
      <c r="F45" s="416"/>
      <c r="G45" s="416"/>
      <c r="H45" s="416"/>
      <c r="I45" s="50"/>
      <c r="J45"/>
      <c r="K45"/>
      <c r="L45"/>
      <c r="M45"/>
      <c r="N45"/>
      <c r="O45"/>
      <c r="P45"/>
      <c r="Q45"/>
      <c r="R45"/>
      <c r="S45"/>
      <c r="T45"/>
      <c r="U45"/>
    </row>
    <row r="46" spans="1:21" s="17" customFormat="1" ht="16.5" customHeight="1">
      <c r="A46" s="47"/>
      <c r="B46" s="48"/>
      <c r="C46" s="157" t="s">
        <v>52</v>
      </c>
      <c r="D46" s="417">
        <f>IF(ISNUMBER(CoverSheet!$C$31),CoverSheet!$C$31,"")</f>
        <v>40633</v>
      </c>
      <c r="E46" s="417"/>
      <c r="F46" s="417"/>
      <c r="G46" s="417"/>
      <c r="H46" s="417"/>
      <c r="I46" s="50"/>
      <c r="J46"/>
      <c r="K46"/>
      <c r="L46"/>
      <c r="M46"/>
      <c r="N46"/>
      <c r="O46"/>
      <c r="P46"/>
      <c r="Q46"/>
      <c r="R46"/>
      <c r="S46"/>
      <c r="T46"/>
      <c r="U46"/>
    </row>
    <row r="47" spans="1:21" s="9" customFormat="1" ht="20.25" customHeight="1">
      <c r="A47" s="76" t="s">
        <v>482</v>
      </c>
      <c r="B47" s="52"/>
      <c r="C47" s="52"/>
      <c r="D47" s="52"/>
      <c r="E47" s="52"/>
      <c r="F47" s="52"/>
      <c r="G47" s="52"/>
      <c r="H47" s="52"/>
      <c r="I47" s="53"/>
      <c r="J47"/>
      <c r="K47"/>
      <c r="L47"/>
      <c r="M47"/>
      <c r="N47"/>
      <c r="O47"/>
      <c r="P47"/>
      <c r="Q47"/>
      <c r="R47"/>
      <c r="S47"/>
      <c r="T47"/>
      <c r="U47"/>
    </row>
    <row r="48" spans="1:21" s="17" customFormat="1" ht="12.75" customHeight="1">
      <c r="A48" s="20" t="s">
        <v>53</v>
      </c>
      <c r="B48" s="270" t="s">
        <v>628</v>
      </c>
      <c r="C48" s="69"/>
      <c r="D48" s="69"/>
      <c r="E48" s="69"/>
      <c r="F48" s="69"/>
      <c r="G48" s="48"/>
      <c r="H48" s="48"/>
      <c r="I48" s="50"/>
      <c r="J48"/>
      <c r="K48"/>
      <c r="L48"/>
      <c r="M48"/>
      <c r="N48"/>
      <c r="O48"/>
      <c r="P48"/>
      <c r="Q48"/>
      <c r="R48"/>
      <c r="S48"/>
      <c r="T48"/>
      <c r="U48"/>
    </row>
    <row r="49" spans="1:21" ht="39.75" customHeight="1">
      <c r="A49" s="21">
        <f>ROW()</f>
        <v>49</v>
      </c>
      <c r="B49" s="54"/>
      <c r="C49" s="54"/>
      <c r="D49" s="57" t="s">
        <v>86</v>
      </c>
      <c r="E49" s="57"/>
      <c r="F49" s="57" t="s">
        <v>85</v>
      </c>
      <c r="G49" s="57"/>
      <c r="H49" s="57" t="s">
        <v>124</v>
      </c>
      <c r="I49" s="55"/>
      <c r="J49"/>
      <c r="K49"/>
      <c r="L49"/>
      <c r="M49"/>
      <c r="N49"/>
      <c r="O49"/>
      <c r="P49"/>
      <c r="Q49"/>
      <c r="R49"/>
      <c r="S49"/>
      <c r="T49"/>
      <c r="U49"/>
    </row>
    <row r="50" spans="1:21" ht="15" customHeight="1">
      <c r="A50" s="21">
        <f>ROW()</f>
        <v>50</v>
      </c>
      <c r="B50" s="54"/>
      <c r="C50" s="101" t="s">
        <v>127</v>
      </c>
      <c r="D50" s="54"/>
      <c r="E50" s="54"/>
      <c r="F50" s="54"/>
      <c r="G50" s="54"/>
      <c r="H50" s="54"/>
      <c r="I50" s="55"/>
      <c r="J50"/>
      <c r="K50"/>
      <c r="L50"/>
      <c r="M50"/>
      <c r="N50"/>
      <c r="O50"/>
      <c r="P50"/>
      <c r="Q50"/>
      <c r="R50"/>
      <c r="S50"/>
      <c r="T50"/>
      <c r="U50"/>
    </row>
    <row r="51" spans="1:21" ht="12.75">
      <c r="A51" s="21">
        <f>ROW()</f>
        <v>51</v>
      </c>
      <c r="B51" s="54"/>
      <c r="C51" s="184" t="s">
        <v>336</v>
      </c>
      <c r="D51" s="186"/>
      <c r="E51" s="54"/>
      <c r="F51" s="186"/>
      <c r="G51" s="54"/>
      <c r="H51" s="54"/>
      <c r="I51" s="55"/>
      <c r="J51"/>
      <c r="K51"/>
      <c r="L51"/>
      <c r="M51"/>
      <c r="N51"/>
      <c r="O51"/>
      <c r="P51"/>
      <c r="Q51"/>
      <c r="R51"/>
      <c r="S51"/>
      <c r="T51"/>
      <c r="U51"/>
    </row>
    <row r="52" spans="1:21" ht="15" customHeight="1">
      <c r="A52" s="21">
        <f>ROW()</f>
        <v>52</v>
      </c>
      <c r="B52" s="54"/>
      <c r="C52" s="184" t="s">
        <v>337</v>
      </c>
      <c r="D52" s="61"/>
      <c r="E52" s="54"/>
      <c r="F52" s="61"/>
      <c r="G52" s="54"/>
      <c r="H52" s="54"/>
      <c r="I52" s="55"/>
      <c r="J52"/>
      <c r="K52"/>
      <c r="L52"/>
      <c r="M52"/>
      <c r="N52"/>
      <c r="O52"/>
      <c r="P52"/>
      <c r="Q52"/>
      <c r="R52"/>
      <c r="S52"/>
      <c r="T52"/>
      <c r="U52"/>
    </row>
    <row r="53" spans="1:21" ht="15" customHeight="1">
      <c r="A53" s="21">
        <f>ROW()</f>
        <v>53</v>
      </c>
      <c r="B53" s="54"/>
      <c r="C53" s="74" t="s">
        <v>339</v>
      </c>
      <c r="D53" s="61"/>
      <c r="E53" s="54"/>
      <c r="F53" s="61"/>
      <c r="G53" s="54"/>
      <c r="H53" s="54"/>
      <c r="I53" s="55"/>
      <c r="J53"/>
      <c r="K53"/>
      <c r="L53"/>
      <c r="M53"/>
      <c r="N53"/>
      <c r="O53"/>
      <c r="P53"/>
      <c r="Q53"/>
      <c r="R53"/>
      <c r="S53"/>
      <c r="T53"/>
      <c r="U53"/>
    </row>
    <row r="54" spans="1:21" ht="30" customHeight="1">
      <c r="A54" s="21">
        <f>ROW()</f>
        <v>54</v>
      </c>
      <c r="B54" s="54"/>
      <c r="C54" s="101" t="s">
        <v>357</v>
      </c>
      <c r="D54" s="54"/>
      <c r="E54" s="54"/>
      <c r="F54" s="54"/>
      <c r="G54" s="54"/>
      <c r="H54" s="54"/>
      <c r="I54" s="55"/>
      <c r="J54"/>
      <c r="K54"/>
      <c r="L54"/>
      <c r="M54"/>
      <c r="N54"/>
      <c r="O54"/>
      <c r="P54"/>
      <c r="Q54"/>
      <c r="R54"/>
      <c r="S54"/>
      <c r="T54"/>
      <c r="U54"/>
    </row>
    <row r="55" spans="1:21" ht="12.75">
      <c r="A55" s="21">
        <f>ROW()</f>
        <v>55</v>
      </c>
      <c r="B55" s="54"/>
      <c r="C55" s="184" t="s">
        <v>336</v>
      </c>
      <c r="D55" s="186"/>
      <c r="E55" s="54"/>
      <c r="F55" s="186"/>
      <c r="G55" s="54"/>
      <c r="H55" s="54"/>
      <c r="I55" s="55"/>
      <c r="J55"/>
      <c r="K55"/>
      <c r="L55"/>
      <c r="M55"/>
      <c r="N55"/>
      <c r="O55"/>
      <c r="P55"/>
      <c r="Q55"/>
      <c r="R55"/>
      <c r="S55"/>
      <c r="T55"/>
      <c r="U55"/>
    </row>
    <row r="56" spans="1:21" ht="15" customHeight="1">
      <c r="A56" s="21">
        <f>ROW()</f>
        <v>56</v>
      </c>
      <c r="B56" s="54"/>
      <c r="C56" s="184" t="s">
        <v>337</v>
      </c>
      <c r="D56" s="61"/>
      <c r="E56" s="54"/>
      <c r="F56" s="61"/>
      <c r="G56" s="54"/>
      <c r="H56" s="54"/>
      <c r="I56" s="55"/>
      <c r="J56"/>
      <c r="K56"/>
      <c r="L56"/>
      <c r="M56"/>
      <c r="N56"/>
      <c r="O56"/>
      <c r="P56"/>
      <c r="Q56"/>
      <c r="R56"/>
      <c r="S56"/>
      <c r="T56"/>
      <c r="U56"/>
    </row>
    <row r="57" spans="1:21" ht="15" customHeight="1">
      <c r="A57" s="21">
        <f>ROW()</f>
        <v>57</v>
      </c>
      <c r="B57" s="54"/>
      <c r="C57" s="74" t="s">
        <v>352</v>
      </c>
      <c r="D57" s="61"/>
      <c r="E57" s="54"/>
      <c r="F57" s="61"/>
      <c r="G57" s="54"/>
      <c r="H57" s="54"/>
      <c r="I57" s="55"/>
      <c r="J57"/>
      <c r="K57"/>
      <c r="L57"/>
      <c r="M57"/>
      <c r="N57"/>
      <c r="O57"/>
      <c r="P57"/>
      <c r="Q57"/>
      <c r="R57"/>
      <c r="S57"/>
      <c r="T57"/>
      <c r="U57"/>
    </row>
    <row r="58" spans="1:21" ht="15" customHeight="1">
      <c r="A58" s="21">
        <f>ROW()</f>
        <v>58</v>
      </c>
      <c r="B58" s="54"/>
      <c r="C58" s="74" t="s">
        <v>339</v>
      </c>
      <c r="D58" s="61"/>
      <c r="E58" s="54"/>
      <c r="F58" s="61"/>
      <c r="G58" s="54"/>
      <c r="H58" s="54"/>
      <c r="I58" s="55"/>
      <c r="J58"/>
      <c r="K58"/>
      <c r="L58"/>
      <c r="M58"/>
      <c r="N58"/>
      <c r="O58"/>
      <c r="P58"/>
      <c r="Q58"/>
      <c r="R58"/>
      <c r="S58"/>
      <c r="T58"/>
      <c r="U58"/>
    </row>
    <row r="59" spans="1:21" ht="30" customHeight="1">
      <c r="A59" s="21"/>
      <c r="B59" s="54"/>
      <c r="C59" s="56" t="s">
        <v>350</v>
      </c>
      <c r="D59" s="54"/>
      <c r="E59" s="54"/>
      <c r="F59" s="54"/>
      <c r="G59" s="54"/>
      <c r="H59" s="54"/>
      <c r="I59" s="55"/>
      <c r="J59"/>
      <c r="K59"/>
      <c r="L59"/>
      <c r="M59"/>
      <c r="N59"/>
      <c r="O59"/>
      <c r="P59"/>
      <c r="Q59"/>
      <c r="R59"/>
      <c r="S59"/>
      <c r="T59"/>
      <c r="U59"/>
    </row>
    <row r="60" spans="1:21" ht="30" customHeight="1">
      <c r="A60" s="21">
        <f>ROW()</f>
        <v>60</v>
      </c>
      <c r="B60" s="54"/>
      <c r="C60" s="101" t="s">
        <v>129</v>
      </c>
      <c r="D60" s="54"/>
      <c r="E60" s="54"/>
      <c r="F60" s="54"/>
      <c r="G60" s="54"/>
      <c r="H60" s="54"/>
      <c r="I60" s="55"/>
      <c r="J60"/>
      <c r="K60"/>
      <c r="L60"/>
      <c r="M60"/>
      <c r="N60"/>
      <c r="O60"/>
      <c r="P60"/>
      <c r="Q60"/>
      <c r="R60"/>
      <c r="S60"/>
      <c r="T60"/>
      <c r="U60"/>
    </row>
    <row r="61" spans="1:21" ht="15" customHeight="1">
      <c r="A61" s="21">
        <f>ROW()</f>
        <v>61</v>
      </c>
      <c r="B61" s="54"/>
      <c r="C61" s="184" t="s">
        <v>336</v>
      </c>
      <c r="D61" s="186"/>
      <c r="E61" s="54"/>
      <c r="F61" s="186"/>
      <c r="G61" s="54"/>
      <c r="H61" s="186"/>
      <c r="I61" s="55"/>
      <c r="J61"/>
      <c r="K61"/>
      <c r="L61"/>
      <c r="M61"/>
      <c r="N61"/>
      <c r="O61"/>
      <c r="P61"/>
      <c r="Q61"/>
      <c r="R61"/>
      <c r="S61"/>
      <c r="T61"/>
      <c r="U61"/>
    </row>
    <row r="62" spans="1:21" ht="15" customHeight="1">
      <c r="A62" s="21">
        <f>ROW()</f>
        <v>62</v>
      </c>
      <c r="B62" s="54"/>
      <c r="C62" s="184" t="s">
        <v>337</v>
      </c>
      <c r="D62" s="61"/>
      <c r="E62" s="54"/>
      <c r="F62" s="61"/>
      <c r="G62" s="54"/>
      <c r="H62" s="61"/>
      <c r="I62" s="55"/>
      <c r="J62"/>
      <c r="K62"/>
      <c r="L62"/>
      <c r="M62"/>
      <c r="N62"/>
      <c r="O62"/>
      <c r="P62"/>
      <c r="Q62"/>
      <c r="R62"/>
      <c r="S62"/>
      <c r="T62"/>
      <c r="U62"/>
    </row>
    <row r="63" spans="1:21" ht="15" customHeight="1">
      <c r="A63" s="21">
        <f>ROW()</f>
        <v>63</v>
      </c>
      <c r="B63" s="54"/>
      <c r="C63" s="184" t="s">
        <v>339</v>
      </c>
      <c r="D63" s="61"/>
      <c r="E63" s="54"/>
      <c r="F63" s="61"/>
      <c r="G63" s="54"/>
      <c r="H63" s="61"/>
      <c r="I63" s="55"/>
      <c r="J63"/>
      <c r="K63"/>
      <c r="L63"/>
      <c r="M63"/>
      <c r="N63"/>
      <c r="O63"/>
      <c r="P63"/>
      <c r="Q63"/>
      <c r="R63"/>
      <c r="S63"/>
      <c r="T63"/>
      <c r="U63"/>
    </row>
    <row r="64" spans="1:21" ht="30" customHeight="1">
      <c r="A64" s="21">
        <f>ROW()</f>
        <v>64</v>
      </c>
      <c r="B64" s="54"/>
      <c r="C64" s="101" t="s">
        <v>131</v>
      </c>
      <c r="D64" s="54"/>
      <c r="E64" s="54"/>
      <c r="F64" s="54"/>
      <c r="G64" s="54"/>
      <c r="H64" s="54"/>
      <c r="I64" s="55"/>
      <c r="J64"/>
      <c r="K64"/>
      <c r="L64"/>
      <c r="M64"/>
      <c r="N64"/>
      <c r="O64"/>
      <c r="P64"/>
      <c r="Q64"/>
      <c r="R64"/>
      <c r="S64"/>
      <c r="T64"/>
      <c r="U64"/>
    </row>
    <row r="65" spans="1:21" ht="15" customHeight="1">
      <c r="A65" s="21">
        <f>ROW()</f>
        <v>65</v>
      </c>
      <c r="B65" s="54"/>
      <c r="C65" s="184" t="s">
        <v>336</v>
      </c>
      <c r="D65" s="186"/>
      <c r="E65" s="54"/>
      <c r="F65" s="54"/>
      <c r="G65" s="54"/>
      <c r="H65" s="54"/>
      <c r="I65" s="55"/>
      <c r="J65"/>
      <c r="K65"/>
      <c r="L65"/>
      <c r="M65"/>
      <c r="N65"/>
      <c r="O65"/>
      <c r="P65"/>
      <c r="Q65"/>
      <c r="R65"/>
      <c r="S65"/>
      <c r="T65"/>
      <c r="U65"/>
    </row>
    <row r="66" spans="1:21" ht="15" customHeight="1">
      <c r="A66" s="21">
        <f>ROW()</f>
        <v>66</v>
      </c>
      <c r="B66" s="54"/>
      <c r="C66" s="184" t="s">
        <v>337</v>
      </c>
      <c r="D66" s="61"/>
      <c r="E66" s="54"/>
      <c r="F66" s="54"/>
      <c r="G66" s="54"/>
      <c r="H66" s="54"/>
      <c r="I66" s="55"/>
      <c r="J66"/>
      <c r="K66"/>
      <c r="L66"/>
      <c r="M66"/>
      <c r="N66"/>
      <c r="O66"/>
      <c r="P66"/>
      <c r="Q66"/>
      <c r="R66"/>
      <c r="S66"/>
      <c r="T66"/>
      <c r="U66"/>
    </row>
    <row r="67" spans="1:21" ht="15" customHeight="1">
      <c r="A67" s="21">
        <f>ROW()</f>
        <v>67</v>
      </c>
      <c r="B67" s="54"/>
      <c r="C67" s="184" t="s">
        <v>136</v>
      </c>
      <c r="D67" s="61"/>
      <c r="E67" s="54"/>
      <c r="F67" s="54"/>
      <c r="G67" s="54"/>
      <c r="H67" s="54"/>
      <c r="I67" s="55"/>
      <c r="J67"/>
      <c r="K67"/>
      <c r="L67"/>
      <c r="M67"/>
      <c r="N67"/>
      <c r="O67"/>
      <c r="P67"/>
      <c r="Q67"/>
      <c r="R67"/>
      <c r="S67"/>
      <c r="T67"/>
      <c r="U67"/>
    </row>
    <row r="68" spans="1:21" ht="15" customHeight="1">
      <c r="A68" s="21">
        <f>ROW()</f>
        <v>68</v>
      </c>
      <c r="B68" s="54"/>
      <c r="C68" s="74" t="s">
        <v>348</v>
      </c>
      <c r="D68" s="61"/>
      <c r="E68" s="54"/>
      <c r="F68" s="54"/>
      <c r="G68" s="54"/>
      <c r="H68" s="54"/>
      <c r="I68" s="55"/>
      <c r="J68"/>
      <c r="K68"/>
      <c r="L68"/>
      <c r="M68"/>
      <c r="N68"/>
      <c r="O68"/>
      <c r="P68"/>
      <c r="Q68"/>
      <c r="R68"/>
      <c r="S68"/>
      <c r="T68"/>
      <c r="U68"/>
    </row>
    <row r="69" spans="1:21" ht="15" customHeight="1">
      <c r="A69" s="21">
        <f>ROW()</f>
        <v>69</v>
      </c>
      <c r="B69" s="54"/>
      <c r="C69" s="74" t="s">
        <v>339</v>
      </c>
      <c r="D69" s="61"/>
      <c r="E69" s="54"/>
      <c r="F69" s="54"/>
      <c r="G69" s="54"/>
      <c r="H69" s="54"/>
      <c r="I69" s="55"/>
      <c r="J69"/>
      <c r="K69"/>
      <c r="L69"/>
      <c r="M69"/>
      <c r="N69"/>
      <c r="O69"/>
      <c r="P69"/>
      <c r="Q69"/>
      <c r="R69"/>
      <c r="S69"/>
      <c r="T69"/>
      <c r="U69"/>
    </row>
    <row r="70" spans="1:21" ht="12.75">
      <c r="A70" s="21">
        <f>ROW()</f>
        <v>70</v>
      </c>
      <c r="B70" s="54"/>
      <c r="C70" s="134" t="s">
        <v>335</v>
      </c>
      <c r="D70" s="54"/>
      <c r="E70" s="54"/>
      <c r="F70" s="54"/>
      <c r="G70" s="54"/>
      <c r="H70" s="54"/>
      <c r="I70" s="55"/>
      <c r="J70"/>
      <c r="K70"/>
      <c r="L70"/>
      <c r="M70"/>
      <c r="N70"/>
      <c r="O70"/>
      <c r="P70"/>
      <c r="Q70"/>
      <c r="R70"/>
      <c r="S70"/>
      <c r="T70"/>
      <c r="U70"/>
    </row>
    <row r="71" spans="1:21" ht="30" customHeight="1">
      <c r="A71" s="21">
        <f>ROW()</f>
        <v>71</v>
      </c>
      <c r="B71" s="54"/>
      <c r="C71" s="101" t="s">
        <v>130</v>
      </c>
      <c r="D71" s="54"/>
      <c r="E71" s="54"/>
      <c r="F71" s="54"/>
      <c r="G71" s="54"/>
      <c r="H71" s="54"/>
      <c r="I71" s="55"/>
      <c r="J71"/>
      <c r="K71"/>
      <c r="L71"/>
      <c r="M71"/>
      <c r="N71"/>
      <c r="O71"/>
      <c r="P71"/>
      <c r="Q71"/>
      <c r="R71"/>
      <c r="S71"/>
      <c r="T71"/>
      <c r="U71"/>
    </row>
    <row r="72" spans="1:21" ht="12.75">
      <c r="A72" s="21">
        <f>ROW()</f>
        <v>72</v>
      </c>
      <c r="B72" s="54"/>
      <c r="C72" s="184" t="s">
        <v>336</v>
      </c>
      <c r="D72" s="186"/>
      <c r="E72" s="54"/>
      <c r="F72" s="186"/>
      <c r="G72" s="54"/>
      <c r="H72" s="186"/>
      <c r="I72" s="55"/>
      <c r="J72"/>
      <c r="K72"/>
      <c r="L72"/>
      <c r="M72"/>
      <c r="N72"/>
      <c r="O72"/>
      <c r="P72"/>
      <c r="Q72"/>
      <c r="R72"/>
      <c r="S72"/>
      <c r="T72"/>
      <c r="U72"/>
    </row>
    <row r="73" spans="1:21" ht="15" customHeight="1">
      <c r="A73" s="21">
        <f>ROW()</f>
        <v>73</v>
      </c>
      <c r="B73" s="54"/>
      <c r="C73" s="184" t="s">
        <v>337</v>
      </c>
      <c r="D73" s="61"/>
      <c r="E73" s="54"/>
      <c r="F73" s="61"/>
      <c r="G73" s="54"/>
      <c r="H73" s="61"/>
      <c r="I73" s="55"/>
      <c r="J73"/>
      <c r="K73"/>
      <c r="L73"/>
      <c r="M73"/>
      <c r="N73"/>
      <c r="O73"/>
      <c r="P73"/>
      <c r="Q73"/>
      <c r="R73"/>
      <c r="S73"/>
      <c r="T73"/>
      <c r="U73"/>
    </row>
    <row r="74" spans="1:21" ht="15" customHeight="1">
      <c r="A74" s="21">
        <f>ROW()</f>
        <v>74</v>
      </c>
      <c r="B74" s="54"/>
      <c r="C74" s="184" t="s">
        <v>339</v>
      </c>
      <c r="D74" s="61"/>
      <c r="E74" s="54"/>
      <c r="F74" s="61"/>
      <c r="G74" s="54"/>
      <c r="H74" s="61"/>
      <c r="I74" s="55"/>
      <c r="J74"/>
      <c r="K74"/>
      <c r="L74"/>
      <c r="M74"/>
      <c r="N74"/>
      <c r="O74"/>
      <c r="P74"/>
      <c r="Q74"/>
      <c r="R74"/>
      <c r="S74"/>
      <c r="T74"/>
      <c r="U74"/>
    </row>
    <row r="75" spans="1:21" ht="30" customHeight="1">
      <c r="A75" s="21">
        <f>ROW()</f>
        <v>75</v>
      </c>
      <c r="B75" s="54"/>
      <c r="C75" s="101" t="s">
        <v>73</v>
      </c>
      <c r="D75" s="54"/>
      <c r="E75" s="54"/>
      <c r="F75" s="54"/>
      <c r="G75" s="54"/>
      <c r="H75" s="54"/>
      <c r="I75" s="55"/>
      <c r="J75"/>
      <c r="K75"/>
      <c r="L75"/>
      <c r="M75"/>
      <c r="N75"/>
      <c r="O75"/>
      <c r="P75"/>
      <c r="Q75"/>
      <c r="R75"/>
      <c r="S75"/>
      <c r="T75"/>
      <c r="U75"/>
    </row>
    <row r="76" spans="1:21" ht="12.75">
      <c r="A76" s="21">
        <f>ROW()</f>
        <v>76</v>
      </c>
      <c r="B76" s="54"/>
      <c r="C76" s="184" t="s">
        <v>336</v>
      </c>
      <c r="D76" s="186"/>
      <c r="E76" s="54"/>
      <c r="F76" s="186"/>
      <c r="G76" s="54"/>
      <c r="H76" s="54"/>
      <c r="I76" s="55"/>
      <c r="J76"/>
      <c r="K76"/>
      <c r="L76"/>
      <c r="M76"/>
      <c r="N76"/>
      <c r="O76"/>
      <c r="P76"/>
      <c r="Q76"/>
      <c r="R76"/>
      <c r="S76"/>
      <c r="T76"/>
      <c r="U76"/>
    </row>
    <row r="77" spans="1:21" ht="15" customHeight="1">
      <c r="A77" s="21">
        <f>ROW()</f>
        <v>77</v>
      </c>
      <c r="B77" s="54"/>
      <c r="C77" s="184" t="s">
        <v>337</v>
      </c>
      <c r="D77" s="61"/>
      <c r="E77" s="54"/>
      <c r="F77" s="61"/>
      <c r="G77" s="54"/>
      <c r="H77" s="54"/>
      <c r="I77" s="55"/>
      <c r="J77"/>
      <c r="K77"/>
      <c r="L77"/>
      <c r="M77"/>
      <c r="N77"/>
      <c r="O77"/>
      <c r="P77"/>
      <c r="Q77"/>
      <c r="R77"/>
      <c r="S77"/>
      <c r="T77"/>
      <c r="U77"/>
    </row>
    <row r="78" spans="1:21" ht="15" customHeight="1">
      <c r="A78" s="21">
        <f>ROW()</f>
        <v>78</v>
      </c>
      <c r="B78" s="54"/>
      <c r="C78" s="184" t="s">
        <v>137</v>
      </c>
      <c r="D78" s="61"/>
      <c r="E78" s="54"/>
      <c r="F78" s="61"/>
      <c r="G78" s="54"/>
      <c r="H78" s="54"/>
      <c r="I78" s="55"/>
      <c r="J78"/>
      <c r="K78"/>
      <c r="L78"/>
      <c r="M78"/>
      <c r="N78"/>
      <c r="O78"/>
      <c r="P78"/>
      <c r="Q78"/>
      <c r="R78"/>
      <c r="S78"/>
      <c r="T78"/>
      <c r="U78"/>
    </row>
    <row r="79" spans="1:21" ht="15" customHeight="1">
      <c r="A79" s="21">
        <f>ROW()</f>
        <v>79</v>
      </c>
      <c r="B79" s="54"/>
      <c r="C79" s="184" t="s">
        <v>356</v>
      </c>
      <c r="D79" s="61"/>
      <c r="E79" s="54"/>
      <c r="F79" s="61"/>
      <c r="G79" s="54"/>
      <c r="H79" s="54"/>
      <c r="I79" s="55"/>
      <c r="J79"/>
      <c r="K79"/>
      <c r="L79"/>
      <c r="M79"/>
      <c r="N79"/>
      <c r="O79"/>
      <c r="P79"/>
      <c r="Q79"/>
      <c r="R79"/>
      <c r="S79"/>
      <c r="T79"/>
      <c r="U79"/>
    </row>
    <row r="80" spans="1:21" ht="15" customHeight="1">
      <c r="A80" s="21">
        <f>ROW()</f>
        <v>80</v>
      </c>
      <c r="B80" s="54"/>
      <c r="C80" s="184" t="s">
        <v>339</v>
      </c>
      <c r="D80" s="61"/>
      <c r="E80" s="54"/>
      <c r="F80" s="61"/>
      <c r="G80" s="54"/>
      <c r="H80" s="54"/>
      <c r="I80" s="55"/>
      <c r="J80"/>
      <c r="K80"/>
      <c r="L80"/>
      <c r="M80"/>
      <c r="N80"/>
      <c r="O80"/>
      <c r="P80"/>
      <c r="Q80"/>
      <c r="R80"/>
      <c r="S80"/>
      <c r="T80"/>
      <c r="U80"/>
    </row>
    <row r="81" spans="1:21" ht="12.75">
      <c r="A81" s="21">
        <f>ROW()</f>
        <v>81</v>
      </c>
      <c r="B81" s="54"/>
      <c r="C81" s="134" t="s">
        <v>335</v>
      </c>
      <c r="D81" s="54"/>
      <c r="E81" s="54"/>
      <c r="F81" s="54"/>
      <c r="G81" s="54"/>
      <c r="H81" s="54"/>
      <c r="I81" s="55"/>
      <c r="J81"/>
      <c r="K81"/>
      <c r="L81"/>
      <c r="M81"/>
      <c r="N81"/>
      <c r="O81"/>
      <c r="P81"/>
      <c r="Q81"/>
      <c r="R81"/>
      <c r="S81"/>
      <c r="T81"/>
      <c r="U81"/>
    </row>
    <row r="82" spans="1:21" ht="30" customHeight="1">
      <c r="A82" s="21">
        <f>ROW()</f>
        <v>82</v>
      </c>
      <c r="B82" s="54"/>
      <c r="C82" s="101" t="s">
        <v>74</v>
      </c>
      <c r="D82" s="54"/>
      <c r="E82" s="54"/>
      <c r="F82" s="54"/>
      <c r="G82" s="54"/>
      <c r="H82" s="54"/>
      <c r="I82" s="55"/>
      <c r="J82"/>
      <c r="K82"/>
      <c r="L82"/>
      <c r="M82"/>
      <c r="N82"/>
      <c r="O82"/>
      <c r="P82"/>
      <c r="Q82"/>
      <c r="R82"/>
      <c r="S82"/>
      <c r="T82"/>
      <c r="U82"/>
    </row>
    <row r="83" spans="1:21" ht="12.75">
      <c r="A83" s="21">
        <f>ROW()</f>
        <v>83</v>
      </c>
      <c r="B83" s="54"/>
      <c r="C83" s="184" t="s">
        <v>336</v>
      </c>
      <c r="D83" s="186"/>
      <c r="E83" s="54"/>
      <c r="F83" s="54"/>
      <c r="G83" s="54"/>
      <c r="H83" s="54"/>
      <c r="I83" s="55"/>
      <c r="J83"/>
      <c r="K83"/>
      <c r="L83"/>
      <c r="M83"/>
      <c r="N83"/>
      <c r="O83"/>
      <c r="P83"/>
      <c r="Q83"/>
      <c r="R83"/>
      <c r="S83"/>
      <c r="T83"/>
      <c r="U83"/>
    </row>
    <row r="84" spans="1:21" ht="15" customHeight="1">
      <c r="A84" s="21">
        <f>ROW()</f>
        <v>84</v>
      </c>
      <c r="B84" s="54"/>
      <c r="C84" s="184" t="s">
        <v>337</v>
      </c>
      <c r="D84" s="61"/>
      <c r="E84" s="54"/>
      <c r="F84" s="54"/>
      <c r="G84" s="54"/>
      <c r="H84" s="54"/>
      <c r="I84" s="55"/>
      <c r="J84"/>
      <c r="K84"/>
      <c r="L84"/>
      <c r="M84"/>
      <c r="N84"/>
      <c r="O84"/>
      <c r="P84"/>
      <c r="Q84"/>
      <c r="R84"/>
      <c r="S84"/>
      <c r="T84"/>
      <c r="U84"/>
    </row>
    <row r="85" spans="1:21" ht="15" customHeight="1">
      <c r="A85" s="21">
        <f>ROW()</f>
        <v>85</v>
      </c>
      <c r="B85" s="54"/>
      <c r="C85" s="428" t="s">
        <v>341</v>
      </c>
      <c r="D85" s="61"/>
      <c r="E85" s="54"/>
      <c r="F85" s="54"/>
      <c r="G85" s="54"/>
      <c r="H85" s="54"/>
      <c r="I85" s="55"/>
      <c r="J85"/>
      <c r="K85"/>
      <c r="L85"/>
      <c r="M85"/>
      <c r="N85"/>
      <c r="O85"/>
      <c r="P85"/>
      <c r="Q85"/>
      <c r="R85"/>
      <c r="S85"/>
      <c r="T85"/>
      <c r="U85"/>
    </row>
    <row r="86" spans="1:21" ht="16.5" customHeight="1">
      <c r="A86" s="21">
        <f>ROW()</f>
        <v>86</v>
      </c>
      <c r="B86" s="54"/>
      <c r="C86" s="428"/>
      <c r="D86" s="54"/>
      <c r="E86" s="54"/>
      <c r="F86" s="54"/>
      <c r="G86" s="54"/>
      <c r="H86" s="54"/>
      <c r="I86" s="55"/>
      <c r="J86"/>
      <c r="K86"/>
      <c r="L86"/>
      <c r="M86"/>
      <c r="N86"/>
      <c r="O86"/>
      <c r="P86"/>
      <c r="Q86"/>
      <c r="R86"/>
      <c r="S86"/>
      <c r="T86"/>
      <c r="U86"/>
    </row>
    <row r="87" spans="1:21" ht="15" customHeight="1">
      <c r="A87" s="21">
        <f>ROW()</f>
        <v>87</v>
      </c>
      <c r="B87" s="54"/>
      <c r="C87" s="74" t="s">
        <v>339</v>
      </c>
      <c r="D87" s="61"/>
      <c r="E87" s="54"/>
      <c r="F87" s="54"/>
      <c r="G87" s="54"/>
      <c r="H87" s="54"/>
      <c r="I87" s="55"/>
      <c r="J87"/>
      <c r="K87"/>
      <c r="L87"/>
      <c r="M87"/>
      <c r="N87"/>
      <c r="O87"/>
      <c r="P87"/>
      <c r="Q87"/>
      <c r="R87"/>
      <c r="S87"/>
      <c r="T87"/>
      <c r="U87"/>
    </row>
    <row r="88" spans="1:21" ht="12.75">
      <c r="A88" s="21">
        <f>ROW()</f>
        <v>88</v>
      </c>
      <c r="B88" s="54"/>
      <c r="C88" s="134" t="s">
        <v>335</v>
      </c>
      <c r="D88" s="54"/>
      <c r="E88" s="54"/>
      <c r="F88" s="54"/>
      <c r="G88" s="54"/>
      <c r="H88" s="54"/>
      <c r="I88" s="55"/>
      <c r="J88"/>
      <c r="K88"/>
      <c r="L88"/>
      <c r="M88"/>
      <c r="N88"/>
      <c r="O88"/>
      <c r="P88"/>
      <c r="Q88"/>
      <c r="R88"/>
      <c r="S88"/>
      <c r="T88"/>
      <c r="U88"/>
    </row>
    <row r="89" spans="1:21" ht="30" customHeight="1">
      <c r="A89" s="21">
        <f>ROW()</f>
        <v>89</v>
      </c>
      <c r="B89" s="54"/>
      <c r="C89" s="101" t="s">
        <v>75</v>
      </c>
      <c r="D89" s="54"/>
      <c r="E89" s="54"/>
      <c r="F89" s="54"/>
      <c r="G89" s="54"/>
      <c r="H89" s="54"/>
      <c r="I89" s="55"/>
      <c r="J89"/>
      <c r="K89"/>
      <c r="L89"/>
      <c r="M89"/>
      <c r="N89"/>
      <c r="O89"/>
      <c r="P89"/>
      <c r="Q89"/>
      <c r="R89"/>
      <c r="S89"/>
      <c r="T89"/>
      <c r="U89"/>
    </row>
    <row r="90" spans="1:21" ht="12.75">
      <c r="A90" s="21">
        <f>ROW()</f>
        <v>90</v>
      </c>
      <c r="B90" s="54"/>
      <c r="C90" s="184" t="s">
        <v>336</v>
      </c>
      <c r="D90" s="186"/>
      <c r="E90" s="54"/>
      <c r="F90" s="186"/>
      <c r="G90" s="54"/>
      <c r="H90" s="186"/>
      <c r="I90" s="55"/>
      <c r="J90"/>
      <c r="K90"/>
      <c r="L90"/>
      <c r="M90"/>
      <c r="N90"/>
      <c r="O90"/>
      <c r="P90"/>
      <c r="Q90"/>
      <c r="R90"/>
      <c r="S90"/>
      <c r="T90"/>
      <c r="U90"/>
    </row>
    <row r="91" spans="1:21" ht="15" customHeight="1">
      <c r="A91" s="21">
        <f>ROW()</f>
        <v>91</v>
      </c>
      <c r="B91" s="54"/>
      <c r="C91" s="184" t="s">
        <v>337</v>
      </c>
      <c r="D91" s="61"/>
      <c r="E91" s="54"/>
      <c r="F91" s="61"/>
      <c r="G91" s="54"/>
      <c r="H91" s="61"/>
      <c r="I91" s="55"/>
      <c r="J91"/>
      <c r="K91"/>
      <c r="L91"/>
      <c r="M91"/>
      <c r="N91"/>
      <c r="O91"/>
      <c r="P91"/>
      <c r="Q91"/>
      <c r="R91"/>
      <c r="S91"/>
      <c r="T91"/>
      <c r="U91"/>
    </row>
    <row r="92" spans="1:21" ht="15" customHeight="1">
      <c r="A92" s="21">
        <f>ROW()</f>
        <v>92</v>
      </c>
      <c r="B92" s="54"/>
      <c r="C92" s="74" t="s">
        <v>339</v>
      </c>
      <c r="D92" s="61"/>
      <c r="E92" s="54"/>
      <c r="F92" s="61"/>
      <c r="G92" s="54"/>
      <c r="H92" s="61"/>
      <c r="I92" s="55"/>
      <c r="J92"/>
      <c r="K92"/>
      <c r="L92"/>
      <c r="M92"/>
      <c r="N92"/>
      <c r="O92"/>
      <c r="P92"/>
      <c r="Q92"/>
      <c r="R92"/>
      <c r="S92"/>
      <c r="T92"/>
      <c r="U92"/>
    </row>
    <row r="93" spans="1:21" ht="16.5" customHeight="1">
      <c r="A93" s="22">
        <f>ROW()</f>
        <v>93</v>
      </c>
      <c r="B93" s="68"/>
      <c r="C93" s="68"/>
      <c r="D93" s="68"/>
      <c r="E93" s="68"/>
      <c r="F93" s="68"/>
      <c r="G93" s="68"/>
      <c r="H93" s="68"/>
      <c r="I93" s="168" t="s">
        <v>305</v>
      </c>
      <c r="J93"/>
      <c r="K93"/>
      <c r="L93"/>
      <c r="M93"/>
      <c r="N93"/>
      <c r="O93"/>
      <c r="P93"/>
      <c r="Q93"/>
      <c r="R93"/>
      <c r="S93"/>
      <c r="T93"/>
      <c r="U93"/>
    </row>
    <row r="94" spans="1:21" ht="16.5" customHeight="1">
      <c r="A94" s="15"/>
      <c r="B94" s="14"/>
      <c r="C94" s="23"/>
      <c r="D94" s="24"/>
      <c r="E94" s="17"/>
      <c r="F94" s="25"/>
      <c r="G94" s="17"/>
      <c r="H94" s="17"/>
      <c r="I94" s="17"/>
      <c r="J94"/>
      <c r="K94"/>
      <c r="L94"/>
      <c r="M94"/>
      <c r="N94"/>
      <c r="O94"/>
      <c r="P94"/>
      <c r="Q94"/>
      <c r="R94"/>
      <c r="S94"/>
      <c r="T94"/>
      <c r="U94"/>
    </row>
    <row r="95" spans="1:21" s="17" customFormat="1" ht="12.75" customHeight="1">
      <c r="A95" s="44"/>
      <c r="B95" s="45"/>
      <c r="C95" s="45"/>
      <c r="D95" s="45"/>
      <c r="E95" s="45"/>
      <c r="F95" s="45"/>
      <c r="G95" s="45"/>
      <c r="H95" s="45"/>
      <c r="I95" s="46"/>
      <c r="J95"/>
      <c r="K95"/>
      <c r="L95"/>
      <c r="M95"/>
      <c r="N95"/>
      <c r="O95"/>
      <c r="P95"/>
      <c r="Q95"/>
      <c r="R95"/>
      <c r="S95"/>
      <c r="T95"/>
      <c r="U95"/>
    </row>
    <row r="96" spans="1:21" s="17" customFormat="1" ht="16.5" customHeight="1">
      <c r="A96" s="47"/>
      <c r="B96" s="48"/>
      <c r="C96" s="157" t="s">
        <v>51</v>
      </c>
      <c r="D96" s="416" t="str">
        <f>IF(NOT(ISBLANK(CoverSheet!$C$30)),CoverSheet!$C$30,"")</f>
        <v>Airport Company</v>
      </c>
      <c r="E96" s="416"/>
      <c r="F96" s="416"/>
      <c r="G96" s="416"/>
      <c r="H96" s="416"/>
      <c r="I96" s="50"/>
      <c r="J96"/>
      <c r="K96"/>
      <c r="L96"/>
      <c r="M96"/>
      <c r="N96"/>
      <c r="O96"/>
      <c r="P96"/>
      <c r="Q96"/>
      <c r="R96"/>
      <c r="S96"/>
      <c r="T96"/>
      <c r="U96"/>
    </row>
    <row r="97" spans="1:21" s="17" customFormat="1" ht="16.5" customHeight="1">
      <c r="A97" s="47"/>
      <c r="B97" s="48"/>
      <c r="C97" s="157" t="s">
        <v>52</v>
      </c>
      <c r="D97" s="417">
        <f>IF(ISNUMBER(CoverSheet!$C$31),CoverSheet!$C$31,"")</f>
        <v>40633</v>
      </c>
      <c r="E97" s="417"/>
      <c r="F97" s="417"/>
      <c r="G97" s="417"/>
      <c r="H97" s="417"/>
      <c r="I97" s="50"/>
      <c r="J97"/>
      <c r="K97"/>
      <c r="L97"/>
      <c r="M97"/>
      <c r="N97"/>
      <c r="O97"/>
      <c r="P97"/>
      <c r="Q97"/>
      <c r="R97"/>
      <c r="S97"/>
      <c r="T97"/>
      <c r="U97"/>
    </row>
    <row r="98" spans="1:21" s="9" customFormat="1" ht="20.25" customHeight="1">
      <c r="A98" s="76" t="s">
        <v>483</v>
      </c>
      <c r="B98" s="52"/>
      <c r="C98" s="52"/>
      <c r="D98" s="52"/>
      <c r="E98" s="52"/>
      <c r="F98" s="52"/>
      <c r="G98" s="52"/>
      <c r="H98" s="52"/>
      <c r="I98" s="53"/>
      <c r="J98"/>
      <c r="K98"/>
      <c r="L98"/>
      <c r="M98"/>
      <c r="N98"/>
      <c r="O98"/>
      <c r="P98"/>
      <c r="Q98"/>
      <c r="R98"/>
      <c r="S98"/>
      <c r="T98"/>
      <c r="U98"/>
    </row>
    <row r="99" spans="1:21" s="17" customFormat="1" ht="12.75" customHeight="1">
      <c r="A99" s="20" t="s">
        <v>53</v>
      </c>
      <c r="B99" s="270" t="s">
        <v>628</v>
      </c>
      <c r="C99" s="69"/>
      <c r="D99" s="69"/>
      <c r="E99" s="69"/>
      <c r="F99" s="69"/>
      <c r="G99" s="48"/>
      <c r="H99" s="48"/>
      <c r="I99" s="50"/>
      <c r="J99"/>
      <c r="K99"/>
      <c r="L99"/>
      <c r="M99"/>
      <c r="N99"/>
      <c r="O99"/>
      <c r="P99"/>
      <c r="Q99"/>
      <c r="R99"/>
      <c r="S99"/>
      <c r="T99"/>
      <c r="U99"/>
    </row>
    <row r="100" spans="1:21" ht="30" customHeight="1">
      <c r="A100" s="21">
        <f>ROW()</f>
        <v>100</v>
      </c>
      <c r="B100" s="54"/>
      <c r="C100" s="101" t="s">
        <v>138</v>
      </c>
      <c r="D100" s="54"/>
      <c r="E100" s="54"/>
      <c r="F100" s="54"/>
      <c r="G100" s="54"/>
      <c r="H100" s="54"/>
      <c r="I100" s="55"/>
      <c r="J100"/>
      <c r="K100"/>
      <c r="L100"/>
      <c r="M100"/>
      <c r="N100"/>
      <c r="O100"/>
      <c r="P100"/>
      <c r="Q100"/>
      <c r="R100"/>
      <c r="S100"/>
      <c r="T100"/>
      <c r="U100"/>
    </row>
    <row r="101" spans="1:21" ht="12.75">
      <c r="A101" s="21">
        <f>ROW()</f>
        <v>101</v>
      </c>
      <c r="B101" s="54"/>
      <c r="C101" s="184" t="s">
        <v>336</v>
      </c>
      <c r="D101" s="186"/>
      <c r="E101" s="54"/>
      <c r="F101" s="186"/>
      <c r="G101" s="54"/>
      <c r="H101" s="186"/>
      <c r="I101" s="55"/>
      <c r="J101"/>
      <c r="K101"/>
      <c r="L101"/>
      <c r="M101"/>
      <c r="N101"/>
      <c r="O101"/>
      <c r="P101"/>
      <c r="Q101"/>
      <c r="R101"/>
      <c r="S101"/>
      <c r="T101"/>
      <c r="U101"/>
    </row>
    <row r="102" spans="1:21" ht="15" customHeight="1">
      <c r="A102" s="21">
        <f>ROW()</f>
        <v>102</v>
      </c>
      <c r="B102" s="54"/>
      <c r="C102" s="184" t="s">
        <v>337</v>
      </c>
      <c r="D102" s="61"/>
      <c r="E102" s="54"/>
      <c r="F102" s="61"/>
      <c r="G102" s="54"/>
      <c r="H102" s="61"/>
      <c r="I102" s="55"/>
      <c r="J102"/>
      <c r="K102"/>
      <c r="L102"/>
      <c r="M102"/>
      <c r="N102"/>
      <c r="O102"/>
      <c r="P102"/>
      <c r="Q102"/>
      <c r="R102"/>
      <c r="S102"/>
      <c r="T102"/>
      <c r="U102"/>
    </row>
    <row r="103" spans="1:21" ht="15" customHeight="1">
      <c r="A103" s="21">
        <f>ROW()</f>
        <v>103</v>
      </c>
      <c r="B103" s="54"/>
      <c r="C103" s="428" t="s">
        <v>342</v>
      </c>
      <c r="D103" s="61"/>
      <c r="E103" s="54"/>
      <c r="F103" s="61"/>
      <c r="G103" s="54"/>
      <c r="H103" s="61"/>
      <c r="I103" s="55"/>
      <c r="J103"/>
      <c r="K103"/>
      <c r="L103"/>
      <c r="M103"/>
      <c r="N103"/>
      <c r="O103"/>
      <c r="P103"/>
      <c r="Q103"/>
      <c r="R103"/>
      <c r="S103"/>
      <c r="T103"/>
      <c r="U103"/>
    </row>
    <row r="104" spans="1:21" ht="12.75">
      <c r="A104" s="21">
        <f>ROW()</f>
        <v>104</v>
      </c>
      <c r="B104" s="54"/>
      <c r="C104" s="428"/>
      <c r="D104" s="54"/>
      <c r="E104" s="54"/>
      <c r="F104" s="54"/>
      <c r="G104" s="54"/>
      <c r="H104" s="54"/>
      <c r="I104" s="55"/>
      <c r="J104"/>
      <c r="K104"/>
      <c r="L104"/>
      <c r="M104"/>
      <c r="N104"/>
      <c r="O104"/>
      <c r="P104"/>
      <c r="Q104"/>
      <c r="R104"/>
      <c r="S104"/>
      <c r="T104"/>
      <c r="U104"/>
    </row>
    <row r="105" spans="1:21" ht="15" customHeight="1">
      <c r="A105" s="21">
        <f>ROW()</f>
        <v>105</v>
      </c>
      <c r="B105" s="54"/>
      <c r="C105" s="74" t="s">
        <v>339</v>
      </c>
      <c r="D105" s="61"/>
      <c r="E105" s="54"/>
      <c r="F105" s="61"/>
      <c r="G105" s="54"/>
      <c r="H105" s="61"/>
      <c r="I105" s="55"/>
      <c r="J105"/>
      <c r="K105"/>
      <c r="L105"/>
      <c r="M105"/>
      <c r="N105"/>
      <c r="O105"/>
      <c r="P105"/>
      <c r="Q105"/>
      <c r="R105"/>
      <c r="S105"/>
      <c r="T105"/>
      <c r="U105"/>
    </row>
    <row r="106" spans="1:9" ht="30" customHeight="1">
      <c r="A106" s="21">
        <f>ROW()</f>
        <v>106</v>
      </c>
      <c r="B106" s="54"/>
      <c r="C106" s="56" t="s">
        <v>135</v>
      </c>
      <c r="D106" s="54"/>
      <c r="E106" s="54"/>
      <c r="F106" s="54"/>
      <c r="G106" s="54"/>
      <c r="H106" s="54"/>
      <c r="I106" s="55"/>
    </row>
    <row r="107" spans="1:9" ht="15" customHeight="1">
      <c r="A107" s="21">
        <f>ROW()</f>
        <v>107</v>
      </c>
      <c r="B107" s="54"/>
      <c r="C107" s="425"/>
      <c r="D107" s="382"/>
      <c r="E107" s="382"/>
      <c r="F107" s="382"/>
      <c r="G107" s="382"/>
      <c r="H107" s="382"/>
      <c r="I107" s="55"/>
    </row>
    <row r="108" spans="1:9" ht="15" customHeight="1">
      <c r="A108" s="21">
        <f>ROW()</f>
        <v>108</v>
      </c>
      <c r="B108" s="54"/>
      <c r="C108" s="382"/>
      <c r="D108" s="382"/>
      <c r="E108" s="382"/>
      <c r="F108" s="382"/>
      <c r="G108" s="382"/>
      <c r="H108" s="382"/>
      <c r="I108" s="55"/>
    </row>
    <row r="109" spans="1:9" ht="15" customHeight="1">
      <c r="A109" s="21">
        <f>ROW()</f>
        <v>109</v>
      </c>
      <c r="B109" s="54"/>
      <c r="C109" s="382"/>
      <c r="D109" s="382"/>
      <c r="E109" s="382"/>
      <c r="F109" s="382"/>
      <c r="G109" s="382"/>
      <c r="H109" s="382"/>
      <c r="I109" s="55"/>
    </row>
    <row r="110" spans="1:9" ht="15" customHeight="1">
      <c r="A110" s="21">
        <f>ROW()</f>
        <v>110</v>
      </c>
      <c r="B110" s="54"/>
      <c r="C110" s="382"/>
      <c r="D110" s="382"/>
      <c r="E110" s="382"/>
      <c r="F110" s="382"/>
      <c r="G110" s="382"/>
      <c r="H110" s="382"/>
      <c r="I110" s="55"/>
    </row>
    <row r="111" spans="1:9" ht="15" customHeight="1">
      <c r="A111" s="21">
        <f>ROW()</f>
        <v>111</v>
      </c>
      <c r="B111" s="54"/>
      <c r="C111" s="382"/>
      <c r="D111" s="382"/>
      <c r="E111" s="382"/>
      <c r="F111" s="382"/>
      <c r="G111" s="382"/>
      <c r="H111" s="382"/>
      <c r="I111" s="55"/>
    </row>
    <row r="112" spans="1:9" ht="15" customHeight="1">
      <c r="A112" s="21">
        <f>ROW()</f>
        <v>112</v>
      </c>
      <c r="B112" s="54"/>
      <c r="C112" s="382"/>
      <c r="D112" s="382"/>
      <c r="E112" s="382"/>
      <c r="F112" s="382"/>
      <c r="G112" s="382"/>
      <c r="H112" s="382"/>
      <c r="I112" s="55"/>
    </row>
    <row r="113" spans="1:9" ht="15" customHeight="1">
      <c r="A113" s="21">
        <f>ROW()</f>
        <v>113</v>
      </c>
      <c r="B113" s="54"/>
      <c r="C113" s="382"/>
      <c r="D113" s="382"/>
      <c r="E113" s="382"/>
      <c r="F113" s="382"/>
      <c r="G113" s="382"/>
      <c r="H113" s="382"/>
      <c r="I113" s="55"/>
    </row>
    <row r="114" spans="1:9" ht="15" customHeight="1">
      <c r="A114" s="21">
        <f>ROW()</f>
        <v>114</v>
      </c>
      <c r="B114" s="54"/>
      <c r="C114" s="382"/>
      <c r="D114" s="382"/>
      <c r="E114" s="382"/>
      <c r="F114" s="382"/>
      <c r="G114" s="382"/>
      <c r="H114" s="382"/>
      <c r="I114" s="55"/>
    </row>
    <row r="115" spans="1:9" ht="15" customHeight="1">
      <c r="A115" s="21">
        <f>ROW()</f>
        <v>115</v>
      </c>
      <c r="B115" s="54"/>
      <c r="C115" s="382"/>
      <c r="D115" s="382"/>
      <c r="E115" s="382"/>
      <c r="F115" s="382"/>
      <c r="G115" s="382"/>
      <c r="H115" s="382"/>
      <c r="I115" s="55"/>
    </row>
    <row r="116" spans="1:9" ht="15" customHeight="1">
      <c r="A116" s="21">
        <f>ROW()</f>
        <v>116</v>
      </c>
      <c r="B116" s="54"/>
      <c r="C116" s="382"/>
      <c r="D116" s="382"/>
      <c r="E116" s="382"/>
      <c r="F116" s="382"/>
      <c r="G116" s="382"/>
      <c r="H116" s="382"/>
      <c r="I116" s="55"/>
    </row>
    <row r="117" spans="1:9" ht="15" customHeight="1">
      <c r="A117" s="21">
        <f>ROW()</f>
        <v>117</v>
      </c>
      <c r="B117" s="54"/>
      <c r="C117" s="382"/>
      <c r="D117" s="382"/>
      <c r="E117" s="382"/>
      <c r="F117" s="382"/>
      <c r="G117" s="382"/>
      <c r="H117" s="382"/>
      <c r="I117" s="55"/>
    </row>
    <row r="118" spans="1:9" ht="15" customHeight="1">
      <c r="A118" s="21">
        <f>ROW()</f>
        <v>118</v>
      </c>
      <c r="B118" s="54"/>
      <c r="C118" s="382"/>
      <c r="D118" s="382"/>
      <c r="E118" s="382"/>
      <c r="F118" s="382"/>
      <c r="G118" s="382"/>
      <c r="H118" s="382"/>
      <c r="I118" s="55"/>
    </row>
    <row r="119" spans="1:9" ht="15" customHeight="1">
      <c r="A119" s="21">
        <f>ROW()</f>
        <v>119</v>
      </c>
      <c r="B119" s="54"/>
      <c r="C119" s="382"/>
      <c r="D119" s="382"/>
      <c r="E119" s="382"/>
      <c r="F119" s="382"/>
      <c r="G119" s="382"/>
      <c r="H119" s="382"/>
      <c r="I119" s="55"/>
    </row>
    <row r="120" spans="1:9" ht="15" customHeight="1">
      <c r="A120" s="21">
        <f>ROW()</f>
        <v>120</v>
      </c>
      <c r="B120" s="54"/>
      <c r="C120" s="382"/>
      <c r="D120" s="382"/>
      <c r="E120" s="382"/>
      <c r="F120" s="382"/>
      <c r="G120" s="382"/>
      <c r="H120" s="382"/>
      <c r="I120" s="55"/>
    </row>
    <row r="121" spans="1:9" ht="15" customHeight="1">
      <c r="A121" s="21">
        <f>ROW()</f>
        <v>121</v>
      </c>
      <c r="B121" s="346"/>
      <c r="C121" s="347" t="s">
        <v>653</v>
      </c>
      <c r="D121" s="346"/>
      <c r="E121" s="346"/>
      <c r="F121" s="346"/>
      <c r="G121" s="346"/>
      <c r="H121" s="346"/>
      <c r="I121" s="346"/>
    </row>
    <row r="122" spans="1:21" ht="16.5" customHeight="1">
      <c r="A122" s="22">
        <f>ROW()</f>
        <v>122</v>
      </c>
      <c r="B122" s="68"/>
      <c r="C122" s="68"/>
      <c r="D122" s="68"/>
      <c r="E122" s="68"/>
      <c r="F122" s="68"/>
      <c r="G122" s="68"/>
      <c r="H122" s="68"/>
      <c r="I122" s="168" t="s">
        <v>306</v>
      </c>
      <c r="J122"/>
      <c r="K122"/>
      <c r="L122"/>
      <c r="M122"/>
      <c r="N122"/>
      <c r="O122"/>
      <c r="P122"/>
      <c r="Q122"/>
      <c r="R122"/>
      <c r="S122"/>
      <c r="T122"/>
      <c r="U122"/>
    </row>
    <row r="123" spans="2:21" ht="12.75">
      <c r="B123"/>
      <c r="J123"/>
      <c r="K123"/>
      <c r="L123"/>
      <c r="M123"/>
      <c r="N123"/>
      <c r="O123"/>
      <c r="P123"/>
      <c r="Q123"/>
      <c r="R123"/>
      <c r="S123"/>
      <c r="T123"/>
      <c r="U123"/>
    </row>
    <row r="124" spans="2:21" ht="12.75">
      <c r="B124"/>
      <c r="J124"/>
      <c r="K124"/>
      <c r="L124"/>
      <c r="M124"/>
      <c r="N124"/>
      <c r="O124"/>
      <c r="P124"/>
      <c r="Q124"/>
      <c r="R124"/>
      <c r="S124"/>
      <c r="T124"/>
      <c r="U124"/>
    </row>
    <row r="125" spans="2:21" ht="12.75">
      <c r="B125"/>
      <c r="J125"/>
      <c r="K125"/>
      <c r="L125"/>
      <c r="M125"/>
      <c r="N125"/>
      <c r="O125"/>
      <c r="P125"/>
      <c r="Q125"/>
      <c r="R125"/>
      <c r="S125"/>
      <c r="T125"/>
      <c r="U125"/>
    </row>
    <row r="126" spans="2:21" ht="12.75">
      <c r="B126"/>
      <c r="J126"/>
      <c r="K126"/>
      <c r="L126"/>
      <c r="M126"/>
      <c r="N126"/>
      <c r="O126"/>
      <c r="P126"/>
      <c r="Q126"/>
      <c r="R126"/>
      <c r="S126"/>
      <c r="T126"/>
      <c r="U126"/>
    </row>
    <row r="127" spans="2:21" ht="12.75">
      <c r="B127"/>
      <c r="J127"/>
      <c r="K127"/>
      <c r="L127"/>
      <c r="M127"/>
      <c r="N127"/>
      <c r="O127"/>
      <c r="P127"/>
      <c r="Q127"/>
      <c r="R127"/>
      <c r="S127"/>
      <c r="T127"/>
      <c r="U127"/>
    </row>
    <row r="128" spans="2:21" ht="12.75">
      <c r="B128"/>
      <c r="J128"/>
      <c r="K128"/>
      <c r="L128"/>
      <c r="M128"/>
      <c r="N128"/>
      <c r="O128"/>
      <c r="P128"/>
      <c r="Q128"/>
      <c r="R128"/>
      <c r="S128"/>
      <c r="T128"/>
      <c r="U128"/>
    </row>
    <row r="129" spans="2:21" ht="12.75">
      <c r="B129"/>
      <c r="J129"/>
      <c r="K129"/>
      <c r="L129"/>
      <c r="M129"/>
      <c r="N129"/>
      <c r="O129"/>
      <c r="P129"/>
      <c r="Q129"/>
      <c r="R129"/>
      <c r="S129"/>
      <c r="T129"/>
      <c r="U129"/>
    </row>
    <row r="130" spans="2:21" ht="12.75">
      <c r="B130"/>
      <c r="J130"/>
      <c r="K130"/>
      <c r="L130"/>
      <c r="M130"/>
      <c r="N130"/>
      <c r="O130"/>
      <c r="P130"/>
      <c r="Q130"/>
      <c r="R130"/>
      <c r="S130"/>
      <c r="T130"/>
      <c r="U130"/>
    </row>
    <row r="131" spans="2:21" ht="12.75">
      <c r="B131"/>
      <c r="J131"/>
      <c r="K131"/>
      <c r="L131"/>
      <c r="M131"/>
      <c r="N131"/>
      <c r="O131"/>
      <c r="P131"/>
      <c r="Q131"/>
      <c r="R131"/>
      <c r="S131"/>
      <c r="T131"/>
      <c r="U131"/>
    </row>
    <row r="132" spans="2:21" ht="12.75">
      <c r="B132"/>
      <c r="J132"/>
      <c r="K132"/>
      <c r="L132"/>
      <c r="M132"/>
      <c r="N132"/>
      <c r="O132"/>
      <c r="P132"/>
      <c r="Q132"/>
      <c r="R132"/>
      <c r="S132"/>
      <c r="T132"/>
      <c r="U132"/>
    </row>
    <row r="133" spans="2:21" ht="12.75">
      <c r="B133"/>
      <c r="J133"/>
      <c r="K133"/>
      <c r="L133"/>
      <c r="M133"/>
      <c r="N133"/>
      <c r="O133"/>
      <c r="P133"/>
      <c r="Q133"/>
      <c r="R133"/>
      <c r="S133"/>
      <c r="T133"/>
      <c r="U133"/>
    </row>
    <row r="134" spans="2:21" ht="12.75">
      <c r="B134"/>
      <c r="J134"/>
      <c r="K134"/>
      <c r="L134"/>
      <c r="M134"/>
      <c r="N134"/>
      <c r="O134"/>
      <c r="P134"/>
      <c r="Q134"/>
      <c r="R134"/>
      <c r="S134"/>
      <c r="T134"/>
      <c r="U134"/>
    </row>
    <row r="135" spans="2:21" ht="12.75">
      <c r="B135"/>
      <c r="J135"/>
      <c r="K135"/>
      <c r="L135"/>
      <c r="M135"/>
      <c r="N135"/>
      <c r="O135"/>
      <c r="P135"/>
      <c r="Q135"/>
      <c r="R135"/>
      <c r="S135"/>
      <c r="T135"/>
      <c r="U135"/>
    </row>
    <row r="136" spans="2:21" ht="12.75">
      <c r="B136"/>
      <c r="J136"/>
      <c r="K136"/>
      <c r="L136"/>
      <c r="M136"/>
      <c r="N136"/>
      <c r="O136"/>
      <c r="P136"/>
      <c r="Q136"/>
      <c r="R136"/>
      <c r="S136"/>
      <c r="T136"/>
      <c r="U136"/>
    </row>
    <row r="137" spans="2:21" ht="12.75">
      <c r="B137"/>
      <c r="J137"/>
      <c r="K137"/>
      <c r="L137"/>
      <c r="M137"/>
      <c r="N137"/>
      <c r="O137"/>
      <c r="P137"/>
      <c r="Q137"/>
      <c r="R137"/>
      <c r="S137"/>
      <c r="T137"/>
      <c r="U137"/>
    </row>
    <row r="138" spans="2:21" ht="12.75">
      <c r="B138"/>
      <c r="J138"/>
      <c r="K138"/>
      <c r="L138"/>
      <c r="M138"/>
      <c r="N138"/>
      <c r="O138"/>
      <c r="P138"/>
      <c r="Q138"/>
      <c r="R138"/>
      <c r="S138"/>
      <c r="T138"/>
      <c r="U138"/>
    </row>
    <row r="139" spans="2:21" ht="12.75">
      <c r="B139"/>
      <c r="J139"/>
      <c r="K139"/>
      <c r="L139"/>
      <c r="M139"/>
      <c r="N139"/>
      <c r="O139"/>
      <c r="P139"/>
      <c r="Q139"/>
      <c r="R139"/>
      <c r="S139"/>
      <c r="T139"/>
      <c r="U139"/>
    </row>
    <row r="140" spans="2:21" ht="12.75">
      <c r="B140"/>
      <c r="J140"/>
      <c r="K140"/>
      <c r="L140"/>
      <c r="M140"/>
      <c r="N140"/>
      <c r="O140"/>
      <c r="P140"/>
      <c r="Q140"/>
      <c r="R140"/>
      <c r="S140"/>
      <c r="T140"/>
      <c r="U140"/>
    </row>
    <row r="141" spans="2:21" ht="12.75">
      <c r="B141"/>
      <c r="J141"/>
      <c r="K141"/>
      <c r="L141"/>
      <c r="M141"/>
      <c r="N141"/>
      <c r="O141"/>
      <c r="P141"/>
      <c r="Q141"/>
      <c r="R141"/>
      <c r="S141"/>
      <c r="T141"/>
      <c r="U141"/>
    </row>
  </sheetData>
  <mergeCells count="9">
    <mergeCell ref="C107:H120"/>
    <mergeCell ref="D45:H45"/>
    <mergeCell ref="D46:H46"/>
    <mergeCell ref="D2:H2"/>
    <mergeCell ref="D3:H3"/>
    <mergeCell ref="C85:C86"/>
    <mergeCell ref="C103:C104"/>
    <mergeCell ref="D96:H96"/>
    <mergeCell ref="D97:H97"/>
  </mergeCells>
  <dataValidations count="11">
    <dataValidation type="date" operator="greaterThanOrEqual" showInputMessage="1" showErrorMessage="1" promptTitle="Busy hour" prompt="Please enter the date and starting time of the busy hour. Enter the day, month, year and starting hour (0–23) followed by a colon.  For example enter&#10;15 Dec 2011 14:" errorTitle="Busy hour" error="Dates later than 31 March 2009 are accepted" sqref="F30 D51 F51 D55 F55 D65 D76 F76 D83 D23 D30">
      <formula1>39904</formula1>
    </dataValidation>
    <dataValidation type="custom" operator="greaterThanOrEqual" showInputMessage="1" showErrorMessage="1" promptTitle="Busy hour" prompt="Please enter the date and starting time of the busy hour. Enter the day, month, year and starting hour (0–23) followed by a colon.  For example enter&#10;15 Dec 2011 1:&#10;Enter &quot;N/A&quot; if there are separate facilities for international &amp; domestic passengers." errorTitle="Busy hour" error="Dates later than 31 March 2009 and text &quot;N/A&quot; are accepted" sqref="H8 H101 H16 H61 H72 H90 H12">
      <formula1>OR(AND(ISNUMBER(H8),H8&gt;=39904),AND(ISTEXT(H8),H8="N/A"))</formula1>
    </dataValidation>
    <dataValidation type="custom" operator="greaterThanOrEqual" showInputMessage="1" showErrorMessage="1" promptTitle="Busy hour" prompt="Please enter the date and starting time of the busy hour. Enter the day, month, year and starting hour (0–23) followed by a colon.  For example enter&#10;15 Dec 2011 1:&#10;Enter &quot;N/A&quot; if is a common facility for international &amp; domestic passengers." errorTitle="Busy hour" error="Dates later than 31 March 2009 and text &quot;N/A&quot; are accepted" sqref="F8 D8 F101 D101 F16 D16 F61 D61 F72 D72 F90 D90 F12 D12">
      <formula1>OR(AND(ISNUMBER(F8),F8&gt;=39904),AND(ISTEXT(F8),F8="N/A"))</formula1>
    </dataValidation>
    <dataValidation type="custom" operator="greaterThanOrEqual" allowBlank="1" showInputMessage="1" showErrorMessage="1" promptTitle="Floor space" prompt="Please enter a number larger than or equal to 0.  Enter &quot;N/A&quot; if there are separate facilities for international &amp; domestic passengers." errorTitle="Floor space" error="Decimal values larger than or equal to 0 and text &quot;N/A&quot; are accepted" sqref="H9 H13 H17 H62 H73 H91 H102">
      <formula1>OR(AND(ISNUMBER(H9),H9&gt;=0),AND(ISTEXT(H9),H9="N/A"))</formula1>
    </dataValidation>
    <dataValidation type="custom" operator="greaterThanOrEqual" allowBlank="1" showInputMessage="1" showErrorMessage="1" promptTitle="Floor space" prompt="Please enter a number larger than or equal to 0.  Enter &quot;N/A&quot; if is a common facility for international &amp; domestic passengers." errorTitle="Floor space" error="Decimal values larger than or equal to 0 and text &quot;N/A&quot; are accepted" sqref="F9 D9 F13 D13 F17 D17 F62 D62 F73 D73 F91 D91 D102 F102">
      <formula1>OR(AND(ISNUMBER(F9),F9&gt;=0),AND(ISTEXT(F9),F9="N/A"))</formula1>
    </dataValidation>
    <dataValidation type="custom" operator="greaterThanOrEqual" allowBlank="1" showInputMessage="1" showErrorMessage="1" promptTitle="Passenger throughput" prompt="Please enter a number larger than or equal to 0.  Enter &quot;N/A&quot; if is a common facility for international &amp; domestic passengers." errorTitle="Passenger throughput" error="Decimal values larger than or equal to 0 and text &quot;N/A&quot; are accepted" sqref="D10 F10 D14 F14 D20 F20 D63 F63 D74 F74 D92 F92 D105 F105">
      <formula1>OR(AND(ISNUMBER(D10),D10&gt;=0),AND(ISTEXT(D10),D10="N/A"))</formula1>
    </dataValidation>
    <dataValidation type="custom" operator="greaterThanOrEqual" allowBlank="1" showInputMessage="1" showErrorMessage="1" promptTitle="Passenger throughput" prompt="Please enter a number larger than or equal to 0.  Enter &quot;N/A&quot; if there are separate facilities for international &amp; domestic passengers." errorTitle="Passenger throughput" error="Decimal values larger than or equal to 0 and text &quot;N/A&quot; are accepted" sqref="H10 H14 H20 H63 H74 H92 H105">
      <formula1>OR(AND(ISNUMBER(H10),H10&gt;=0),AND(ISTEXT(H10),H10="N/A"))</formula1>
    </dataValidation>
    <dataValidation type="custom" operator="greaterThanOrEqual" allowBlank="1" showInputMessage="1" showErrorMessage="1" promptTitle="Notional capacity" prompt="Please enter a number larger than or equal to 0.  Enter &quot;N/A&quot; if is a common facility for international &amp; domestic passengers." errorTitle="Notional capacity" error="Decimal values larger than or equal to 0 and text &quot;N/A&quot; are accepted" sqref="D18:D19 F18:F19">
      <formula1>OR(AND(ISNUMBER(D18),D18&gt;=0),AND(ISTEXT(D18),D18="N/A"))</formula1>
    </dataValidation>
    <dataValidation type="custom" operator="greaterThanOrEqual" allowBlank="1" showInputMessage="1" showErrorMessage="1" promptTitle="Notional capacity" prompt="Please enter a number larger than or equal to 0.  Enter &quot;N/A&quot; if there are separate facilities for international &amp; domestic passengers." errorTitle="Notional capacity" error="Decimal values larger than or equal to 0 and text &quot;N/A&quot; are accepted" sqref="H18:H19">
      <formula1>OR(AND(ISNUMBER(H18),H18&gt;=0),AND(ISTEXT(H18),H18="N/A"))</formula1>
    </dataValidation>
    <dataValidation type="custom" operator="greaterThanOrEqual" allowBlank="1" showInputMessage="1" showErrorMessage="1" promptTitle="Baggage trolleys" prompt="Please enter a number larger than or equal to 0.  Enter &quot;N/A&quot; if is a common facility for international &amp; domestic passengers." errorTitle="Baggage trolleys" error="Decimal values larger than or equal to 0 and text &quot;N/A&quot; are accepted" sqref="D103 F103">
      <formula1>OR(AND(ISNUMBER(D103),D103&gt;=0),AND(ISTEXT(D103),D103="N/A"))</formula1>
    </dataValidation>
    <dataValidation type="custom" operator="greaterThanOrEqual" allowBlank="1" showInputMessage="1" showErrorMessage="1" promptTitle="Baggage trolleys" prompt="Please enter a number larger than or equal to 0.  Enter &quot;N/A&quot; if there are separate facilities for international &amp; domestic passengers." errorTitle="Baggage trolleys" error="Decimal values larger than or equal to 0 and text &quot;N/A&quot; are accepted" sqref="H103">
      <formula1>OR(AND(ISNUMBER(H103),H103&gt;=0),AND(ISTEXT(H103),H103="N/A"))</formula1>
    </dataValidation>
  </dataValidations>
  <printOptions/>
  <pageMargins left="0.7480314960629921" right="0.7480314960629921" top="0.984251968503937" bottom="0.984251968503937" header="0.5118110236220472" footer="0.5118110236220472"/>
  <pageSetup fitToHeight="10" fitToWidth="1" horizontalDpi="600" verticalDpi="600" orientation="portrait" paperSize="9" scale="62" r:id="rId1"/>
  <headerFooter alignWithMargins="0">
    <oddHeader>&amp;CCommerce Commission Information Disclosure Template</oddHeader>
    <oddFooter>&amp;C&amp;F&amp;R&amp;A</oddFooter>
  </headerFooter>
  <rowBreaks count="1" manualBreakCount="1">
    <brk id="42" max="12" man="1"/>
  </rowBreaks>
</worksheet>
</file>

<file path=xl/worksheets/sheet17.xml><?xml version="1.0" encoding="utf-8"?>
<worksheet xmlns="http://schemas.openxmlformats.org/spreadsheetml/2006/main" xmlns:r="http://schemas.openxmlformats.org/officeDocument/2006/relationships">
  <sheetPr codeName="Sheet7">
    <tabColor indexed="50"/>
    <pageSetUpPr fitToPage="1"/>
  </sheetPr>
  <dimension ref="A1:AC178"/>
  <sheetViews>
    <sheetView showGridLines="0" view="pageBreakPreview" zoomScaleSheetLayoutView="100" workbookViewId="0" topLeftCell="A1">
      <selection activeCell="A1" sqref="A1"/>
    </sheetView>
  </sheetViews>
  <sheetFormatPr defaultColWidth="9.140625" defaultRowHeight="12.75"/>
  <cols>
    <col min="1" max="1" width="3.7109375" style="0" customWidth="1"/>
    <col min="2" max="2" width="6.57421875" style="0" customWidth="1"/>
    <col min="3" max="3" width="49.28125" style="0" customWidth="1"/>
    <col min="4" max="4" width="13.57421875" style="0" customWidth="1"/>
    <col min="5" max="5" width="11.8515625" style="0" customWidth="1"/>
    <col min="6" max="6" width="0.5625" style="0" customWidth="1"/>
    <col min="7" max="7" width="11.8515625" style="0" customWidth="1"/>
    <col min="8" max="8" width="0.5625" style="0" customWidth="1"/>
    <col min="9" max="9" width="11.8515625" style="0" customWidth="1"/>
    <col min="10" max="10" width="0.5625" style="0" customWidth="1"/>
    <col min="11" max="11" width="11.8515625" style="0" customWidth="1"/>
    <col min="12" max="12" width="0.5625" style="0" customWidth="1"/>
    <col min="13" max="13" width="11.8515625" style="0" customWidth="1"/>
    <col min="14" max="14" width="2.7109375" style="0" customWidth="1"/>
    <col min="15" max="15" width="9.140625" style="18" customWidth="1"/>
  </cols>
  <sheetData>
    <row r="1" spans="1:29" s="16" customFormat="1" ht="12.75" customHeight="1">
      <c r="A1" s="44"/>
      <c r="B1" s="45"/>
      <c r="C1" s="45"/>
      <c r="D1" s="45"/>
      <c r="E1" s="45"/>
      <c r="F1" s="45"/>
      <c r="G1" s="45"/>
      <c r="H1" s="45"/>
      <c r="I1" s="45"/>
      <c r="J1" s="45"/>
      <c r="K1" s="45"/>
      <c r="L1" s="45"/>
      <c r="M1" s="45"/>
      <c r="N1" s="46"/>
      <c r="O1"/>
      <c r="P1"/>
      <c r="Q1"/>
      <c r="R1"/>
      <c r="S1"/>
      <c r="T1"/>
      <c r="U1"/>
      <c r="V1"/>
      <c r="W1"/>
      <c r="X1"/>
      <c r="Y1"/>
      <c r="Z1"/>
      <c r="AA1"/>
      <c r="AB1"/>
      <c r="AC1"/>
    </row>
    <row r="2" spans="1:29" s="16" customFormat="1" ht="16.5" customHeight="1">
      <c r="A2" s="47"/>
      <c r="B2" s="48"/>
      <c r="C2" s="48"/>
      <c r="D2" s="69"/>
      <c r="E2" s="52"/>
      <c r="F2" s="157" t="s">
        <v>51</v>
      </c>
      <c r="G2" s="416" t="str">
        <f>IF(NOT(ISBLANK(CoverSheet!$C$30)),CoverSheet!$C$30,"")</f>
        <v>Airport Company</v>
      </c>
      <c r="H2" s="416"/>
      <c r="I2" s="416"/>
      <c r="J2" s="416"/>
      <c r="K2" s="416"/>
      <c r="L2" s="416"/>
      <c r="M2" s="416"/>
      <c r="N2" s="50"/>
      <c r="O2"/>
      <c r="P2"/>
      <c r="Q2"/>
      <c r="R2"/>
      <c r="S2"/>
      <c r="T2"/>
      <c r="U2"/>
      <c r="V2"/>
      <c r="W2"/>
      <c r="X2"/>
      <c r="Y2"/>
      <c r="Z2"/>
      <c r="AA2"/>
      <c r="AB2"/>
      <c r="AC2"/>
    </row>
    <row r="3" spans="1:29" s="16" customFormat="1" ht="16.5" customHeight="1">
      <c r="A3" s="47"/>
      <c r="B3" s="48"/>
      <c r="C3" s="48"/>
      <c r="D3" s="69"/>
      <c r="E3" s="52"/>
      <c r="F3" s="157" t="s">
        <v>52</v>
      </c>
      <c r="G3" s="417">
        <f>IF(ISNUMBER(CoverSheet!$C$31),CoverSheet!$C$31,"")</f>
        <v>40633</v>
      </c>
      <c r="H3" s="417"/>
      <c r="I3" s="417"/>
      <c r="J3" s="417"/>
      <c r="K3" s="417"/>
      <c r="L3" s="417"/>
      <c r="M3" s="417"/>
      <c r="N3" s="50"/>
      <c r="O3"/>
      <c r="P3"/>
      <c r="Q3"/>
      <c r="R3"/>
      <c r="S3"/>
      <c r="T3"/>
      <c r="U3"/>
      <c r="V3"/>
      <c r="W3"/>
      <c r="X3"/>
      <c r="Y3"/>
      <c r="Z3"/>
      <c r="AA3"/>
      <c r="AB3"/>
      <c r="AC3"/>
    </row>
    <row r="4" spans="1:29" s="4" customFormat="1" ht="20.25" customHeight="1">
      <c r="A4" s="51" t="s">
        <v>484</v>
      </c>
      <c r="B4" s="52"/>
      <c r="C4" s="52"/>
      <c r="D4" s="52"/>
      <c r="E4" s="52"/>
      <c r="F4" s="48"/>
      <c r="G4" s="52"/>
      <c r="H4" s="52"/>
      <c r="I4" s="52"/>
      <c r="J4" s="52"/>
      <c r="K4" s="52"/>
      <c r="L4" s="52"/>
      <c r="M4" s="52"/>
      <c r="N4" s="53"/>
      <c r="O4"/>
      <c r="P4"/>
      <c r="Q4"/>
      <c r="R4"/>
      <c r="S4"/>
      <c r="T4"/>
      <c r="U4"/>
      <c r="V4"/>
      <c r="W4"/>
      <c r="X4"/>
      <c r="Y4"/>
      <c r="Z4"/>
      <c r="AA4"/>
      <c r="AB4"/>
      <c r="AC4"/>
    </row>
    <row r="5" spans="1:29" s="16" customFormat="1" ht="12.75" customHeight="1">
      <c r="A5" s="20" t="s">
        <v>53</v>
      </c>
      <c r="B5" s="270" t="s">
        <v>628</v>
      </c>
      <c r="C5" s="69"/>
      <c r="D5" s="69"/>
      <c r="E5" s="69"/>
      <c r="F5" s="48"/>
      <c r="G5" s="48"/>
      <c r="H5" s="48"/>
      <c r="I5" s="48"/>
      <c r="J5" s="48"/>
      <c r="K5" s="48"/>
      <c r="L5" s="48"/>
      <c r="M5" s="48"/>
      <c r="N5" s="50"/>
      <c r="O5"/>
      <c r="P5"/>
      <c r="Q5"/>
      <c r="R5"/>
      <c r="S5"/>
      <c r="T5"/>
      <c r="U5"/>
      <c r="V5"/>
      <c r="W5"/>
      <c r="X5"/>
      <c r="Y5"/>
      <c r="Z5"/>
      <c r="AA5"/>
      <c r="AB5"/>
      <c r="AC5"/>
    </row>
    <row r="6" spans="1:15" ht="25.5" customHeight="1">
      <c r="A6" s="21">
        <f>ROW()</f>
        <v>6</v>
      </c>
      <c r="B6" s="54"/>
      <c r="C6" s="70" t="s">
        <v>100</v>
      </c>
      <c r="D6" s="77"/>
      <c r="E6" s="77"/>
      <c r="F6" s="54"/>
      <c r="G6" s="54"/>
      <c r="H6" s="54"/>
      <c r="I6" s="54"/>
      <c r="J6" s="54"/>
      <c r="K6" s="54"/>
      <c r="L6" s="54"/>
      <c r="M6" s="54"/>
      <c r="N6" s="55"/>
      <c r="O6"/>
    </row>
    <row r="7" spans="1:15" ht="15" customHeight="1">
      <c r="A7" s="21">
        <f>ROW()</f>
        <v>7</v>
      </c>
      <c r="B7" s="54"/>
      <c r="C7" s="54" t="s">
        <v>101</v>
      </c>
      <c r="D7" s="77"/>
      <c r="E7" s="431" t="s">
        <v>536</v>
      </c>
      <c r="F7" s="431"/>
      <c r="G7" s="431"/>
      <c r="H7" s="431"/>
      <c r="I7" s="431"/>
      <c r="J7" s="77"/>
      <c r="K7" s="54"/>
      <c r="L7" s="54"/>
      <c r="M7" s="54"/>
      <c r="N7" s="55"/>
      <c r="O7"/>
    </row>
    <row r="8" spans="1:15" ht="15" customHeight="1">
      <c r="A8" s="21">
        <f>ROW()</f>
        <v>8</v>
      </c>
      <c r="B8" s="54"/>
      <c r="C8" s="54" t="s">
        <v>102</v>
      </c>
      <c r="D8" s="77"/>
      <c r="E8" s="410"/>
      <c r="F8" s="409"/>
      <c r="G8" s="409"/>
      <c r="H8" s="409"/>
      <c r="I8" s="409"/>
      <c r="J8" s="77"/>
      <c r="K8" s="54"/>
      <c r="L8" s="54"/>
      <c r="M8" s="54"/>
      <c r="N8" s="55"/>
      <c r="O8"/>
    </row>
    <row r="9" spans="1:15" ht="13.5" customHeight="1">
      <c r="A9" s="21">
        <f>ROW()</f>
        <v>9</v>
      </c>
      <c r="B9" s="54"/>
      <c r="C9" s="77"/>
      <c r="D9" s="77"/>
      <c r="E9" s="77"/>
      <c r="F9" s="54"/>
      <c r="G9" s="54"/>
      <c r="H9" s="54"/>
      <c r="I9" s="54"/>
      <c r="J9" s="54"/>
      <c r="K9" s="54"/>
      <c r="L9" s="54"/>
      <c r="M9" s="54"/>
      <c r="N9" s="55"/>
      <c r="O9"/>
    </row>
    <row r="10" spans="1:15" ht="16.5" customHeight="1">
      <c r="A10" s="21">
        <f>ROW()</f>
        <v>10</v>
      </c>
      <c r="B10" s="54"/>
      <c r="C10" s="70" t="s">
        <v>103</v>
      </c>
      <c r="D10" s="77"/>
      <c r="E10" s="77"/>
      <c r="F10" s="54"/>
      <c r="G10" s="54"/>
      <c r="H10" s="54"/>
      <c r="I10" s="54"/>
      <c r="J10" s="54"/>
      <c r="K10" s="54"/>
      <c r="L10" s="54"/>
      <c r="M10" s="54"/>
      <c r="N10" s="55"/>
      <c r="O10"/>
    </row>
    <row r="11" spans="1:15" ht="12.75">
      <c r="A11" s="21">
        <f>ROW()</f>
        <v>11</v>
      </c>
      <c r="B11" s="54"/>
      <c r="C11" s="77" t="s">
        <v>104</v>
      </c>
      <c r="D11" s="77"/>
      <c r="E11" s="54"/>
      <c r="F11" s="54"/>
      <c r="G11" s="54"/>
      <c r="H11" s="54"/>
      <c r="I11" s="54"/>
      <c r="J11" s="54"/>
      <c r="K11" s="54"/>
      <c r="L11" s="54"/>
      <c r="M11" s="54"/>
      <c r="N11" s="55"/>
      <c r="O11"/>
    </row>
    <row r="12" spans="1:29" s="4" customFormat="1" ht="20.25" customHeight="1">
      <c r="A12" s="21">
        <f>ROW()</f>
        <v>12</v>
      </c>
      <c r="B12" s="54"/>
      <c r="C12" s="56" t="s">
        <v>85</v>
      </c>
      <c r="D12" s="313" t="s">
        <v>284</v>
      </c>
      <c r="E12" s="57">
        <v>1</v>
      </c>
      <c r="F12" s="54"/>
      <c r="G12" s="57">
        <v>2</v>
      </c>
      <c r="H12" s="54"/>
      <c r="I12" s="57">
        <v>3</v>
      </c>
      <c r="J12" s="54"/>
      <c r="K12" s="57">
        <v>4</v>
      </c>
      <c r="L12" s="54"/>
      <c r="M12" s="432" t="s">
        <v>96</v>
      </c>
      <c r="N12" s="55"/>
      <c r="O12"/>
      <c r="P12"/>
      <c r="Q12"/>
      <c r="R12"/>
      <c r="S12"/>
      <c r="T12"/>
      <c r="U12"/>
      <c r="V12"/>
      <c r="W12"/>
      <c r="X12"/>
      <c r="Y12"/>
      <c r="Z12"/>
      <c r="AA12"/>
      <c r="AB12"/>
      <c r="AC12"/>
    </row>
    <row r="13" spans="1:29" s="4" customFormat="1" ht="12.75">
      <c r="A13" s="21">
        <f>ROW()</f>
        <v>13</v>
      </c>
      <c r="B13" s="54"/>
      <c r="C13" s="54"/>
      <c r="D13" s="313" t="s">
        <v>285</v>
      </c>
      <c r="E13" s="172">
        <f>IF(ISNUMBER(CoverSheet!$C$31),DATE(YEAR(CoverSheet!$C$31),MONTH(CoverSheet!$C$31)+E12*3-11,1)-1,"")</f>
        <v>40359</v>
      </c>
      <c r="F13" s="77"/>
      <c r="G13" s="172">
        <f>IF(ISNUMBER(CoverSheet!$C$31),DATE(YEAR(CoverSheet!$C$31),MONTH(CoverSheet!$C$31)+G12*3-11,1)-1,"")</f>
        <v>40451</v>
      </c>
      <c r="H13" s="54"/>
      <c r="I13" s="172">
        <f>IF(ISNUMBER(CoverSheet!$C$31),DATE(YEAR(CoverSheet!$C$31),MONTH(CoverSheet!$C$31)+I12*3-11,1)-1,"")</f>
        <v>40543</v>
      </c>
      <c r="J13" s="54"/>
      <c r="K13" s="172">
        <f>IF(ISNUMBER(CoverSheet!$C$31),DATE(YEAR(CoverSheet!$C$31),MONTH(CoverSheet!$C$31)+K12*3-11,1)-1,"")</f>
        <v>40633</v>
      </c>
      <c r="L13" s="54"/>
      <c r="M13" s="433"/>
      <c r="N13" s="55"/>
      <c r="O13"/>
      <c r="P13"/>
      <c r="Q13"/>
      <c r="R13"/>
      <c r="S13"/>
      <c r="T13"/>
      <c r="U13"/>
      <c r="V13"/>
      <c r="W13"/>
      <c r="X13"/>
      <c r="Y13"/>
      <c r="Z13"/>
      <c r="AA13"/>
      <c r="AB13"/>
      <c r="AC13"/>
    </row>
    <row r="14" spans="1:15" ht="15" customHeight="1">
      <c r="A14" s="21">
        <f>ROW()</f>
        <v>14</v>
      </c>
      <c r="B14" s="54"/>
      <c r="C14" s="71" t="s">
        <v>59</v>
      </c>
      <c r="D14" s="54"/>
      <c r="E14" s="79"/>
      <c r="F14" s="54"/>
      <c r="G14" s="79"/>
      <c r="H14" s="54"/>
      <c r="I14" s="79"/>
      <c r="J14" s="54"/>
      <c r="K14" s="79"/>
      <c r="L14" s="54"/>
      <c r="M14" s="80">
        <f>IF(SUM($E14:$K14)=0,0,AVERAGE($E14:$K14))</f>
        <v>0</v>
      </c>
      <c r="N14" s="55"/>
      <c r="O14"/>
    </row>
    <row r="15" spans="1:15" ht="15" customHeight="1">
      <c r="A15" s="21">
        <f>ROW()</f>
        <v>15</v>
      </c>
      <c r="B15" s="54"/>
      <c r="C15" s="71" t="s">
        <v>60</v>
      </c>
      <c r="D15" s="54"/>
      <c r="E15" s="79"/>
      <c r="F15" s="54"/>
      <c r="G15" s="79"/>
      <c r="H15" s="54"/>
      <c r="I15" s="79"/>
      <c r="J15" s="54"/>
      <c r="K15" s="79"/>
      <c r="L15" s="54"/>
      <c r="M15" s="80">
        <f aca="true" t="shared" si="0" ref="M15:M27">IF(SUM($E15:$K15)=0,0,AVERAGE($E15:$K15))</f>
        <v>0</v>
      </c>
      <c r="N15" s="55"/>
      <c r="O15"/>
    </row>
    <row r="16" spans="1:15" ht="15" customHeight="1">
      <c r="A16" s="21">
        <f>ROW()</f>
        <v>16</v>
      </c>
      <c r="B16" s="54"/>
      <c r="C16" s="71" t="s">
        <v>61</v>
      </c>
      <c r="D16" s="54"/>
      <c r="E16" s="79"/>
      <c r="F16" s="54"/>
      <c r="G16" s="79"/>
      <c r="H16" s="54"/>
      <c r="I16" s="79"/>
      <c r="J16" s="54"/>
      <c r="K16" s="79"/>
      <c r="L16" s="54"/>
      <c r="M16" s="80">
        <f t="shared" si="0"/>
        <v>0</v>
      </c>
      <c r="N16" s="55"/>
      <c r="O16"/>
    </row>
    <row r="17" spans="1:15" ht="15" customHeight="1">
      <c r="A17" s="21">
        <f>ROW()</f>
        <v>17</v>
      </c>
      <c r="B17" s="54"/>
      <c r="C17" s="71" t="s">
        <v>62</v>
      </c>
      <c r="D17" s="54"/>
      <c r="E17" s="79"/>
      <c r="F17" s="54"/>
      <c r="G17" s="79"/>
      <c r="H17" s="54"/>
      <c r="I17" s="79"/>
      <c r="J17" s="54"/>
      <c r="K17" s="79"/>
      <c r="L17" s="54"/>
      <c r="M17" s="80">
        <f t="shared" si="0"/>
        <v>0</v>
      </c>
      <c r="N17" s="55"/>
      <c r="O17"/>
    </row>
    <row r="18" spans="1:15" ht="15" customHeight="1">
      <c r="A18" s="21">
        <f>ROW()</f>
        <v>18</v>
      </c>
      <c r="B18" s="54"/>
      <c r="C18" s="71" t="s">
        <v>63</v>
      </c>
      <c r="D18" s="54"/>
      <c r="E18" s="79"/>
      <c r="F18" s="54"/>
      <c r="G18" s="79"/>
      <c r="H18" s="54"/>
      <c r="I18" s="79"/>
      <c r="J18" s="54"/>
      <c r="K18" s="79"/>
      <c r="L18" s="54"/>
      <c r="M18" s="80">
        <f t="shared" si="0"/>
        <v>0</v>
      </c>
      <c r="N18" s="55"/>
      <c r="O18"/>
    </row>
    <row r="19" spans="1:15" ht="15" customHeight="1">
      <c r="A19" s="21">
        <f>ROW()</f>
        <v>19</v>
      </c>
      <c r="B19" s="54"/>
      <c r="C19" s="71" t="s">
        <v>64</v>
      </c>
      <c r="D19" s="54"/>
      <c r="E19" s="79"/>
      <c r="F19" s="54"/>
      <c r="G19" s="79"/>
      <c r="H19" s="54"/>
      <c r="I19" s="79"/>
      <c r="J19" s="54"/>
      <c r="K19" s="79"/>
      <c r="L19" s="54"/>
      <c r="M19" s="80">
        <f t="shared" si="0"/>
        <v>0</v>
      </c>
      <c r="N19" s="55"/>
      <c r="O19"/>
    </row>
    <row r="20" spans="1:15" ht="15" customHeight="1">
      <c r="A20" s="21">
        <f>ROW()</f>
        <v>20</v>
      </c>
      <c r="B20" s="54"/>
      <c r="C20" s="71" t="s">
        <v>65</v>
      </c>
      <c r="D20" s="54"/>
      <c r="E20" s="79"/>
      <c r="F20" s="54"/>
      <c r="G20" s="79"/>
      <c r="H20" s="54"/>
      <c r="I20" s="79"/>
      <c r="J20" s="54"/>
      <c r="K20" s="79"/>
      <c r="L20" s="54"/>
      <c r="M20" s="80">
        <f t="shared" si="0"/>
        <v>0</v>
      </c>
      <c r="N20" s="55"/>
      <c r="O20"/>
    </row>
    <row r="21" spans="1:15" ht="15" customHeight="1">
      <c r="A21" s="21">
        <f>ROW()</f>
        <v>21</v>
      </c>
      <c r="B21" s="54"/>
      <c r="C21" s="71" t="s">
        <v>66</v>
      </c>
      <c r="D21" s="54"/>
      <c r="E21" s="79"/>
      <c r="F21" s="54"/>
      <c r="G21" s="79"/>
      <c r="H21" s="54"/>
      <c r="I21" s="79"/>
      <c r="J21" s="54"/>
      <c r="K21" s="79"/>
      <c r="L21" s="54"/>
      <c r="M21" s="80">
        <f t="shared" si="0"/>
        <v>0</v>
      </c>
      <c r="N21" s="55"/>
      <c r="O21"/>
    </row>
    <row r="22" spans="1:15" ht="15" customHeight="1">
      <c r="A22" s="21">
        <f>ROW()</f>
        <v>22</v>
      </c>
      <c r="B22" s="54"/>
      <c r="C22" s="71" t="s">
        <v>67</v>
      </c>
      <c r="D22" s="54"/>
      <c r="E22" s="79"/>
      <c r="F22" s="54"/>
      <c r="G22" s="79"/>
      <c r="H22" s="54"/>
      <c r="I22" s="79"/>
      <c r="J22" s="54"/>
      <c r="K22" s="79"/>
      <c r="L22" s="54"/>
      <c r="M22" s="80">
        <f t="shared" si="0"/>
        <v>0</v>
      </c>
      <c r="N22" s="55"/>
      <c r="O22"/>
    </row>
    <row r="23" spans="1:15" ht="15" customHeight="1">
      <c r="A23" s="21">
        <f>ROW()</f>
        <v>23</v>
      </c>
      <c r="B23" s="54"/>
      <c r="C23" s="71" t="s">
        <v>68</v>
      </c>
      <c r="D23" s="54"/>
      <c r="E23" s="79"/>
      <c r="F23" s="54"/>
      <c r="G23" s="79"/>
      <c r="H23" s="54"/>
      <c r="I23" s="79"/>
      <c r="J23" s="54"/>
      <c r="K23" s="79"/>
      <c r="L23" s="54"/>
      <c r="M23" s="80">
        <f t="shared" si="0"/>
        <v>0</v>
      </c>
      <c r="N23" s="55"/>
      <c r="O23"/>
    </row>
    <row r="24" spans="1:15" ht="15" customHeight="1">
      <c r="A24" s="21">
        <f>ROW()</f>
        <v>24</v>
      </c>
      <c r="B24" s="54"/>
      <c r="C24" s="71" t="s">
        <v>69</v>
      </c>
      <c r="D24" s="54"/>
      <c r="E24" s="79"/>
      <c r="F24" s="54"/>
      <c r="G24" s="79"/>
      <c r="H24" s="54"/>
      <c r="I24" s="79"/>
      <c r="J24" s="54"/>
      <c r="K24" s="79"/>
      <c r="L24" s="54"/>
      <c r="M24" s="80">
        <f t="shared" si="0"/>
        <v>0</v>
      </c>
      <c r="N24" s="55"/>
      <c r="O24"/>
    </row>
    <row r="25" spans="1:15" ht="15" customHeight="1">
      <c r="A25" s="21">
        <f>ROW()</f>
        <v>25</v>
      </c>
      <c r="B25" s="54"/>
      <c r="C25" s="71" t="s">
        <v>92</v>
      </c>
      <c r="D25" s="54"/>
      <c r="E25" s="79"/>
      <c r="F25" s="54"/>
      <c r="G25" s="79"/>
      <c r="H25" s="54"/>
      <c r="I25" s="79"/>
      <c r="J25" s="54"/>
      <c r="K25" s="79"/>
      <c r="L25" s="54"/>
      <c r="M25" s="80">
        <f t="shared" si="0"/>
        <v>0</v>
      </c>
      <c r="N25" s="55"/>
      <c r="O25"/>
    </row>
    <row r="26" spans="1:15" ht="15" customHeight="1">
      <c r="A26" s="21">
        <f>ROW()</f>
        <v>26</v>
      </c>
      <c r="B26" s="54"/>
      <c r="C26" s="71" t="s">
        <v>93</v>
      </c>
      <c r="D26" s="54"/>
      <c r="E26" s="79"/>
      <c r="F26" s="54"/>
      <c r="G26" s="79"/>
      <c r="H26" s="54"/>
      <c r="I26" s="79"/>
      <c r="J26" s="54"/>
      <c r="K26" s="79"/>
      <c r="L26" s="54"/>
      <c r="M26" s="80">
        <f t="shared" si="0"/>
        <v>0</v>
      </c>
      <c r="N26" s="55"/>
      <c r="O26"/>
    </row>
    <row r="27" spans="1:15" ht="15" customHeight="1" thickBot="1">
      <c r="A27" s="21">
        <f>ROW()</f>
        <v>27</v>
      </c>
      <c r="B27" s="54"/>
      <c r="C27" s="71" t="s">
        <v>70</v>
      </c>
      <c r="D27" s="54"/>
      <c r="E27" s="79"/>
      <c r="F27" s="54"/>
      <c r="G27" s="79"/>
      <c r="H27" s="54"/>
      <c r="I27" s="79"/>
      <c r="J27" s="54"/>
      <c r="K27" s="79"/>
      <c r="L27" s="54"/>
      <c r="M27" s="80">
        <f t="shared" si="0"/>
        <v>0</v>
      </c>
      <c r="N27" s="55"/>
      <c r="O27"/>
    </row>
    <row r="28" spans="1:15" ht="17.25" customHeight="1" thickBot="1">
      <c r="A28" s="21">
        <f>ROW()</f>
        <v>28</v>
      </c>
      <c r="B28" s="54"/>
      <c r="C28" s="56" t="s">
        <v>488</v>
      </c>
      <c r="D28" s="54"/>
      <c r="E28" s="81">
        <f>IF(SUM(E$14:E$27)=0,0,AVERAGE(E$14:E$27))</f>
        <v>0</v>
      </c>
      <c r="F28" s="54"/>
      <c r="G28" s="81">
        <f>IF(SUM(G$14:G$27)=0,0,AVERAGE(G$14:G$27))</f>
        <v>0</v>
      </c>
      <c r="H28" s="54"/>
      <c r="I28" s="81">
        <f>IF(SUM(I$14:I$27)=0,0,AVERAGE(I$14:I$27))</f>
        <v>0</v>
      </c>
      <c r="J28" s="54"/>
      <c r="K28" s="81">
        <f>IF(SUM(K$14:K$27)=0,0,AVERAGE(K$14:K$27))</f>
        <v>0</v>
      </c>
      <c r="L28" s="54"/>
      <c r="M28" s="81">
        <f>IF(SUM(M$14:M$27)=0,0,AVERAGE(M$14:M$27))</f>
        <v>0</v>
      </c>
      <c r="N28" s="55"/>
      <c r="O28"/>
    </row>
    <row r="29" spans="1:15" ht="23.25" customHeight="1">
      <c r="A29" s="21">
        <f>ROW()</f>
        <v>29</v>
      </c>
      <c r="B29" s="54"/>
      <c r="C29" s="54"/>
      <c r="D29" s="54"/>
      <c r="E29" s="54"/>
      <c r="F29" s="54"/>
      <c r="G29" s="54"/>
      <c r="H29" s="54"/>
      <c r="I29" s="54"/>
      <c r="J29" s="54"/>
      <c r="K29" s="54"/>
      <c r="L29" s="54"/>
      <c r="M29" s="54"/>
      <c r="N29" s="55"/>
      <c r="O29"/>
    </row>
    <row r="30" spans="1:29" s="4" customFormat="1" ht="12.75">
      <c r="A30" s="21">
        <f>ROW()</f>
        <v>30</v>
      </c>
      <c r="B30" s="54"/>
      <c r="C30" s="56" t="s">
        <v>86</v>
      </c>
      <c r="D30" s="313" t="s">
        <v>284</v>
      </c>
      <c r="E30" s="57">
        <v>1</v>
      </c>
      <c r="F30" s="54"/>
      <c r="G30" s="57">
        <v>2</v>
      </c>
      <c r="H30" s="54"/>
      <c r="I30" s="57">
        <v>3</v>
      </c>
      <c r="J30" s="54"/>
      <c r="K30" s="57">
        <v>4</v>
      </c>
      <c r="L30" s="54"/>
      <c r="M30" s="432" t="s">
        <v>96</v>
      </c>
      <c r="N30" s="55"/>
      <c r="O30"/>
      <c r="P30"/>
      <c r="Q30"/>
      <c r="R30"/>
      <c r="S30"/>
      <c r="T30"/>
      <c r="U30"/>
      <c r="V30"/>
      <c r="W30"/>
      <c r="X30"/>
      <c r="Y30"/>
      <c r="Z30"/>
      <c r="AA30"/>
      <c r="AB30"/>
      <c r="AC30"/>
    </row>
    <row r="31" spans="1:29" s="4" customFormat="1" ht="12.75">
      <c r="A31" s="21">
        <f>ROW()</f>
        <v>31</v>
      </c>
      <c r="B31" s="54"/>
      <c r="C31" s="54"/>
      <c r="D31" s="313" t="s">
        <v>285</v>
      </c>
      <c r="E31" s="172">
        <f>IF(ISNUMBER(CoverSheet!$C$31),DATE(YEAR(CoverSheet!$C$31),MONTH(CoverSheet!$C$31)+E30*3-11,1)-1,"")</f>
        <v>40359</v>
      </c>
      <c r="F31" s="77"/>
      <c r="G31" s="172">
        <f>IF(ISNUMBER(CoverSheet!$C$31),DATE(YEAR(CoverSheet!$C$31),MONTH(CoverSheet!$C$31)+G30*3-11,1)-1,"")</f>
        <v>40451</v>
      </c>
      <c r="H31" s="54"/>
      <c r="I31" s="172">
        <f>IF(ISNUMBER(CoverSheet!$C$31),DATE(YEAR(CoverSheet!$C$31),MONTH(CoverSheet!$C$31)+I30*3-11,1)-1,"")</f>
        <v>40543</v>
      </c>
      <c r="J31" s="54"/>
      <c r="K31" s="172">
        <f>IF(ISNUMBER(CoverSheet!$C$31),DATE(YEAR(CoverSheet!$C$31),MONTH(CoverSheet!$C$31)+K30*3-11,1)-1,"")</f>
        <v>40633</v>
      </c>
      <c r="L31" s="54"/>
      <c r="M31" s="433"/>
      <c r="N31" s="55"/>
      <c r="O31"/>
      <c r="P31"/>
      <c r="Q31"/>
      <c r="R31"/>
      <c r="S31"/>
      <c r="T31"/>
      <c r="U31"/>
      <c r="V31"/>
      <c r="W31"/>
      <c r="X31"/>
      <c r="Y31"/>
      <c r="Z31"/>
      <c r="AA31"/>
      <c r="AB31"/>
      <c r="AC31"/>
    </row>
    <row r="32" spans="1:15" ht="15" customHeight="1">
      <c r="A32" s="21">
        <f>ROW()</f>
        <v>32</v>
      </c>
      <c r="B32" s="54"/>
      <c r="C32" s="71" t="s">
        <v>59</v>
      </c>
      <c r="D32" s="54"/>
      <c r="E32" s="79"/>
      <c r="F32" s="54"/>
      <c r="G32" s="79"/>
      <c r="H32" s="54"/>
      <c r="I32" s="79"/>
      <c r="J32" s="54"/>
      <c r="K32" s="79"/>
      <c r="L32" s="54"/>
      <c r="M32" s="80">
        <f aca="true" t="shared" si="1" ref="M32:M46">IF(SUM($E32:$K32)=0,0,AVERAGE($E32:$K32))</f>
        <v>0</v>
      </c>
      <c r="N32" s="55"/>
      <c r="O32"/>
    </row>
    <row r="33" spans="1:15" ht="15" customHeight="1">
      <c r="A33" s="21">
        <f>ROW()</f>
        <v>33</v>
      </c>
      <c r="B33" s="54"/>
      <c r="C33" s="71" t="s">
        <v>60</v>
      </c>
      <c r="D33" s="54"/>
      <c r="E33" s="79"/>
      <c r="F33" s="54"/>
      <c r="G33" s="79"/>
      <c r="H33" s="54"/>
      <c r="I33" s="79"/>
      <c r="J33" s="54"/>
      <c r="K33" s="79"/>
      <c r="L33" s="54"/>
      <c r="M33" s="80">
        <f t="shared" si="1"/>
        <v>0</v>
      </c>
      <c r="N33" s="55"/>
      <c r="O33"/>
    </row>
    <row r="34" spans="1:15" ht="15" customHeight="1">
      <c r="A34" s="21">
        <f>ROW()</f>
        <v>34</v>
      </c>
      <c r="B34" s="54"/>
      <c r="C34" s="71" t="s">
        <v>61</v>
      </c>
      <c r="D34" s="54"/>
      <c r="E34" s="79"/>
      <c r="F34" s="54"/>
      <c r="G34" s="79"/>
      <c r="H34" s="54"/>
      <c r="I34" s="79"/>
      <c r="J34" s="54"/>
      <c r="K34" s="79"/>
      <c r="L34" s="54"/>
      <c r="M34" s="80">
        <f t="shared" si="1"/>
        <v>0</v>
      </c>
      <c r="N34" s="55"/>
      <c r="O34"/>
    </row>
    <row r="35" spans="1:15" ht="15" customHeight="1">
      <c r="A35" s="21">
        <f>ROW()</f>
        <v>35</v>
      </c>
      <c r="B35" s="54"/>
      <c r="C35" s="71" t="s">
        <v>62</v>
      </c>
      <c r="D35" s="54"/>
      <c r="E35" s="79"/>
      <c r="F35" s="54"/>
      <c r="G35" s="79"/>
      <c r="H35" s="54"/>
      <c r="I35" s="79"/>
      <c r="J35" s="54"/>
      <c r="K35" s="79"/>
      <c r="L35" s="54"/>
      <c r="M35" s="80">
        <f t="shared" si="1"/>
        <v>0</v>
      </c>
      <c r="N35" s="55"/>
      <c r="O35"/>
    </row>
    <row r="36" spans="1:15" ht="15" customHeight="1">
      <c r="A36" s="21">
        <f>ROW()</f>
        <v>36</v>
      </c>
      <c r="B36" s="54"/>
      <c r="C36" s="71" t="s">
        <v>63</v>
      </c>
      <c r="D36" s="54"/>
      <c r="E36" s="79"/>
      <c r="F36" s="54"/>
      <c r="G36" s="79"/>
      <c r="H36" s="54"/>
      <c r="I36" s="79"/>
      <c r="J36" s="54"/>
      <c r="K36" s="79"/>
      <c r="L36" s="54"/>
      <c r="M36" s="80">
        <f t="shared" si="1"/>
        <v>0</v>
      </c>
      <c r="N36" s="55"/>
      <c r="O36"/>
    </row>
    <row r="37" spans="1:15" ht="15" customHeight="1">
      <c r="A37" s="21">
        <f>ROW()</f>
        <v>37</v>
      </c>
      <c r="B37" s="54"/>
      <c r="C37" s="71" t="s">
        <v>64</v>
      </c>
      <c r="D37" s="54"/>
      <c r="E37" s="79"/>
      <c r="F37" s="54"/>
      <c r="G37" s="79"/>
      <c r="H37" s="54"/>
      <c r="I37" s="79"/>
      <c r="J37" s="54"/>
      <c r="K37" s="79"/>
      <c r="L37" s="54"/>
      <c r="M37" s="80">
        <f t="shared" si="1"/>
        <v>0</v>
      </c>
      <c r="N37" s="55"/>
      <c r="O37"/>
    </row>
    <row r="38" spans="1:15" ht="15" customHeight="1">
      <c r="A38" s="21">
        <f>ROW()</f>
        <v>38</v>
      </c>
      <c r="B38" s="54"/>
      <c r="C38" s="71" t="s">
        <v>65</v>
      </c>
      <c r="D38" s="54"/>
      <c r="E38" s="79"/>
      <c r="F38" s="54"/>
      <c r="G38" s="79"/>
      <c r="H38" s="54"/>
      <c r="I38" s="79"/>
      <c r="J38" s="54"/>
      <c r="K38" s="79"/>
      <c r="L38" s="54"/>
      <c r="M38" s="80">
        <f t="shared" si="1"/>
        <v>0</v>
      </c>
      <c r="N38" s="55"/>
      <c r="O38"/>
    </row>
    <row r="39" spans="1:15" ht="15" customHeight="1">
      <c r="A39" s="21">
        <f>ROW()</f>
        <v>39</v>
      </c>
      <c r="B39" s="54"/>
      <c r="C39" s="71" t="s">
        <v>66</v>
      </c>
      <c r="D39" s="54"/>
      <c r="E39" s="79"/>
      <c r="F39" s="54"/>
      <c r="G39" s="79"/>
      <c r="H39" s="54"/>
      <c r="I39" s="79"/>
      <c r="J39" s="54"/>
      <c r="K39" s="79"/>
      <c r="L39" s="54"/>
      <c r="M39" s="80">
        <f t="shared" si="1"/>
        <v>0</v>
      </c>
      <c r="N39" s="55"/>
      <c r="O39"/>
    </row>
    <row r="40" spans="1:15" ht="15" customHeight="1">
      <c r="A40" s="21">
        <f>ROW()</f>
        <v>40</v>
      </c>
      <c r="B40" s="54"/>
      <c r="C40" s="71" t="s">
        <v>67</v>
      </c>
      <c r="D40" s="54"/>
      <c r="E40" s="79"/>
      <c r="F40" s="54"/>
      <c r="G40" s="79"/>
      <c r="H40" s="54"/>
      <c r="I40" s="79"/>
      <c r="J40" s="54"/>
      <c r="K40" s="79"/>
      <c r="L40" s="54"/>
      <c r="M40" s="80">
        <f t="shared" si="1"/>
        <v>0</v>
      </c>
      <c r="N40" s="55"/>
      <c r="O40"/>
    </row>
    <row r="41" spans="1:15" ht="15" customHeight="1">
      <c r="A41" s="21">
        <f>ROW()</f>
        <v>41</v>
      </c>
      <c r="B41" s="54"/>
      <c r="C41" s="71" t="s">
        <v>68</v>
      </c>
      <c r="D41" s="54"/>
      <c r="E41" s="79"/>
      <c r="F41" s="54"/>
      <c r="G41" s="79"/>
      <c r="H41" s="54"/>
      <c r="I41" s="79"/>
      <c r="J41" s="54"/>
      <c r="K41" s="79"/>
      <c r="L41" s="54"/>
      <c r="M41" s="80">
        <f t="shared" si="1"/>
        <v>0</v>
      </c>
      <c r="N41" s="55"/>
      <c r="O41"/>
    </row>
    <row r="42" spans="1:15" ht="15" customHeight="1">
      <c r="A42" s="21">
        <f>ROW()</f>
        <v>42</v>
      </c>
      <c r="B42" s="54"/>
      <c r="C42" s="71" t="s">
        <v>69</v>
      </c>
      <c r="D42" s="54"/>
      <c r="E42" s="79"/>
      <c r="F42" s="54"/>
      <c r="G42" s="79"/>
      <c r="H42" s="54"/>
      <c r="I42" s="79"/>
      <c r="J42" s="54"/>
      <c r="K42" s="79"/>
      <c r="L42" s="54"/>
      <c r="M42" s="80">
        <f t="shared" si="1"/>
        <v>0</v>
      </c>
      <c r="N42" s="55"/>
      <c r="O42"/>
    </row>
    <row r="43" spans="1:15" ht="15" customHeight="1">
      <c r="A43" s="21">
        <f>ROW()</f>
        <v>43</v>
      </c>
      <c r="B43" s="54"/>
      <c r="C43" s="71" t="s">
        <v>91</v>
      </c>
      <c r="D43" s="54"/>
      <c r="E43" s="79"/>
      <c r="F43" s="54"/>
      <c r="G43" s="79"/>
      <c r="H43" s="54"/>
      <c r="I43" s="79"/>
      <c r="J43" s="54"/>
      <c r="K43" s="79"/>
      <c r="L43" s="54"/>
      <c r="M43" s="80">
        <f t="shared" si="1"/>
        <v>0</v>
      </c>
      <c r="N43" s="55"/>
      <c r="O43"/>
    </row>
    <row r="44" spans="1:15" ht="15" customHeight="1">
      <c r="A44" s="21">
        <f>ROW()</f>
        <v>44</v>
      </c>
      <c r="B44" s="54"/>
      <c r="C44" s="71" t="s">
        <v>92</v>
      </c>
      <c r="D44" s="54"/>
      <c r="E44" s="79"/>
      <c r="F44" s="54"/>
      <c r="G44" s="79"/>
      <c r="H44" s="54"/>
      <c r="I44" s="79"/>
      <c r="J44" s="54"/>
      <c r="K44" s="79"/>
      <c r="L44" s="54"/>
      <c r="M44" s="80">
        <f t="shared" si="1"/>
        <v>0</v>
      </c>
      <c r="N44" s="55"/>
      <c r="O44"/>
    </row>
    <row r="45" spans="1:15" ht="15" customHeight="1">
      <c r="A45" s="21">
        <f>ROW()</f>
        <v>45</v>
      </c>
      <c r="B45" s="54"/>
      <c r="C45" s="71" t="s">
        <v>93</v>
      </c>
      <c r="D45" s="54"/>
      <c r="E45" s="79"/>
      <c r="F45" s="54"/>
      <c r="G45" s="79"/>
      <c r="H45" s="54"/>
      <c r="I45" s="79"/>
      <c r="J45" s="54"/>
      <c r="K45" s="79"/>
      <c r="L45" s="54"/>
      <c r="M45" s="80">
        <f t="shared" si="1"/>
        <v>0</v>
      </c>
      <c r="N45" s="55"/>
      <c r="O45"/>
    </row>
    <row r="46" spans="1:15" ht="15" customHeight="1" thickBot="1">
      <c r="A46" s="21">
        <f>ROW()</f>
        <v>46</v>
      </c>
      <c r="B46" s="54"/>
      <c r="C46" s="71" t="s">
        <v>70</v>
      </c>
      <c r="D46" s="54"/>
      <c r="E46" s="79"/>
      <c r="F46" s="54"/>
      <c r="G46" s="79"/>
      <c r="H46" s="54"/>
      <c r="I46" s="79"/>
      <c r="J46" s="54"/>
      <c r="K46" s="79"/>
      <c r="L46" s="54"/>
      <c r="M46" s="80">
        <f t="shared" si="1"/>
        <v>0</v>
      </c>
      <c r="N46" s="55"/>
      <c r="O46"/>
    </row>
    <row r="47" spans="1:15" ht="17.25" customHeight="1" thickBot="1">
      <c r="A47" s="21">
        <f>ROW()</f>
        <v>47</v>
      </c>
      <c r="B47" s="54"/>
      <c r="C47" s="56" t="s">
        <v>488</v>
      </c>
      <c r="D47" s="54"/>
      <c r="E47" s="81">
        <f>IF(SUM(E$32:E$46)=0,0,AVERAGE(E$32:E$46))</f>
        <v>0</v>
      </c>
      <c r="F47" s="54"/>
      <c r="G47" s="81">
        <f>IF(SUM(G$32:G$46)=0,0,AVERAGE(G$32:G$46))</f>
        <v>0</v>
      </c>
      <c r="H47" s="54"/>
      <c r="I47" s="81">
        <f>IF(SUM(I$32:I$46)=0,0,AVERAGE(I$32:I$46))</f>
        <v>0</v>
      </c>
      <c r="J47" s="54"/>
      <c r="K47" s="81">
        <f>IF(SUM(K$32:K$46)=0,0,AVERAGE(K$32:K$46))</f>
        <v>0</v>
      </c>
      <c r="L47" s="54"/>
      <c r="M47" s="81">
        <f>IF(SUM(M$32:M$46)=0,0,AVERAGE(M$32:M$46))</f>
        <v>0</v>
      </c>
      <c r="N47" s="55"/>
      <c r="O47"/>
    </row>
    <row r="48" spans="1:15" ht="17.25" customHeight="1">
      <c r="A48" s="21">
        <f>ROW()</f>
        <v>48</v>
      </c>
      <c r="B48" s="54"/>
      <c r="C48" s="54"/>
      <c r="D48" s="54"/>
      <c r="E48" s="54"/>
      <c r="F48" s="54"/>
      <c r="G48" s="54"/>
      <c r="H48" s="54"/>
      <c r="I48" s="54"/>
      <c r="J48" s="54"/>
      <c r="K48" s="54"/>
      <c r="L48" s="54"/>
      <c r="M48" s="54"/>
      <c r="N48" s="55"/>
      <c r="O48"/>
    </row>
    <row r="49" spans="1:15" ht="17.25" customHeight="1">
      <c r="A49" s="21">
        <f>ROW()</f>
        <v>49</v>
      </c>
      <c r="B49" s="54"/>
      <c r="C49" s="429"/>
      <c r="D49" s="430"/>
      <c r="E49" s="430"/>
      <c r="F49" s="430"/>
      <c r="G49" s="430"/>
      <c r="H49" s="430"/>
      <c r="I49" s="430"/>
      <c r="J49" s="430"/>
      <c r="K49" s="430"/>
      <c r="L49" s="430"/>
      <c r="M49" s="430"/>
      <c r="N49" s="55"/>
      <c r="O49"/>
    </row>
    <row r="50" spans="1:15" ht="17.25" customHeight="1">
      <c r="A50" s="21">
        <f>ROW()</f>
        <v>50</v>
      </c>
      <c r="B50" s="54"/>
      <c r="C50" s="430"/>
      <c r="D50" s="430"/>
      <c r="E50" s="430"/>
      <c r="F50" s="430"/>
      <c r="G50" s="430"/>
      <c r="H50" s="430"/>
      <c r="I50" s="430"/>
      <c r="J50" s="430"/>
      <c r="K50" s="430"/>
      <c r="L50" s="430"/>
      <c r="M50" s="430"/>
      <c r="N50" s="55"/>
      <c r="O50"/>
    </row>
    <row r="51" spans="1:15" ht="15" customHeight="1">
      <c r="A51" s="21">
        <f>ROW()</f>
        <v>51</v>
      </c>
      <c r="B51" s="54"/>
      <c r="C51" s="425"/>
      <c r="D51" s="382"/>
      <c r="E51" s="382"/>
      <c r="F51" s="382"/>
      <c r="G51" s="382"/>
      <c r="H51" s="382"/>
      <c r="I51" s="382"/>
      <c r="J51" s="382"/>
      <c r="K51" s="382"/>
      <c r="L51" s="382"/>
      <c r="M51" s="382"/>
      <c r="N51" s="55"/>
      <c r="O51"/>
    </row>
    <row r="52" spans="1:15" ht="15" customHeight="1">
      <c r="A52" s="21">
        <f>ROW()</f>
        <v>52</v>
      </c>
      <c r="B52" s="54"/>
      <c r="C52" s="382"/>
      <c r="D52" s="382"/>
      <c r="E52" s="382"/>
      <c r="F52" s="382"/>
      <c r="G52" s="382"/>
      <c r="H52" s="382"/>
      <c r="I52" s="382"/>
      <c r="J52" s="382"/>
      <c r="K52" s="382"/>
      <c r="L52" s="382"/>
      <c r="M52" s="382"/>
      <c r="N52" s="55"/>
      <c r="O52"/>
    </row>
    <row r="53" spans="1:15" ht="15" customHeight="1">
      <c r="A53" s="21">
        <f>ROW()</f>
        <v>53</v>
      </c>
      <c r="B53" s="54"/>
      <c r="C53" s="382"/>
      <c r="D53" s="382"/>
      <c r="E53" s="382"/>
      <c r="F53" s="382"/>
      <c r="G53" s="382"/>
      <c r="H53" s="382"/>
      <c r="I53" s="382"/>
      <c r="J53" s="382"/>
      <c r="K53" s="382"/>
      <c r="L53" s="382"/>
      <c r="M53" s="382"/>
      <c r="N53" s="55"/>
      <c r="O53"/>
    </row>
    <row r="54" spans="1:15" ht="15" customHeight="1">
      <c r="A54" s="21">
        <f>ROW()</f>
        <v>54</v>
      </c>
      <c r="B54" s="54"/>
      <c r="C54" s="382"/>
      <c r="D54" s="382"/>
      <c r="E54" s="382"/>
      <c r="F54" s="382"/>
      <c r="G54" s="382"/>
      <c r="H54" s="382"/>
      <c r="I54" s="382"/>
      <c r="J54" s="382"/>
      <c r="K54" s="382"/>
      <c r="L54" s="382"/>
      <c r="M54" s="382"/>
      <c r="N54" s="55"/>
      <c r="O54"/>
    </row>
    <row r="55" spans="1:15" ht="15" customHeight="1">
      <c r="A55" s="21">
        <f>ROW()</f>
        <v>55</v>
      </c>
      <c r="B55" s="54"/>
      <c r="C55" s="382"/>
      <c r="D55" s="382"/>
      <c r="E55" s="382"/>
      <c r="F55" s="382"/>
      <c r="G55" s="382"/>
      <c r="H55" s="382"/>
      <c r="I55" s="382"/>
      <c r="J55" s="382"/>
      <c r="K55" s="382"/>
      <c r="L55" s="382"/>
      <c r="M55" s="382"/>
      <c r="N55" s="55"/>
      <c r="O55"/>
    </row>
    <row r="56" spans="1:15" ht="15" customHeight="1">
      <c r="A56" s="21">
        <f>ROW()</f>
        <v>56</v>
      </c>
      <c r="B56" s="54"/>
      <c r="C56" s="382"/>
      <c r="D56" s="382"/>
      <c r="E56" s="382"/>
      <c r="F56" s="382"/>
      <c r="G56" s="382"/>
      <c r="H56" s="382"/>
      <c r="I56" s="382"/>
      <c r="J56" s="382"/>
      <c r="K56" s="382"/>
      <c r="L56" s="382"/>
      <c r="M56" s="382"/>
      <c r="N56" s="55"/>
      <c r="O56"/>
    </row>
    <row r="57" spans="1:15" ht="15" customHeight="1">
      <c r="A57" s="21">
        <f>ROW()</f>
        <v>57</v>
      </c>
      <c r="B57" s="54"/>
      <c r="C57" s="382"/>
      <c r="D57" s="382"/>
      <c r="E57" s="382"/>
      <c r="F57" s="382"/>
      <c r="G57" s="382"/>
      <c r="H57" s="382"/>
      <c r="I57" s="382"/>
      <c r="J57" s="382"/>
      <c r="K57" s="382"/>
      <c r="L57" s="382"/>
      <c r="M57" s="382"/>
      <c r="N57" s="55"/>
      <c r="O57"/>
    </row>
    <row r="58" spans="1:15" ht="15" customHeight="1">
      <c r="A58" s="21">
        <f>ROW()</f>
        <v>58</v>
      </c>
      <c r="B58" s="54"/>
      <c r="C58" s="382"/>
      <c r="D58" s="382"/>
      <c r="E58" s="382"/>
      <c r="F58" s="382"/>
      <c r="G58" s="382"/>
      <c r="H58" s="382"/>
      <c r="I58" s="382"/>
      <c r="J58" s="382"/>
      <c r="K58" s="382"/>
      <c r="L58" s="382"/>
      <c r="M58" s="382"/>
      <c r="N58" s="55"/>
      <c r="O58"/>
    </row>
    <row r="59" spans="1:15" ht="15" customHeight="1">
      <c r="A59" s="21">
        <f>ROW()</f>
        <v>59</v>
      </c>
      <c r="B59" s="54"/>
      <c r="C59" s="382"/>
      <c r="D59" s="382"/>
      <c r="E59" s="382"/>
      <c r="F59" s="382"/>
      <c r="G59" s="382"/>
      <c r="H59" s="382"/>
      <c r="I59" s="382"/>
      <c r="J59" s="382"/>
      <c r="K59" s="382"/>
      <c r="L59" s="382"/>
      <c r="M59" s="382"/>
      <c r="N59" s="55"/>
      <c r="O59"/>
    </row>
    <row r="60" spans="1:15" ht="15" customHeight="1">
      <c r="A60" s="21">
        <f>ROW()</f>
        <v>60</v>
      </c>
      <c r="B60" s="54"/>
      <c r="C60" s="382"/>
      <c r="D60" s="382"/>
      <c r="E60" s="382"/>
      <c r="F60" s="382"/>
      <c r="G60" s="382"/>
      <c r="H60" s="382"/>
      <c r="I60" s="382"/>
      <c r="J60" s="382"/>
      <c r="K60" s="382"/>
      <c r="L60" s="382"/>
      <c r="M60" s="382"/>
      <c r="N60" s="55"/>
      <c r="O60"/>
    </row>
    <row r="61" spans="1:15" ht="15" customHeight="1">
      <c r="A61" s="21">
        <f>ROW()</f>
        <v>61</v>
      </c>
      <c r="B61" s="54"/>
      <c r="C61" s="382"/>
      <c r="D61" s="382"/>
      <c r="E61" s="382"/>
      <c r="F61" s="382"/>
      <c r="G61" s="382"/>
      <c r="H61" s="382"/>
      <c r="I61" s="382"/>
      <c r="J61" s="382"/>
      <c r="K61" s="382"/>
      <c r="L61" s="382"/>
      <c r="M61" s="382"/>
      <c r="N61" s="55"/>
      <c r="O61"/>
    </row>
    <row r="62" spans="1:15" ht="15" customHeight="1">
      <c r="A62" s="21">
        <f>ROW()</f>
        <v>62</v>
      </c>
      <c r="B62" s="54"/>
      <c r="C62" s="382"/>
      <c r="D62" s="382"/>
      <c r="E62" s="382"/>
      <c r="F62" s="382"/>
      <c r="G62" s="382"/>
      <c r="H62" s="382"/>
      <c r="I62" s="382"/>
      <c r="J62" s="382"/>
      <c r="K62" s="382"/>
      <c r="L62" s="382"/>
      <c r="M62" s="382"/>
      <c r="N62" s="55"/>
      <c r="O62"/>
    </row>
    <row r="63" spans="1:15" ht="15" customHeight="1">
      <c r="A63" s="21">
        <f>ROW()</f>
        <v>63</v>
      </c>
      <c r="B63" s="54"/>
      <c r="C63" s="382"/>
      <c r="D63" s="382"/>
      <c r="E63" s="382"/>
      <c r="F63" s="382"/>
      <c r="G63" s="382"/>
      <c r="H63" s="382"/>
      <c r="I63" s="382"/>
      <c r="J63" s="382"/>
      <c r="K63" s="382"/>
      <c r="L63" s="382"/>
      <c r="M63" s="382"/>
      <c r="N63" s="55"/>
      <c r="O63"/>
    </row>
    <row r="64" spans="1:15" ht="15" customHeight="1">
      <c r="A64" s="21">
        <f>ROW()</f>
        <v>64</v>
      </c>
      <c r="B64" s="54"/>
      <c r="C64" s="382"/>
      <c r="D64" s="382"/>
      <c r="E64" s="382"/>
      <c r="F64" s="382"/>
      <c r="G64" s="382"/>
      <c r="H64" s="382"/>
      <c r="I64" s="382"/>
      <c r="J64" s="382"/>
      <c r="K64" s="382"/>
      <c r="L64" s="382"/>
      <c r="M64" s="382"/>
      <c r="N64" s="55"/>
      <c r="O64"/>
    </row>
    <row r="65" spans="1:15" ht="15" customHeight="1">
      <c r="A65" s="21">
        <f>ROW()</f>
        <v>65</v>
      </c>
      <c r="B65" s="54"/>
      <c r="C65" s="382"/>
      <c r="D65" s="382"/>
      <c r="E65" s="382"/>
      <c r="F65" s="382"/>
      <c r="G65" s="382"/>
      <c r="H65" s="382"/>
      <c r="I65" s="382"/>
      <c r="J65" s="382"/>
      <c r="K65" s="382"/>
      <c r="L65" s="382"/>
      <c r="M65" s="382"/>
      <c r="N65" s="55"/>
      <c r="O65"/>
    </row>
    <row r="66" spans="1:15" ht="17.25" customHeight="1">
      <c r="A66" s="22">
        <f>ROW()</f>
        <v>66</v>
      </c>
      <c r="B66" s="68"/>
      <c r="C66" s="68"/>
      <c r="D66" s="68"/>
      <c r="E66" s="68"/>
      <c r="F66" s="68"/>
      <c r="G66" s="68"/>
      <c r="H66" s="68"/>
      <c r="I66" s="68"/>
      <c r="J66" s="68"/>
      <c r="K66" s="68"/>
      <c r="L66" s="68"/>
      <c r="M66" s="68"/>
      <c r="N66" s="168" t="s">
        <v>307</v>
      </c>
      <c r="O66"/>
    </row>
    <row r="67" ht="12.75">
      <c r="O67"/>
    </row>
    <row r="68" ht="12.75">
      <c r="O68"/>
    </row>
    <row r="69" ht="12.75">
      <c r="O69"/>
    </row>
    <row r="70" ht="12.75">
      <c r="O70"/>
    </row>
    <row r="71" ht="12.75">
      <c r="O71"/>
    </row>
    <row r="72" ht="12.75">
      <c r="O72"/>
    </row>
    <row r="73" ht="12.75">
      <c r="O73"/>
    </row>
    <row r="74" ht="12.75">
      <c r="O74"/>
    </row>
    <row r="75" ht="12.75">
      <c r="O75"/>
    </row>
    <row r="76" ht="12.75">
      <c r="O76"/>
    </row>
    <row r="77" ht="12.75">
      <c r="O77"/>
    </row>
    <row r="78" ht="12.75">
      <c r="O78"/>
    </row>
    <row r="79" ht="12.75">
      <c r="O79"/>
    </row>
    <row r="80" ht="12.75">
      <c r="O80"/>
    </row>
    <row r="81" ht="12.75">
      <c r="O81"/>
    </row>
    <row r="82" ht="12.75">
      <c r="O82"/>
    </row>
    <row r="83" ht="12.75">
      <c r="O83"/>
    </row>
    <row r="84" ht="12.75">
      <c r="O84"/>
    </row>
    <row r="85" ht="12.75">
      <c r="O85"/>
    </row>
    <row r="86" ht="12.75">
      <c r="O86"/>
    </row>
    <row r="87" ht="12.75">
      <c r="O87"/>
    </row>
    <row r="88" ht="12.75">
      <c r="O88"/>
    </row>
    <row r="89" ht="12.75">
      <c r="O89"/>
    </row>
    <row r="90" ht="12.75">
      <c r="O90"/>
    </row>
    <row r="91" ht="12.75">
      <c r="O91"/>
    </row>
    <row r="92" ht="12.75">
      <c r="O92"/>
    </row>
    <row r="93" ht="12.75">
      <c r="O93"/>
    </row>
    <row r="94" ht="12.75">
      <c r="O94"/>
    </row>
    <row r="95" ht="12.75">
      <c r="O95"/>
    </row>
    <row r="96" ht="12.75">
      <c r="O96"/>
    </row>
    <row r="97" ht="12.75">
      <c r="O97"/>
    </row>
    <row r="98" ht="12.75">
      <c r="O98"/>
    </row>
    <row r="99" ht="12.75">
      <c r="O99"/>
    </row>
    <row r="100" ht="12.75">
      <c r="O100"/>
    </row>
    <row r="101" ht="12.75">
      <c r="O101"/>
    </row>
    <row r="102" ht="12.75">
      <c r="O102"/>
    </row>
    <row r="103" ht="12.75">
      <c r="O103"/>
    </row>
    <row r="104" ht="12.75">
      <c r="O104"/>
    </row>
    <row r="105" ht="12.75">
      <c r="O105"/>
    </row>
    <row r="106" ht="12.75">
      <c r="O106"/>
    </row>
    <row r="107" ht="12.75">
      <c r="O107"/>
    </row>
    <row r="108" ht="12.75">
      <c r="O108"/>
    </row>
    <row r="109" ht="12.75">
      <c r="O109"/>
    </row>
    <row r="110" ht="12.75">
      <c r="O110"/>
    </row>
    <row r="111" ht="12.75">
      <c r="O111"/>
    </row>
    <row r="112" ht="12.75">
      <c r="O112"/>
    </row>
    <row r="113" ht="12.75">
      <c r="O113"/>
    </row>
    <row r="114" ht="12.75">
      <c r="O114"/>
    </row>
    <row r="115" ht="12.75">
      <c r="O115"/>
    </row>
    <row r="116" ht="12.75">
      <c r="O116"/>
    </row>
    <row r="117" ht="12.75">
      <c r="O117"/>
    </row>
    <row r="118" ht="12.75">
      <c r="O118"/>
    </row>
    <row r="119" ht="12.75">
      <c r="O119"/>
    </row>
    <row r="120" ht="12.75">
      <c r="O120"/>
    </row>
    <row r="121" ht="12.75">
      <c r="O121"/>
    </row>
    <row r="122" ht="12.75">
      <c r="O122"/>
    </row>
    <row r="123" ht="12.75">
      <c r="O123"/>
    </row>
    <row r="124" ht="12.75">
      <c r="O124"/>
    </row>
    <row r="125" ht="12.75">
      <c r="O125"/>
    </row>
    <row r="126" ht="12.75">
      <c r="O126"/>
    </row>
    <row r="127" ht="12.75">
      <c r="O127"/>
    </row>
    <row r="128" ht="12.75">
      <c r="O128"/>
    </row>
    <row r="129" ht="12.75">
      <c r="O129"/>
    </row>
    <row r="130" ht="12.75">
      <c r="O130"/>
    </row>
    <row r="131" ht="12.75">
      <c r="O131"/>
    </row>
    <row r="132" ht="12.75">
      <c r="O132"/>
    </row>
    <row r="133" ht="12.75">
      <c r="O133"/>
    </row>
    <row r="134" ht="12.75">
      <c r="O134"/>
    </row>
    <row r="135" ht="12.75">
      <c r="O135"/>
    </row>
    <row r="136" ht="12.75">
      <c r="O136"/>
    </row>
    <row r="137" ht="12.75">
      <c r="O137"/>
    </row>
    <row r="138" ht="12.75">
      <c r="O138"/>
    </row>
    <row r="139" ht="12.75">
      <c r="O139"/>
    </row>
    <row r="140" ht="12.75">
      <c r="O140"/>
    </row>
    <row r="141" ht="12.75">
      <c r="O141"/>
    </row>
    <row r="142" ht="12.75">
      <c r="O142"/>
    </row>
    <row r="143" ht="12.75">
      <c r="O143"/>
    </row>
    <row r="144" ht="12.75">
      <c r="O144"/>
    </row>
    <row r="145" ht="12.75">
      <c r="O145"/>
    </row>
    <row r="146" ht="12.75">
      <c r="O146"/>
    </row>
    <row r="147" ht="12.75">
      <c r="O147"/>
    </row>
    <row r="148" ht="12.75">
      <c r="O148"/>
    </row>
    <row r="149" ht="12.75">
      <c r="O149"/>
    </row>
    <row r="150" ht="12.75">
      <c r="O150"/>
    </row>
    <row r="151" ht="12.75">
      <c r="O151"/>
    </row>
    <row r="152" ht="12.75">
      <c r="O152"/>
    </row>
    <row r="153" ht="12.75">
      <c r="O153"/>
    </row>
    <row r="154" ht="12.75">
      <c r="O154"/>
    </row>
    <row r="155" ht="12.75">
      <c r="O155"/>
    </row>
    <row r="156" ht="12.75">
      <c r="O156"/>
    </row>
    <row r="157" ht="12.75">
      <c r="O157"/>
    </row>
    <row r="158" ht="12.75">
      <c r="O158"/>
    </row>
    <row r="159" ht="12.75">
      <c r="O159"/>
    </row>
    <row r="160" ht="12.75">
      <c r="O160"/>
    </row>
    <row r="161" ht="12.75">
      <c r="O161"/>
    </row>
    <row r="162" ht="12.75">
      <c r="O162"/>
    </row>
    <row r="163" ht="12.75">
      <c r="O163"/>
    </row>
    <row r="164" ht="12.75">
      <c r="O164"/>
    </row>
    <row r="165" ht="12.75">
      <c r="O165"/>
    </row>
    <row r="166" ht="12.75">
      <c r="O166"/>
    </row>
    <row r="167" ht="12.75">
      <c r="O167"/>
    </row>
    <row r="168" ht="12.75">
      <c r="O168"/>
    </row>
    <row r="169" ht="12.75">
      <c r="O169"/>
    </row>
    <row r="170" ht="12.75">
      <c r="O170"/>
    </row>
    <row r="171" ht="12.75">
      <c r="O171"/>
    </row>
    <row r="172" ht="12.75">
      <c r="O172"/>
    </row>
    <row r="173" ht="12.75">
      <c r="O173"/>
    </row>
    <row r="174" ht="12.75">
      <c r="O174"/>
    </row>
    <row r="175" ht="12.75">
      <c r="O175"/>
    </row>
    <row r="176" ht="12.75">
      <c r="O176"/>
    </row>
    <row r="177" ht="12.75">
      <c r="O177"/>
    </row>
    <row r="178" ht="12.75">
      <c r="O178"/>
    </row>
  </sheetData>
  <sheetProtection/>
  <mergeCells count="8">
    <mergeCell ref="C49:M50"/>
    <mergeCell ref="C51:M65"/>
    <mergeCell ref="E7:I7"/>
    <mergeCell ref="G2:M2"/>
    <mergeCell ref="G3:M3"/>
    <mergeCell ref="M30:M31"/>
    <mergeCell ref="M12:M13"/>
    <mergeCell ref="E8:I8"/>
  </mergeCells>
  <dataValidations count="4">
    <dataValidation type="decimal" operator="greaterThan" allowBlank="1" showInputMessage="1" showErrorMessage="1" sqref="E48:I48 E29:I29">
      <formula1>0</formula1>
    </dataValidation>
    <dataValidation type="decimal" operator="greaterThanOrEqual" allowBlank="1" showInputMessage="1" showErrorMessage="1" sqref="H14:H27 F14:F27 H32:H46 F32:F46">
      <formula1>0</formula1>
    </dataValidation>
    <dataValidation type="list" allowBlank="1" showInputMessage="1" showErrorMessage="1" sqref="E7:I7">
      <formula1>"[Select one],ACI,Other"</formula1>
    </dataValidation>
    <dataValidation type="custom" operator="greaterThanOrEqual" allowBlank="1" showInputMessage="1" showErrorMessage="1" promptTitle="Survey score" prompt="Please enter a number between 1 and 5." errorTitle="Survey score" error="Decimal values larger than or equal to 1 and less than or equal to 5, and text &quot;N/A&quot; are accepted" sqref="E14:E27 G14:G27 I14:I27 K14:K27 E32:E46 G32:G46 I32:I46 K32:K46">
      <formula1>OR(AND(ISNUMBER(E14),E14&gt;=1,E14&lt;=5),AND(ISTEXT(E14),E14="N/A"))</formula1>
    </dataValidation>
  </dataValidations>
  <printOptions/>
  <pageMargins left="0.7480314960629921" right="0.7480314960629921" top="0.984251968503937" bottom="0.984251968503937" header="0.5118110236220472" footer="0.5118110236220472"/>
  <pageSetup fitToHeight="10" fitToWidth="1" horizontalDpi="600" verticalDpi="600" orientation="portrait" paperSize="9" scale="64" r:id="rId1"/>
  <headerFooter alignWithMargins="0">
    <oddHeader>&amp;CCommerce Commission Information Disclosure Template</oddHeader>
    <oddFooter>&amp;C&amp;F&amp;R&amp;A</oddFooter>
  </headerFooter>
</worksheet>
</file>

<file path=xl/worksheets/sheet18.xml><?xml version="1.0" encoding="utf-8"?>
<worksheet xmlns="http://schemas.openxmlformats.org/spreadsheetml/2006/main" xmlns:r="http://schemas.openxmlformats.org/officeDocument/2006/relationships">
  <sheetPr codeName="Sheet18">
    <tabColor indexed="57"/>
    <pageSetUpPr fitToPage="1"/>
  </sheetPr>
  <dimension ref="A1:Z177"/>
  <sheetViews>
    <sheetView showGridLines="0" view="pageBreakPreview" zoomScaleSheetLayoutView="100" workbookViewId="0" topLeftCell="A1">
      <selection activeCell="A1" sqref="A1"/>
    </sheetView>
  </sheetViews>
  <sheetFormatPr defaultColWidth="9.140625" defaultRowHeight="12.75"/>
  <cols>
    <col min="1" max="1" width="3.7109375" style="0" customWidth="1"/>
    <col min="2" max="2" width="6.57421875" style="0" customWidth="1"/>
    <col min="3" max="3" width="45.140625" style="0" customWidth="1"/>
    <col min="4" max="4" width="14.421875" style="0" customWidth="1"/>
    <col min="5" max="5" width="0.5625" style="0" customWidth="1"/>
    <col min="6" max="6" width="14.421875" style="0" customWidth="1"/>
    <col min="7" max="7" width="0.5625" style="0" customWidth="1"/>
    <col min="8" max="8" width="14.421875" style="0" customWidth="1"/>
    <col min="9" max="9" width="0.5625" style="0" customWidth="1"/>
    <col min="10" max="10" width="14.421875" style="0" customWidth="1"/>
    <col min="11" max="11" width="2.7109375" style="0" customWidth="1"/>
  </cols>
  <sheetData>
    <row r="1" spans="1:26" s="16" customFormat="1" ht="12.75" customHeight="1">
      <c r="A1" s="44"/>
      <c r="B1" s="45"/>
      <c r="C1" s="45"/>
      <c r="D1" s="45"/>
      <c r="E1" s="45"/>
      <c r="F1" s="45"/>
      <c r="G1" s="45"/>
      <c r="H1" s="45"/>
      <c r="I1" s="45"/>
      <c r="J1" s="45"/>
      <c r="K1" s="46"/>
      <c r="L1"/>
      <c r="M1"/>
      <c r="N1"/>
      <c r="O1"/>
      <c r="P1"/>
      <c r="Q1"/>
      <c r="R1"/>
      <c r="S1"/>
      <c r="T1"/>
      <c r="U1"/>
      <c r="V1"/>
      <c r="W1"/>
      <c r="X1"/>
      <c r="Y1"/>
      <c r="Z1"/>
    </row>
    <row r="2" spans="1:26" s="16" customFormat="1" ht="16.5" customHeight="1">
      <c r="A2" s="47"/>
      <c r="B2" s="48"/>
      <c r="C2" s="69"/>
      <c r="D2" s="48"/>
      <c r="E2" s="157" t="s">
        <v>51</v>
      </c>
      <c r="F2" s="416" t="str">
        <f>IF(NOT(ISBLANK(CoverSheet!$C$30)),CoverSheet!$C$30,"")</f>
        <v>Airport Company</v>
      </c>
      <c r="G2" s="416"/>
      <c r="H2" s="416"/>
      <c r="I2" s="416"/>
      <c r="J2" s="416"/>
      <c r="K2" s="50"/>
      <c r="L2"/>
      <c r="M2"/>
      <c r="N2"/>
      <c r="O2"/>
      <c r="P2"/>
      <c r="Q2"/>
      <c r="R2"/>
      <c r="S2"/>
      <c r="T2"/>
      <c r="U2"/>
      <c r="V2"/>
      <c r="W2"/>
      <c r="X2"/>
      <c r="Y2"/>
      <c r="Z2"/>
    </row>
    <row r="3" spans="1:26" s="16" customFormat="1" ht="16.5" customHeight="1">
      <c r="A3" s="47"/>
      <c r="B3" s="48"/>
      <c r="C3" s="69"/>
      <c r="D3" s="48"/>
      <c r="E3" s="157" t="s">
        <v>52</v>
      </c>
      <c r="F3" s="417">
        <f>IF(ISNUMBER(CoverSheet!$C$31),CoverSheet!$C$31,"")</f>
        <v>40633</v>
      </c>
      <c r="G3" s="417"/>
      <c r="H3" s="417"/>
      <c r="I3" s="417"/>
      <c r="J3" s="417"/>
      <c r="K3" s="50"/>
      <c r="L3"/>
      <c r="M3"/>
      <c r="N3"/>
      <c r="O3"/>
      <c r="P3"/>
      <c r="Q3"/>
      <c r="R3"/>
      <c r="S3"/>
      <c r="T3"/>
      <c r="U3"/>
      <c r="V3"/>
      <c r="W3"/>
      <c r="X3"/>
      <c r="Y3"/>
      <c r="Z3"/>
    </row>
    <row r="4" spans="1:26" s="4" customFormat="1" ht="20.25" customHeight="1">
      <c r="A4" s="51" t="s">
        <v>485</v>
      </c>
      <c r="B4" s="52"/>
      <c r="C4" s="52"/>
      <c r="D4" s="52"/>
      <c r="E4" s="52"/>
      <c r="F4" s="52"/>
      <c r="G4" s="52"/>
      <c r="H4" s="52"/>
      <c r="I4" s="52"/>
      <c r="J4" s="52"/>
      <c r="K4" s="53"/>
      <c r="L4"/>
      <c r="M4"/>
      <c r="N4"/>
      <c r="O4"/>
      <c r="P4"/>
      <c r="Q4"/>
      <c r="R4"/>
      <c r="S4"/>
      <c r="T4"/>
      <c r="U4"/>
      <c r="V4"/>
      <c r="W4"/>
      <c r="X4"/>
      <c r="Y4"/>
      <c r="Z4"/>
    </row>
    <row r="5" spans="1:26" s="16" customFormat="1" ht="12.75" customHeight="1">
      <c r="A5" s="20" t="s">
        <v>53</v>
      </c>
      <c r="B5" s="270" t="s">
        <v>628</v>
      </c>
      <c r="C5" s="69"/>
      <c r="D5" s="69"/>
      <c r="E5" s="69"/>
      <c r="F5" s="69"/>
      <c r="G5" s="69"/>
      <c r="H5" s="48"/>
      <c r="I5" s="48"/>
      <c r="J5" s="48"/>
      <c r="K5" s="50"/>
      <c r="L5"/>
      <c r="M5"/>
      <c r="N5"/>
      <c r="O5"/>
      <c r="P5"/>
      <c r="Q5"/>
      <c r="R5"/>
      <c r="S5"/>
      <c r="T5"/>
      <c r="U5"/>
      <c r="V5"/>
      <c r="W5"/>
      <c r="X5"/>
      <c r="Y5"/>
      <c r="Z5"/>
    </row>
    <row r="6" spans="1:11" ht="12.75">
      <c r="A6" s="21">
        <f>ROW()</f>
        <v>6</v>
      </c>
      <c r="B6" s="54"/>
      <c r="C6" s="56" t="s">
        <v>664</v>
      </c>
      <c r="D6" s="54"/>
      <c r="E6" s="54"/>
      <c r="F6" s="54"/>
      <c r="G6" s="54"/>
      <c r="H6" s="54"/>
      <c r="I6" s="54"/>
      <c r="J6" s="54"/>
      <c r="K6" s="55"/>
    </row>
    <row r="7" spans="1:11" ht="15" customHeight="1">
      <c r="A7" s="21">
        <f>ROW()</f>
        <v>7</v>
      </c>
      <c r="B7" s="54"/>
      <c r="C7" s="355" t="s">
        <v>665</v>
      </c>
      <c r="D7" s="71"/>
      <c r="E7" s="54"/>
      <c r="F7" s="54"/>
      <c r="G7" s="54"/>
      <c r="H7" s="54"/>
      <c r="I7" s="54"/>
      <c r="J7" s="54"/>
      <c r="K7" s="55"/>
    </row>
    <row r="8" spans="1:26" s="4" customFormat="1" ht="25.5">
      <c r="A8" s="21">
        <f>ROW()</f>
        <v>8</v>
      </c>
      <c r="B8" s="54"/>
      <c r="C8" s="58" t="s">
        <v>97</v>
      </c>
      <c r="D8" s="58"/>
      <c r="E8" s="54"/>
      <c r="F8" s="54"/>
      <c r="G8" s="54"/>
      <c r="H8" s="57" t="s">
        <v>98</v>
      </c>
      <c r="I8" s="54"/>
      <c r="J8" s="57" t="s">
        <v>663</v>
      </c>
      <c r="K8" s="55"/>
      <c r="L8"/>
      <c r="M8"/>
      <c r="N8"/>
      <c r="O8"/>
      <c r="P8"/>
      <c r="Q8"/>
      <c r="R8"/>
      <c r="S8"/>
      <c r="T8"/>
      <c r="U8"/>
      <c r="V8"/>
      <c r="W8"/>
      <c r="X8"/>
      <c r="Y8"/>
      <c r="Z8"/>
    </row>
    <row r="9" spans="1:26" s="1" customFormat="1" ht="15" customHeight="1">
      <c r="A9" s="21">
        <f>ROW()</f>
        <v>9</v>
      </c>
      <c r="B9" s="54"/>
      <c r="C9" s="434"/>
      <c r="D9" s="436"/>
      <c r="E9" s="54"/>
      <c r="F9" s="54"/>
      <c r="G9" s="54"/>
      <c r="H9" s="83"/>
      <c r="I9" s="54"/>
      <c r="J9" s="83"/>
      <c r="K9" s="55"/>
      <c r="L9"/>
      <c r="M9"/>
      <c r="N9"/>
      <c r="O9"/>
      <c r="P9"/>
      <c r="Q9"/>
      <c r="R9"/>
      <c r="S9"/>
      <c r="T9"/>
      <c r="U9"/>
      <c r="V9"/>
      <c r="W9"/>
      <c r="X9"/>
      <c r="Y9"/>
      <c r="Z9"/>
    </row>
    <row r="10" spans="1:26" s="1" customFormat="1" ht="15" customHeight="1">
      <c r="A10" s="21">
        <f>ROW()</f>
        <v>10</v>
      </c>
      <c r="B10" s="54"/>
      <c r="C10" s="434"/>
      <c r="D10" s="436"/>
      <c r="E10" s="54"/>
      <c r="F10" s="54"/>
      <c r="G10" s="54"/>
      <c r="H10" s="83"/>
      <c r="I10" s="54"/>
      <c r="J10" s="83"/>
      <c r="K10" s="55"/>
      <c r="L10"/>
      <c r="M10"/>
      <c r="N10"/>
      <c r="O10"/>
      <c r="P10"/>
      <c r="Q10"/>
      <c r="R10"/>
      <c r="S10"/>
      <c r="T10"/>
      <c r="U10"/>
      <c r="V10"/>
      <c r="W10"/>
      <c r="X10"/>
      <c r="Y10"/>
      <c r="Z10"/>
    </row>
    <row r="11" spans="1:26" s="1" customFormat="1" ht="15" customHeight="1">
      <c r="A11" s="21">
        <f>ROW()</f>
        <v>11</v>
      </c>
      <c r="B11" s="54"/>
      <c r="C11" s="434"/>
      <c r="D11" s="436"/>
      <c r="E11" s="54"/>
      <c r="F11" s="54"/>
      <c r="G11" s="54"/>
      <c r="H11" s="83"/>
      <c r="I11" s="54"/>
      <c r="J11" s="83"/>
      <c r="K11" s="55"/>
      <c r="L11"/>
      <c r="M11"/>
      <c r="N11"/>
      <c r="O11"/>
      <c r="P11"/>
      <c r="Q11"/>
      <c r="R11"/>
      <c r="S11"/>
      <c r="T11"/>
      <c r="U11"/>
      <c r="V11"/>
      <c r="W11"/>
      <c r="X11"/>
      <c r="Y11"/>
      <c r="Z11"/>
    </row>
    <row r="12" spans="1:26" s="1" customFormat="1" ht="15" customHeight="1">
      <c r="A12" s="21">
        <f>ROW()</f>
        <v>12</v>
      </c>
      <c r="B12" s="54"/>
      <c r="C12" s="434"/>
      <c r="D12" s="436"/>
      <c r="E12" s="54"/>
      <c r="F12" s="54"/>
      <c r="G12" s="54"/>
      <c r="H12" s="83"/>
      <c r="I12" s="54"/>
      <c r="J12" s="83"/>
      <c r="K12" s="55"/>
      <c r="L12"/>
      <c r="M12"/>
      <c r="N12"/>
      <c r="O12"/>
      <c r="P12"/>
      <c r="Q12"/>
      <c r="R12"/>
      <c r="S12"/>
      <c r="T12"/>
      <c r="U12"/>
      <c r="V12"/>
      <c r="W12"/>
      <c r="X12"/>
      <c r="Y12"/>
      <c r="Z12"/>
    </row>
    <row r="13" spans="1:26" s="1" customFormat="1" ht="15" customHeight="1">
      <c r="A13" s="21">
        <f>ROW()</f>
        <v>13</v>
      </c>
      <c r="B13" s="54"/>
      <c r="C13" s="434"/>
      <c r="D13" s="436"/>
      <c r="E13" s="54"/>
      <c r="F13" s="54"/>
      <c r="G13" s="54"/>
      <c r="H13" s="83"/>
      <c r="I13" s="54"/>
      <c r="J13" s="83"/>
      <c r="K13" s="55"/>
      <c r="L13"/>
      <c r="M13"/>
      <c r="N13"/>
      <c r="O13"/>
      <c r="P13"/>
      <c r="Q13"/>
      <c r="R13"/>
      <c r="S13"/>
      <c r="T13"/>
      <c r="U13"/>
      <c r="V13"/>
      <c r="W13"/>
      <c r="X13"/>
      <c r="Y13"/>
      <c r="Z13"/>
    </row>
    <row r="14" spans="1:26" s="1" customFormat="1" ht="15" customHeight="1">
      <c r="A14" s="21">
        <f>ROW()</f>
        <v>14</v>
      </c>
      <c r="B14" s="54"/>
      <c r="C14" s="434"/>
      <c r="D14" s="436"/>
      <c r="E14" s="54"/>
      <c r="F14" s="54"/>
      <c r="G14" s="54"/>
      <c r="H14" s="83"/>
      <c r="I14" s="54"/>
      <c r="J14" s="83"/>
      <c r="K14" s="55"/>
      <c r="L14"/>
      <c r="M14"/>
      <c r="N14"/>
      <c r="O14"/>
      <c r="P14"/>
      <c r="Q14"/>
      <c r="R14"/>
      <c r="S14"/>
      <c r="T14"/>
      <c r="U14"/>
      <c r="V14"/>
      <c r="W14"/>
      <c r="X14"/>
      <c r="Y14"/>
      <c r="Z14"/>
    </row>
    <row r="15" spans="1:26" s="1" customFormat="1" ht="15" customHeight="1">
      <c r="A15" s="21">
        <f>ROW()</f>
        <v>15</v>
      </c>
      <c r="B15" s="54"/>
      <c r="C15" s="434"/>
      <c r="D15" s="436"/>
      <c r="E15" s="54"/>
      <c r="F15" s="54"/>
      <c r="G15" s="54"/>
      <c r="H15" s="83"/>
      <c r="I15" s="54"/>
      <c r="J15" s="83"/>
      <c r="K15" s="55"/>
      <c r="L15"/>
      <c r="M15"/>
      <c r="N15"/>
      <c r="O15"/>
      <c r="P15"/>
      <c r="Q15"/>
      <c r="R15"/>
      <c r="S15"/>
      <c r="T15"/>
      <c r="U15"/>
      <c r="V15"/>
      <c r="W15"/>
      <c r="X15"/>
      <c r="Y15"/>
      <c r="Z15"/>
    </row>
    <row r="16" spans="1:26" s="1" customFormat="1" ht="15" customHeight="1">
      <c r="A16" s="21">
        <f>ROW()</f>
        <v>16</v>
      </c>
      <c r="B16" s="54"/>
      <c r="C16" s="434"/>
      <c r="D16" s="436"/>
      <c r="E16" s="54"/>
      <c r="F16" s="54"/>
      <c r="G16" s="54"/>
      <c r="H16" s="83"/>
      <c r="I16" s="54"/>
      <c r="J16" s="83"/>
      <c r="K16" s="55"/>
      <c r="L16"/>
      <c r="M16"/>
      <c r="N16"/>
      <c r="O16"/>
      <c r="P16"/>
      <c r="Q16"/>
      <c r="R16"/>
      <c r="S16"/>
      <c r="T16"/>
      <c r="U16"/>
      <c r="V16"/>
      <c r="W16"/>
      <c r="X16"/>
      <c r="Y16"/>
      <c r="Z16"/>
    </row>
    <row r="17" spans="1:11" ht="15" customHeight="1">
      <c r="A17" s="21">
        <f>ROW()</f>
        <v>17</v>
      </c>
      <c r="B17" s="54"/>
      <c r="C17" s="434"/>
      <c r="D17" s="436"/>
      <c r="E17" s="54"/>
      <c r="F17" s="54"/>
      <c r="G17" s="54"/>
      <c r="H17" s="83"/>
      <c r="I17" s="54"/>
      <c r="J17" s="83"/>
      <c r="K17" s="55"/>
    </row>
    <row r="18" spans="1:11" ht="15" customHeight="1">
      <c r="A18" s="21">
        <f>ROW()</f>
        <v>18</v>
      </c>
      <c r="B18" s="54"/>
      <c r="C18" s="434"/>
      <c r="D18" s="436"/>
      <c r="E18" s="54"/>
      <c r="F18" s="54"/>
      <c r="G18" s="54"/>
      <c r="H18" s="83"/>
      <c r="I18" s="54"/>
      <c r="J18" s="83"/>
      <c r="K18" s="55"/>
    </row>
    <row r="19" spans="1:11" ht="15" customHeight="1">
      <c r="A19" s="21">
        <f>ROW()</f>
        <v>19</v>
      </c>
      <c r="B19" s="54"/>
      <c r="C19" s="434"/>
      <c r="D19" s="436"/>
      <c r="E19" s="54"/>
      <c r="F19" s="54"/>
      <c r="G19" s="54"/>
      <c r="H19" s="83"/>
      <c r="I19" s="54"/>
      <c r="J19" s="83"/>
      <c r="K19" s="55"/>
    </row>
    <row r="20" spans="1:11" ht="15" customHeight="1">
      <c r="A20" s="21">
        <f>ROW()</f>
        <v>20</v>
      </c>
      <c r="B20" s="54"/>
      <c r="C20" s="434"/>
      <c r="D20" s="436"/>
      <c r="E20" s="54"/>
      <c r="F20" s="54"/>
      <c r="G20" s="54"/>
      <c r="H20" s="83"/>
      <c r="I20" s="54"/>
      <c r="J20" s="83"/>
      <c r="K20" s="55"/>
    </row>
    <row r="21" spans="1:11" ht="15" customHeight="1">
      <c r="A21" s="21">
        <f>ROW()</f>
        <v>21</v>
      </c>
      <c r="B21" s="54"/>
      <c r="C21" s="434"/>
      <c r="D21" s="436"/>
      <c r="E21" s="54"/>
      <c r="F21" s="54"/>
      <c r="G21" s="54"/>
      <c r="H21" s="83"/>
      <c r="I21" s="54"/>
      <c r="J21" s="83"/>
      <c r="K21" s="55"/>
    </row>
    <row r="22" spans="1:11" ht="15" customHeight="1">
      <c r="A22" s="21">
        <f>ROW()</f>
        <v>22</v>
      </c>
      <c r="B22" s="54"/>
      <c r="C22" s="434"/>
      <c r="D22" s="436"/>
      <c r="E22" s="54"/>
      <c r="F22" s="54"/>
      <c r="G22" s="54"/>
      <c r="H22" s="83"/>
      <c r="I22" s="54"/>
      <c r="J22" s="83"/>
      <c r="K22" s="55"/>
    </row>
    <row r="23" spans="1:11" ht="15" customHeight="1">
      <c r="A23" s="21">
        <f>ROW()</f>
        <v>23</v>
      </c>
      <c r="B23" s="54"/>
      <c r="C23" s="434"/>
      <c r="D23" s="436"/>
      <c r="E23" s="54"/>
      <c r="F23" s="54"/>
      <c r="G23" s="54"/>
      <c r="H23" s="83"/>
      <c r="I23" s="54"/>
      <c r="J23" s="83"/>
      <c r="K23" s="55"/>
    </row>
    <row r="24" spans="1:11" ht="15" customHeight="1">
      <c r="A24" s="21">
        <f>ROW()</f>
        <v>24</v>
      </c>
      <c r="B24" s="54"/>
      <c r="C24" s="434"/>
      <c r="D24" s="436"/>
      <c r="E24" s="54"/>
      <c r="F24" s="54"/>
      <c r="G24" s="54"/>
      <c r="H24" s="83"/>
      <c r="I24" s="54"/>
      <c r="J24" s="83"/>
      <c r="K24" s="55"/>
    </row>
    <row r="25" spans="1:11" ht="15" customHeight="1">
      <c r="A25" s="21">
        <f>ROW()</f>
        <v>25</v>
      </c>
      <c r="B25" s="54"/>
      <c r="C25" s="434"/>
      <c r="D25" s="436"/>
      <c r="E25" s="54"/>
      <c r="F25" s="54"/>
      <c r="G25" s="54"/>
      <c r="H25" s="83"/>
      <c r="I25" s="54"/>
      <c r="J25" s="83"/>
      <c r="K25" s="55"/>
    </row>
    <row r="26" spans="1:11" ht="15" customHeight="1">
      <c r="A26" s="21">
        <f>ROW()</f>
        <v>26</v>
      </c>
      <c r="B26" s="54"/>
      <c r="C26" s="434"/>
      <c r="D26" s="436"/>
      <c r="E26" s="54"/>
      <c r="F26" s="54"/>
      <c r="G26" s="54"/>
      <c r="H26" s="83"/>
      <c r="I26" s="54"/>
      <c r="J26" s="83"/>
      <c r="K26" s="55"/>
    </row>
    <row r="27" spans="1:11" ht="15" customHeight="1">
      <c r="A27" s="21">
        <f>ROW()</f>
        <v>27</v>
      </c>
      <c r="B27" s="54"/>
      <c r="C27" s="434"/>
      <c r="D27" s="436"/>
      <c r="E27" s="54"/>
      <c r="F27" s="54"/>
      <c r="G27" s="54"/>
      <c r="H27" s="83"/>
      <c r="I27" s="54"/>
      <c r="J27" s="83"/>
      <c r="K27" s="55"/>
    </row>
    <row r="28" spans="1:11" ht="15" customHeight="1">
      <c r="A28" s="21">
        <f>ROW()</f>
        <v>28</v>
      </c>
      <c r="B28" s="54"/>
      <c r="C28" s="434"/>
      <c r="D28" s="436"/>
      <c r="E28" s="54"/>
      <c r="F28" s="54"/>
      <c r="G28" s="54"/>
      <c r="H28" s="83"/>
      <c r="I28" s="54"/>
      <c r="J28" s="83"/>
      <c r="K28" s="55"/>
    </row>
    <row r="29" spans="1:11" ht="15" customHeight="1">
      <c r="A29" s="21">
        <f>ROW()</f>
        <v>29</v>
      </c>
      <c r="B29" s="54"/>
      <c r="C29" s="434"/>
      <c r="D29" s="436"/>
      <c r="E29" s="54"/>
      <c r="F29" s="54"/>
      <c r="G29" s="54"/>
      <c r="H29" s="83"/>
      <c r="I29" s="54"/>
      <c r="J29" s="83"/>
      <c r="K29" s="55"/>
    </row>
    <row r="30" spans="1:11" ht="15" customHeight="1">
      <c r="A30" s="21">
        <f>ROW()</f>
        <v>30</v>
      </c>
      <c r="B30" s="54"/>
      <c r="C30" s="434"/>
      <c r="D30" s="436"/>
      <c r="E30" s="54"/>
      <c r="F30" s="54"/>
      <c r="G30" s="54"/>
      <c r="H30" s="83"/>
      <c r="I30" s="54"/>
      <c r="J30" s="83"/>
      <c r="K30" s="55"/>
    </row>
    <row r="31" spans="1:11" ht="15" customHeight="1">
      <c r="A31" s="21">
        <f>ROW()</f>
        <v>31</v>
      </c>
      <c r="B31" s="54"/>
      <c r="C31" s="434"/>
      <c r="D31" s="436"/>
      <c r="E31" s="54"/>
      <c r="F31" s="54"/>
      <c r="G31" s="54"/>
      <c r="H31" s="83"/>
      <c r="I31" s="54"/>
      <c r="J31" s="83"/>
      <c r="K31" s="55"/>
    </row>
    <row r="32" spans="1:11" ht="15" customHeight="1">
      <c r="A32" s="21">
        <f>ROW()</f>
        <v>32</v>
      </c>
      <c r="B32" s="54"/>
      <c r="C32" s="434"/>
      <c r="D32" s="436"/>
      <c r="E32" s="54"/>
      <c r="F32" s="54"/>
      <c r="G32" s="54"/>
      <c r="H32" s="83"/>
      <c r="I32" s="54"/>
      <c r="J32" s="83"/>
      <c r="K32" s="55"/>
    </row>
    <row r="33" spans="1:11" ht="15" customHeight="1">
      <c r="A33" s="21">
        <f>ROW()</f>
        <v>33</v>
      </c>
      <c r="B33" s="54"/>
      <c r="C33" s="434"/>
      <c r="D33" s="436"/>
      <c r="E33" s="54"/>
      <c r="F33" s="54"/>
      <c r="G33" s="54"/>
      <c r="H33" s="83"/>
      <c r="I33" s="54"/>
      <c r="J33" s="83"/>
      <c r="K33" s="55"/>
    </row>
    <row r="34" spans="1:11" ht="15" customHeight="1">
      <c r="A34" s="21">
        <f>ROW()</f>
        <v>34</v>
      </c>
      <c r="B34" s="54"/>
      <c r="C34" s="434"/>
      <c r="D34" s="436"/>
      <c r="E34" s="54"/>
      <c r="F34" s="54"/>
      <c r="G34" s="54"/>
      <c r="H34" s="83"/>
      <c r="I34" s="54"/>
      <c r="J34" s="83"/>
      <c r="K34" s="55"/>
    </row>
    <row r="35" spans="1:11" ht="15" customHeight="1">
      <c r="A35" s="21">
        <f>ROW()</f>
        <v>35</v>
      </c>
      <c r="B35" s="54"/>
      <c r="C35" s="434"/>
      <c r="D35" s="436"/>
      <c r="E35" s="54"/>
      <c r="F35" s="54"/>
      <c r="G35" s="54"/>
      <c r="H35" s="83"/>
      <c r="I35" s="54"/>
      <c r="J35" s="83"/>
      <c r="K35" s="55"/>
    </row>
    <row r="36" spans="1:11" ht="15" customHeight="1">
      <c r="A36" s="21">
        <f>ROW()</f>
        <v>36</v>
      </c>
      <c r="B36" s="54"/>
      <c r="C36" s="434"/>
      <c r="D36" s="436"/>
      <c r="E36" s="54"/>
      <c r="F36" s="54"/>
      <c r="G36" s="54"/>
      <c r="H36" s="83"/>
      <c r="I36" s="54"/>
      <c r="J36" s="83"/>
      <c r="K36" s="55"/>
    </row>
    <row r="37" spans="1:11" ht="15" customHeight="1">
      <c r="A37" s="21">
        <f>ROW()</f>
        <v>37</v>
      </c>
      <c r="B37" s="54"/>
      <c r="C37" s="434"/>
      <c r="D37" s="436"/>
      <c r="E37" s="54"/>
      <c r="F37" s="54"/>
      <c r="G37" s="54"/>
      <c r="H37" s="83"/>
      <c r="I37" s="54"/>
      <c r="J37" s="83"/>
      <c r="K37" s="55"/>
    </row>
    <row r="38" spans="1:11" ht="15" customHeight="1">
      <c r="A38" s="21">
        <f>ROW()</f>
        <v>38</v>
      </c>
      <c r="B38" s="54"/>
      <c r="C38" s="434"/>
      <c r="D38" s="436"/>
      <c r="E38" s="54"/>
      <c r="F38" s="54"/>
      <c r="G38" s="54"/>
      <c r="H38" s="83"/>
      <c r="I38" s="54"/>
      <c r="J38" s="83"/>
      <c r="K38" s="55"/>
    </row>
    <row r="39" spans="1:11" ht="15" customHeight="1">
      <c r="A39" s="21">
        <f>ROW()</f>
        <v>39</v>
      </c>
      <c r="B39" s="54"/>
      <c r="C39" s="434"/>
      <c r="D39" s="436"/>
      <c r="E39" s="54"/>
      <c r="F39" s="54"/>
      <c r="G39" s="54"/>
      <c r="H39" s="83"/>
      <c r="I39" s="54"/>
      <c r="J39" s="83"/>
      <c r="K39" s="55"/>
    </row>
    <row r="40" spans="1:11" ht="15" customHeight="1">
      <c r="A40" s="21">
        <f>ROW()</f>
        <v>40</v>
      </c>
      <c r="B40" s="54"/>
      <c r="C40" s="434"/>
      <c r="D40" s="436"/>
      <c r="E40" s="54"/>
      <c r="F40" s="54"/>
      <c r="G40" s="54"/>
      <c r="H40" s="83"/>
      <c r="I40" s="54"/>
      <c r="J40" s="83"/>
      <c r="K40" s="55"/>
    </row>
    <row r="41" spans="1:11" ht="15" customHeight="1">
      <c r="A41" s="21">
        <f>ROW()</f>
        <v>41</v>
      </c>
      <c r="B41" s="54"/>
      <c r="C41" s="434"/>
      <c r="D41" s="436"/>
      <c r="E41" s="54"/>
      <c r="F41" s="54"/>
      <c r="G41" s="54"/>
      <c r="H41" s="83"/>
      <c r="I41" s="54"/>
      <c r="J41" s="83"/>
      <c r="K41" s="55"/>
    </row>
    <row r="42" spans="1:11" ht="15" customHeight="1">
      <c r="A42" s="21">
        <f>ROW()</f>
        <v>42</v>
      </c>
      <c r="B42" s="54"/>
      <c r="C42" s="434"/>
      <c r="D42" s="436"/>
      <c r="E42" s="54"/>
      <c r="F42" s="54"/>
      <c r="G42" s="54"/>
      <c r="H42" s="83"/>
      <c r="I42" s="54"/>
      <c r="J42" s="83"/>
      <c r="K42" s="55"/>
    </row>
    <row r="43" spans="1:11" ht="15" customHeight="1">
      <c r="A43" s="21">
        <f>ROW()</f>
        <v>43</v>
      </c>
      <c r="B43" s="54"/>
      <c r="C43" s="434"/>
      <c r="D43" s="436"/>
      <c r="E43" s="54"/>
      <c r="F43" s="54"/>
      <c r="G43" s="54"/>
      <c r="H43" s="83"/>
      <c r="I43" s="54"/>
      <c r="J43" s="83"/>
      <c r="K43" s="55"/>
    </row>
    <row r="44" spans="1:11" ht="15" customHeight="1">
      <c r="A44" s="21">
        <f>ROW()</f>
        <v>44</v>
      </c>
      <c r="B44" s="54"/>
      <c r="C44" s="434"/>
      <c r="D44" s="436"/>
      <c r="E44" s="54"/>
      <c r="F44" s="54"/>
      <c r="G44" s="54"/>
      <c r="H44" s="83"/>
      <c r="I44" s="54"/>
      <c r="J44" s="83"/>
      <c r="K44" s="55"/>
    </row>
    <row r="45" spans="1:11" ht="15" customHeight="1">
      <c r="A45" s="21">
        <f>ROW()</f>
        <v>45</v>
      </c>
      <c r="B45" s="54"/>
      <c r="C45" s="434"/>
      <c r="D45" s="436"/>
      <c r="E45" s="54"/>
      <c r="F45" s="54"/>
      <c r="G45" s="54"/>
      <c r="H45" s="83"/>
      <c r="I45" s="54"/>
      <c r="J45" s="83"/>
      <c r="K45" s="55"/>
    </row>
    <row r="46" spans="1:11" ht="15" customHeight="1">
      <c r="A46" s="21">
        <f>ROW()</f>
        <v>46</v>
      </c>
      <c r="B46" s="54"/>
      <c r="C46" s="434"/>
      <c r="D46" s="436"/>
      <c r="E46" s="54"/>
      <c r="F46" s="54"/>
      <c r="G46" s="54"/>
      <c r="H46" s="83"/>
      <c r="I46" s="54"/>
      <c r="J46" s="83"/>
      <c r="K46" s="55"/>
    </row>
    <row r="47" spans="1:11" ht="15" customHeight="1">
      <c r="A47" s="21">
        <f>ROW()</f>
        <v>47</v>
      </c>
      <c r="B47" s="54"/>
      <c r="C47" s="434"/>
      <c r="D47" s="436"/>
      <c r="E47" s="54"/>
      <c r="F47" s="54"/>
      <c r="G47" s="54"/>
      <c r="H47" s="83"/>
      <c r="I47" s="54"/>
      <c r="J47" s="83"/>
      <c r="K47" s="55"/>
    </row>
    <row r="48" spans="1:11" ht="15" customHeight="1">
      <c r="A48" s="21">
        <f>ROW()</f>
        <v>48</v>
      </c>
      <c r="B48" s="54"/>
      <c r="C48" s="434"/>
      <c r="D48" s="436"/>
      <c r="E48" s="54"/>
      <c r="F48" s="54"/>
      <c r="G48" s="54"/>
      <c r="H48" s="83"/>
      <c r="I48" s="54"/>
      <c r="J48" s="83"/>
      <c r="K48" s="55"/>
    </row>
    <row r="49" spans="1:11" ht="15" customHeight="1">
      <c r="A49" s="21">
        <f>ROW()</f>
        <v>49</v>
      </c>
      <c r="B49" s="54"/>
      <c r="C49" s="434"/>
      <c r="D49" s="436"/>
      <c r="E49" s="54"/>
      <c r="F49" s="54"/>
      <c r="G49" s="54"/>
      <c r="H49" s="83"/>
      <c r="I49" s="54"/>
      <c r="J49" s="83"/>
      <c r="K49" s="55"/>
    </row>
    <row r="50" spans="1:11" ht="15" customHeight="1">
      <c r="A50" s="21">
        <f>ROW()</f>
        <v>50</v>
      </c>
      <c r="B50" s="54"/>
      <c r="C50" s="434"/>
      <c r="D50" s="436"/>
      <c r="E50" s="54"/>
      <c r="F50" s="54"/>
      <c r="G50" s="54"/>
      <c r="H50" s="83"/>
      <c r="I50" s="54"/>
      <c r="J50" s="83"/>
      <c r="K50" s="55"/>
    </row>
    <row r="51" spans="1:11" ht="15" customHeight="1" thickBot="1">
      <c r="A51" s="21">
        <f>ROW()</f>
        <v>51</v>
      </c>
      <c r="B51" s="54"/>
      <c r="C51" s="434"/>
      <c r="D51" s="436"/>
      <c r="E51" s="54"/>
      <c r="F51" s="54"/>
      <c r="G51" s="54"/>
      <c r="H51" s="83"/>
      <c r="I51" s="54"/>
      <c r="J51" s="83"/>
      <c r="K51" s="55"/>
    </row>
    <row r="52" spans="1:11" ht="16.5" customHeight="1" thickBot="1">
      <c r="A52" s="21">
        <f>ROW()</f>
        <v>52</v>
      </c>
      <c r="B52" s="54"/>
      <c r="C52" s="84" t="s">
        <v>54</v>
      </c>
      <c r="D52" s="54"/>
      <c r="E52" s="54"/>
      <c r="F52" s="54"/>
      <c r="G52" s="54"/>
      <c r="H52" s="85">
        <f>SUM(H9:H51)</f>
        <v>0</v>
      </c>
      <c r="I52" s="54"/>
      <c r="J52" s="85">
        <f>SUM(J9:J51)</f>
        <v>0</v>
      </c>
      <c r="K52" s="55"/>
    </row>
    <row r="53" spans="1:11" ht="16.5" customHeight="1">
      <c r="A53" s="22">
        <f>ROW()</f>
        <v>53</v>
      </c>
      <c r="B53" s="68"/>
      <c r="C53" s="68"/>
      <c r="D53" s="68"/>
      <c r="E53" s="68"/>
      <c r="F53" s="68"/>
      <c r="G53" s="68"/>
      <c r="H53" s="68"/>
      <c r="I53" s="68"/>
      <c r="J53" s="68"/>
      <c r="K53" s="168" t="s">
        <v>308</v>
      </c>
    </row>
    <row r="54" spans="1:26" s="1" customFormat="1" ht="16.5" customHeight="1">
      <c r="A54" s="15"/>
      <c r="B54" s="14"/>
      <c r="C54" s="23"/>
      <c r="D54" s="17"/>
      <c r="E54" s="24"/>
      <c r="F54" s="17"/>
      <c r="G54" s="25"/>
      <c r="H54" s="17"/>
      <c r="I54" s="17"/>
      <c r="J54" s="17"/>
      <c r="K54" s="17"/>
      <c r="L54"/>
      <c r="M54"/>
      <c r="N54"/>
      <c r="O54"/>
      <c r="P54"/>
      <c r="Q54"/>
      <c r="R54"/>
      <c r="S54"/>
      <c r="T54"/>
      <c r="U54"/>
      <c r="V54"/>
      <c r="W54"/>
      <c r="X54"/>
      <c r="Y54"/>
      <c r="Z54"/>
    </row>
    <row r="55" spans="1:26" s="16" customFormat="1" ht="12.75" customHeight="1">
      <c r="A55" s="44"/>
      <c r="B55" s="45"/>
      <c r="C55" s="45"/>
      <c r="D55" s="45"/>
      <c r="E55" s="45"/>
      <c r="F55" s="45"/>
      <c r="G55" s="45"/>
      <c r="H55" s="45"/>
      <c r="I55" s="45"/>
      <c r="J55" s="45"/>
      <c r="K55" s="46"/>
      <c r="L55"/>
      <c r="M55"/>
      <c r="N55"/>
      <c r="O55"/>
      <c r="P55"/>
      <c r="Q55"/>
      <c r="R55"/>
      <c r="S55"/>
      <c r="T55"/>
      <c r="U55"/>
      <c r="V55"/>
      <c r="W55"/>
      <c r="X55"/>
      <c r="Y55"/>
      <c r="Z55"/>
    </row>
    <row r="56" spans="1:26" s="16" customFormat="1" ht="16.5" customHeight="1">
      <c r="A56" s="47"/>
      <c r="B56" s="48"/>
      <c r="C56" s="69"/>
      <c r="D56" s="48"/>
      <c r="E56" s="157" t="s">
        <v>51</v>
      </c>
      <c r="F56" s="416" t="str">
        <f>IF(NOT(ISBLANK(CoverSheet!$C$30)),CoverSheet!$C$30,"")</f>
        <v>Airport Company</v>
      </c>
      <c r="G56" s="416"/>
      <c r="H56" s="416"/>
      <c r="I56" s="416"/>
      <c r="J56" s="416"/>
      <c r="K56" s="50"/>
      <c r="L56"/>
      <c r="M56"/>
      <c r="N56"/>
      <c r="O56"/>
      <c r="P56"/>
      <c r="Q56"/>
      <c r="R56"/>
      <c r="S56"/>
      <c r="T56"/>
      <c r="U56"/>
      <c r="V56"/>
      <c r="W56"/>
      <c r="X56"/>
      <c r="Y56"/>
      <c r="Z56"/>
    </row>
    <row r="57" spans="1:26" s="16" customFormat="1" ht="16.5" customHeight="1">
      <c r="A57" s="47"/>
      <c r="B57" s="48"/>
      <c r="C57" s="69"/>
      <c r="D57" s="48"/>
      <c r="E57" s="157" t="s">
        <v>52</v>
      </c>
      <c r="F57" s="417">
        <f>IF(ISNUMBER(CoverSheet!$C$31),CoverSheet!$C$31,"")</f>
        <v>40633</v>
      </c>
      <c r="G57" s="417"/>
      <c r="H57" s="417"/>
      <c r="I57" s="417"/>
      <c r="J57" s="417"/>
      <c r="K57" s="50"/>
      <c r="L57"/>
      <c r="M57"/>
      <c r="N57"/>
      <c r="O57"/>
      <c r="P57"/>
      <c r="Q57"/>
      <c r="R57"/>
      <c r="S57"/>
      <c r="T57"/>
      <c r="U57"/>
      <c r="V57"/>
      <c r="W57"/>
      <c r="X57"/>
      <c r="Y57"/>
      <c r="Z57"/>
    </row>
    <row r="58" spans="1:26" s="4" customFormat="1" ht="20.25" customHeight="1">
      <c r="A58" s="86" t="s">
        <v>486</v>
      </c>
      <c r="B58" s="52"/>
      <c r="C58" s="52"/>
      <c r="D58" s="52"/>
      <c r="E58" s="52"/>
      <c r="F58" s="52"/>
      <c r="G58" s="52"/>
      <c r="H58" s="52"/>
      <c r="I58" s="52"/>
      <c r="J58" s="52"/>
      <c r="K58" s="53"/>
      <c r="L58"/>
      <c r="M58"/>
      <c r="N58"/>
      <c r="O58"/>
      <c r="P58"/>
      <c r="Q58"/>
      <c r="R58"/>
      <c r="S58"/>
      <c r="T58"/>
      <c r="U58"/>
      <c r="V58"/>
      <c r="W58"/>
      <c r="X58"/>
      <c r="Y58"/>
      <c r="Z58"/>
    </row>
    <row r="59" spans="1:26" s="16" customFormat="1" ht="12.75" customHeight="1">
      <c r="A59" s="20" t="s">
        <v>53</v>
      </c>
      <c r="B59" s="270" t="s">
        <v>628</v>
      </c>
      <c r="C59" s="69"/>
      <c r="D59" s="69"/>
      <c r="E59" s="69"/>
      <c r="F59" s="69"/>
      <c r="G59" s="69"/>
      <c r="H59" s="48"/>
      <c r="I59" s="48"/>
      <c r="J59" s="48"/>
      <c r="K59" s="50"/>
      <c r="L59"/>
      <c r="M59"/>
      <c r="N59"/>
      <c r="O59"/>
      <c r="P59"/>
      <c r="Q59"/>
      <c r="R59"/>
      <c r="S59"/>
      <c r="T59"/>
      <c r="U59"/>
      <c r="V59"/>
      <c r="W59"/>
      <c r="X59"/>
      <c r="Y59"/>
      <c r="Z59"/>
    </row>
    <row r="60" spans="1:26" s="4" customFormat="1" ht="21" customHeight="1">
      <c r="A60" s="21">
        <f>ROW()</f>
        <v>60</v>
      </c>
      <c r="B60" s="54"/>
      <c r="C60" s="355" t="s">
        <v>673</v>
      </c>
      <c r="D60" s="54"/>
      <c r="E60" s="54"/>
      <c r="F60" s="54"/>
      <c r="G60" s="54"/>
      <c r="H60" s="54"/>
      <c r="I60" s="54"/>
      <c r="J60" s="54"/>
      <c r="K60" s="55"/>
      <c r="L60"/>
      <c r="M60"/>
      <c r="N60"/>
      <c r="O60"/>
      <c r="P60"/>
      <c r="Q60"/>
      <c r="R60"/>
      <c r="S60"/>
      <c r="T60"/>
      <c r="U60"/>
      <c r="V60"/>
      <c r="W60"/>
      <c r="X60"/>
      <c r="Y60"/>
      <c r="Z60"/>
    </row>
    <row r="61" spans="1:26" s="4" customFormat="1" ht="15" customHeight="1">
      <c r="A61" s="21"/>
      <c r="B61" s="54"/>
      <c r="C61" s="356" t="s">
        <v>674</v>
      </c>
      <c r="D61" s="54"/>
      <c r="E61" s="54"/>
      <c r="F61" s="54"/>
      <c r="G61" s="54"/>
      <c r="H61" s="54"/>
      <c r="I61" s="54"/>
      <c r="J61" s="54"/>
      <c r="K61" s="55"/>
      <c r="L61"/>
      <c r="M61"/>
      <c r="N61"/>
      <c r="O61"/>
      <c r="P61"/>
      <c r="Q61"/>
      <c r="R61"/>
      <c r="S61"/>
      <c r="T61"/>
      <c r="U61"/>
      <c r="V61"/>
      <c r="W61"/>
      <c r="X61"/>
      <c r="Y61"/>
      <c r="Z61"/>
    </row>
    <row r="62" spans="1:26" s="4" customFormat="1" ht="25.5">
      <c r="A62" s="21">
        <f>ROW()</f>
        <v>62</v>
      </c>
      <c r="B62" s="54"/>
      <c r="C62" s="58" t="s">
        <v>97</v>
      </c>
      <c r="D62" s="58"/>
      <c r="E62" s="54"/>
      <c r="F62" s="54"/>
      <c r="G62" s="54"/>
      <c r="H62" s="57" t="s">
        <v>98</v>
      </c>
      <c r="I62" s="54"/>
      <c r="J62" s="57" t="s">
        <v>663</v>
      </c>
      <c r="K62" s="55"/>
      <c r="L62"/>
      <c r="M62"/>
      <c r="N62"/>
      <c r="O62"/>
      <c r="P62"/>
      <c r="Q62"/>
      <c r="R62"/>
      <c r="S62"/>
      <c r="T62"/>
      <c r="U62"/>
      <c r="V62"/>
      <c r="W62"/>
      <c r="X62"/>
      <c r="Y62"/>
      <c r="Z62"/>
    </row>
    <row r="63" spans="1:11" ht="15" customHeight="1">
      <c r="A63" s="21">
        <f>ROW()</f>
        <v>63</v>
      </c>
      <c r="B63" s="54"/>
      <c r="C63" s="434"/>
      <c r="D63" s="436"/>
      <c r="E63" s="54"/>
      <c r="F63" s="54"/>
      <c r="G63" s="54"/>
      <c r="H63" s="83"/>
      <c r="I63" s="54"/>
      <c r="J63" s="83"/>
      <c r="K63" s="55"/>
    </row>
    <row r="64" spans="1:11" ht="15" customHeight="1">
      <c r="A64" s="21">
        <f>ROW()</f>
        <v>64</v>
      </c>
      <c r="B64" s="54"/>
      <c r="C64" s="434"/>
      <c r="D64" s="436"/>
      <c r="E64" s="54"/>
      <c r="F64" s="54"/>
      <c r="G64" s="54"/>
      <c r="H64" s="83"/>
      <c r="I64" s="54"/>
      <c r="J64" s="83"/>
      <c r="K64" s="55"/>
    </row>
    <row r="65" spans="1:11" ht="15" customHeight="1">
      <c r="A65" s="21">
        <f>ROW()</f>
        <v>65</v>
      </c>
      <c r="B65" s="54"/>
      <c r="C65" s="434"/>
      <c r="D65" s="436"/>
      <c r="E65" s="54"/>
      <c r="F65" s="54"/>
      <c r="G65" s="54"/>
      <c r="H65" s="83"/>
      <c r="I65" s="54"/>
      <c r="J65" s="83"/>
      <c r="K65" s="55"/>
    </row>
    <row r="66" spans="1:11" ht="15" customHeight="1">
      <c r="A66" s="21">
        <f>ROW()</f>
        <v>66</v>
      </c>
      <c r="B66" s="54"/>
      <c r="C66" s="434"/>
      <c r="D66" s="436"/>
      <c r="E66" s="54"/>
      <c r="F66" s="54"/>
      <c r="G66" s="54"/>
      <c r="H66" s="83"/>
      <c r="I66" s="54"/>
      <c r="J66" s="83"/>
      <c r="K66" s="55"/>
    </row>
    <row r="67" spans="1:11" ht="15" customHeight="1">
      <c r="A67" s="21">
        <f>ROW()</f>
        <v>67</v>
      </c>
      <c r="B67" s="54"/>
      <c r="C67" s="434"/>
      <c r="D67" s="436"/>
      <c r="E67" s="54"/>
      <c r="F67" s="54"/>
      <c r="G67" s="54"/>
      <c r="H67" s="83"/>
      <c r="I67" s="54"/>
      <c r="J67" s="83"/>
      <c r="K67" s="55"/>
    </row>
    <row r="68" spans="1:11" ht="15" customHeight="1">
      <c r="A68" s="21">
        <f>ROW()</f>
        <v>68</v>
      </c>
      <c r="B68" s="54"/>
      <c r="C68" s="434"/>
      <c r="D68" s="436"/>
      <c r="E68" s="54"/>
      <c r="F68" s="54"/>
      <c r="G68" s="54"/>
      <c r="H68" s="83"/>
      <c r="I68" s="54"/>
      <c r="J68" s="83"/>
      <c r="K68" s="55"/>
    </row>
    <row r="69" spans="1:11" ht="15" customHeight="1">
      <c r="A69" s="21">
        <f>ROW()</f>
        <v>69</v>
      </c>
      <c r="B69" s="54"/>
      <c r="C69" s="434"/>
      <c r="D69" s="436"/>
      <c r="E69" s="54"/>
      <c r="F69" s="54"/>
      <c r="G69" s="54"/>
      <c r="H69" s="83"/>
      <c r="I69" s="54"/>
      <c r="J69" s="83"/>
      <c r="K69" s="55"/>
    </row>
    <row r="70" spans="1:11" ht="15" customHeight="1">
      <c r="A70" s="21">
        <f>ROW()</f>
        <v>70</v>
      </c>
      <c r="B70" s="54"/>
      <c r="C70" s="434"/>
      <c r="D70" s="436"/>
      <c r="E70" s="54"/>
      <c r="F70" s="54"/>
      <c r="G70" s="54"/>
      <c r="H70" s="83"/>
      <c r="I70" s="54"/>
      <c r="J70" s="83"/>
      <c r="K70" s="55"/>
    </row>
    <row r="71" spans="1:11" ht="15" customHeight="1">
      <c r="A71" s="21">
        <f>ROW()</f>
        <v>71</v>
      </c>
      <c r="B71" s="54"/>
      <c r="C71" s="434"/>
      <c r="D71" s="436"/>
      <c r="E71" s="54"/>
      <c r="F71" s="54"/>
      <c r="G71" s="54"/>
      <c r="H71" s="83"/>
      <c r="I71" s="54"/>
      <c r="J71" s="83"/>
      <c r="K71" s="55"/>
    </row>
    <row r="72" spans="1:11" ht="15" customHeight="1">
      <c r="A72" s="21">
        <f>ROW()</f>
        <v>72</v>
      </c>
      <c r="B72" s="54"/>
      <c r="C72" s="434"/>
      <c r="D72" s="436"/>
      <c r="E72" s="54"/>
      <c r="F72" s="54"/>
      <c r="G72" s="54"/>
      <c r="H72" s="83"/>
      <c r="I72" s="54"/>
      <c r="J72" s="83"/>
      <c r="K72" s="55"/>
    </row>
    <row r="73" spans="1:11" ht="15" customHeight="1">
      <c r="A73" s="21">
        <f>ROW()</f>
        <v>73</v>
      </c>
      <c r="B73" s="54"/>
      <c r="C73" s="434"/>
      <c r="D73" s="436"/>
      <c r="E73" s="54"/>
      <c r="F73" s="54"/>
      <c r="G73" s="54"/>
      <c r="H73" s="83"/>
      <c r="I73" s="54"/>
      <c r="J73" s="83"/>
      <c r="K73" s="55"/>
    </row>
    <row r="74" spans="1:11" ht="15" customHeight="1">
      <c r="A74" s="21">
        <f>ROW()</f>
        <v>74</v>
      </c>
      <c r="B74" s="54"/>
      <c r="C74" s="434"/>
      <c r="D74" s="436"/>
      <c r="E74" s="54"/>
      <c r="F74" s="54"/>
      <c r="G74" s="54"/>
      <c r="H74" s="83"/>
      <c r="I74" s="54"/>
      <c r="J74" s="83"/>
      <c r="K74" s="55"/>
    </row>
    <row r="75" spans="1:11" ht="15" customHeight="1">
      <c r="A75" s="21">
        <f>ROW()</f>
        <v>75</v>
      </c>
      <c r="B75" s="54"/>
      <c r="C75" s="434"/>
      <c r="D75" s="436"/>
      <c r="E75" s="54"/>
      <c r="F75" s="54"/>
      <c r="G75" s="54"/>
      <c r="H75" s="83"/>
      <c r="I75" s="54"/>
      <c r="J75" s="83"/>
      <c r="K75" s="55"/>
    </row>
    <row r="76" spans="1:11" ht="15" customHeight="1">
      <c r="A76" s="21">
        <f>ROW()</f>
        <v>76</v>
      </c>
      <c r="B76" s="54"/>
      <c r="C76" s="434"/>
      <c r="D76" s="436"/>
      <c r="E76" s="54"/>
      <c r="F76" s="54"/>
      <c r="G76" s="54"/>
      <c r="H76" s="83"/>
      <c r="I76" s="54"/>
      <c r="J76" s="83"/>
      <c r="K76" s="55"/>
    </row>
    <row r="77" spans="1:11" ht="15" customHeight="1">
      <c r="A77" s="21">
        <f>ROW()</f>
        <v>77</v>
      </c>
      <c r="B77" s="54"/>
      <c r="C77" s="434"/>
      <c r="D77" s="436"/>
      <c r="E77" s="54"/>
      <c r="F77" s="54"/>
      <c r="G77" s="54"/>
      <c r="H77" s="83"/>
      <c r="I77" s="54"/>
      <c r="J77" s="83"/>
      <c r="K77" s="55"/>
    </row>
    <row r="78" spans="1:11" ht="15" customHeight="1" thickBot="1">
      <c r="A78" s="21">
        <f>ROW()</f>
        <v>78</v>
      </c>
      <c r="B78" s="54"/>
      <c r="C78" s="434"/>
      <c r="D78" s="436"/>
      <c r="E78" s="54"/>
      <c r="F78" s="54"/>
      <c r="G78" s="54"/>
      <c r="H78" s="83"/>
      <c r="I78" s="54"/>
      <c r="J78" s="83"/>
      <c r="K78" s="55"/>
    </row>
    <row r="79" spans="1:11" ht="16.5" customHeight="1" thickBot="1">
      <c r="A79" s="21">
        <f>ROW()</f>
        <v>79</v>
      </c>
      <c r="B79" s="54"/>
      <c r="C79" s="84" t="s">
        <v>54</v>
      </c>
      <c r="D79" s="54"/>
      <c r="E79" s="54"/>
      <c r="F79" s="54"/>
      <c r="G79" s="54"/>
      <c r="H79" s="85">
        <f>SUM(H63:H78)</f>
        <v>0</v>
      </c>
      <c r="I79" s="54"/>
      <c r="J79" s="85">
        <f>SUM(J63:J78)</f>
        <v>0</v>
      </c>
      <c r="K79" s="55"/>
    </row>
    <row r="80" spans="1:26" s="4" customFormat="1" ht="30" customHeight="1">
      <c r="A80" s="21"/>
      <c r="B80" s="54"/>
      <c r="C80" s="356" t="s">
        <v>675</v>
      </c>
      <c r="D80" s="54"/>
      <c r="E80" s="54"/>
      <c r="F80" s="54"/>
      <c r="G80" s="54"/>
      <c r="H80" s="54"/>
      <c r="I80" s="54"/>
      <c r="J80" s="54"/>
      <c r="K80" s="55"/>
      <c r="L80"/>
      <c r="M80"/>
      <c r="N80"/>
      <c r="O80"/>
      <c r="P80"/>
      <c r="Q80"/>
      <c r="R80"/>
      <c r="S80"/>
      <c r="T80"/>
      <c r="U80"/>
      <c r="V80"/>
      <c r="W80"/>
      <c r="X80"/>
      <c r="Y80"/>
      <c r="Z80"/>
    </row>
    <row r="81" spans="1:26" s="4" customFormat="1" ht="25.5">
      <c r="A81" s="21">
        <f>ROW()</f>
        <v>81</v>
      </c>
      <c r="B81" s="54"/>
      <c r="C81" s="58" t="s">
        <v>97</v>
      </c>
      <c r="D81" s="58"/>
      <c r="E81" s="54"/>
      <c r="F81" s="54"/>
      <c r="G81" s="54"/>
      <c r="H81" s="57" t="s">
        <v>98</v>
      </c>
      <c r="I81" s="54"/>
      <c r="J81" s="57" t="s">
        <v>663</v>
      </c>
      <c r="K81" s="55"/>
      <c r="L81"/>
      <c r="M81"/>
      <c r="N81"/>
      <c r="O81"/>
      <c r="P81"/>
      <c r="Q81"/>
      <c r="R81"/>
      <c r="S81"/>
      <c r="T81"/>
      <c r="U81"/>
      <c r="V81"/>
      <c r="W81"/>
      <c r="X81"/>
      <c r="Y81"/>
      <c r="Z81"/>
    </row>
    <row r="82" spans="1:11" ht="15" customHeight="1">
      <c r="A82" s="21">
        <f>ROW()</f>
        <v>82</v>
      </c>
      <c r="B82" s="54"/>
      <c r="C82" s="434"/>
      <c r="D82" s="436"/>
      <c r="E82" s="54"/>
      <c r="F82" s="54"/>
      <c r="G82" s="54"/>
      <c r="H82" s="83"/>
      <c r="I82" s="54"/>
      <c r="J82" s="83"/>
      <c r="K82" s="55"/>
    </row>
    <row r="83" spans="1:11" ht="15" customHeight="1">
      <c r="A83" s="21">
        <f>ROW()</f>
        <v>83</v>
      </c>
      <c r="B83" s="54"/>
      <c r="C83" s="434"/>
      <c r="D83" s="436"/>
      <c r="E83" s="54"/>
      <c r="F83" s="54"/>
      <c r="G83" s="54"/>
      <c r="H83" s="83"/>
      <c r="I83" s="54"/>
      <c r="J83" s="83"/>
      <c r="K83" s="55"/>
    </row>
    <row r="84" spans="1:11" ht="15" customHeight="1">
      <c r="A84" s="21">
        <f>ROW()</f>
        <v>84</v>
      </c>
      <c r="B84" s="54"/>
      <c r="C84" s="434"/>
      <c r="D84" s="436"/>
      <c r="E84" s="54"/>
      <c r="F84" s="54"/>
      <c r="G84" s="54"/>
      <c r="H84" s="83"/>
      <c r="I84" s="54"/>
      <c r="J84" s="83"/>
      <c r="K84" s="55"/>
    </row>
    <row r="85" spans="1:11" ht="15" customHeight="1">
      <c r="A85" s="21">
        <f>ROW()</f>
        <v>85</v>
      </c>
      <c r="B85" s="54"/>
      <c r="C85" s="434"/>
      <c r="D85" s="436"/>
      <c r="E85" s="54"/>
      <c r="F85" s="54"/>
      <c r="G85" s="54"/>
      <c r="H85" s="83"/>
      <c r="I85" s="54"/>
      <c r="J85" s="83"/>
      <c r="K85" s="55"/>
    </row>
    <row r="86" spans="1:11" ht="15" customHeight="1">
      <c r="A86" s="21">
        <f>ROW()</f>
        <v>86</v>
      </c>
      <c r="B86" s="54"/>
      <c r="C86" s="434"/>
      <c r="D86" s="436"/>
      <c r="E86" s="54"/>
      <c r="F86" s="54"/>
      <c r="G86" s="54"/>
      <c r="H86" s="83"/>
      <c r="I86" s="54"/>
      <c r="J86" s="83"/>
      <c r="K86" s="55"/>
    </row>
    <row r="87" spans="1:11" ht="15" customHeight="1">
      <c r="A87" s="21">
        <f>ROW()</f>
        <v>87</v>
      </c>
      <c r="B87" s="54"/>
      <c r="C87" s="434"/>
      <c r="D87" s="436"/>
      <c r="E87" s="54"/>
      <c r="F87" s="54"/>
      <c r="G87" s="54"/>
      <c r="H87" s="83"/>
      <c r="I87" s="54"/>
      <c r="J87" s="83"/>
      <c r="K87" s="55"/>
    </row>
    <row r="88" spans="1:11" ht="15" customHeight="1">
      <c r="A88" s="21">
        <f>ROW()</f>
        <v>88</v>
      </c>
      <c r="B88" s="54"/>
      <c r="C88" s="434"/>
      <c r="D88" s="436"/>
      <c r="E88" s="54"/>
      <c r="F88" s="54"/>
      <c r="G88" s="54"/>
      <c r="H88" s="83"/>
      <c r="I88" s="54"/>
      <c r="J88" s="83"/>
      <c r="K88" s="55"/>
    </row>
    <row r="89" spans="1:11" ht="15" customHeight="1">
      <c r="A89" s="21">
        <f>ROW()</f>
        <v>89</v>
      </c>
      <c r="B89" s="54"/>
      <c r="C89" s="434"/>
      <c r="D89" s="436"/>
      <c r="E89" s="54"/>
      <c r="F89" s="54"/>
      <c r="G89" s="54"/>
      <c r="H89" s="83"/>
      <c r="I89" s="54"/>
      <c r="J89" s="83"/>
      <c r="K89" s="55"/>
    </row>
    <row r="90" spans="1:11" ht="15" customHeight="1">
      <c r="A90" s="21">
        <f>ROW()</f>
        <v>90</v>
      </c>
      <c r="B90" s="54"/>
      <c r="C90" s="434"/>
      <c r="D90" s="436"/>
      <c r="E90" s="54"/>
      <c r="F90" s="54"/>
      <c r="G90" s="54"/>
      <c r="H90" s="83"/>
      <c r="I90" s="54"/>
      <c r="J90" s="83"/>
      <c r="K90" s="55"/>
    </row>
    <row r="91" spans="1:11" ht="15" customHeight="1">
      <c r="A91" s="21">
        <f>ROW()</f>
        <v>91</v>
      </c>
      <c r="B91" s="54"/>
      <c r="C91" s="434"/>
      <c r="D91" s="436"/>
      <c r="E91" s="54"/>
      <c r="F91" s="54"/>
      <c r="G91" s="54"/>
      <c r="H91" s="83"/>
      <c r="I91" s="54"/>
      <c r="J91" s="83"/>
      <c r="K91" s="55"/>
    </row>
    <row r="92" spans="1:11" ht="15" customHeight="1">
      <c r="A92" s="21">
        <f>ROW()</f>
        <v>92</v>
      </c>
      <c r="B92" s="54"/>
      <c r="C92" s="434"/>
      <c r="D92" s="436"/>
      <c r="E92" s="54"/>
      <c r="F92" s="54"/>
      <c r="G92" s="54"/>
      <c r="H92" s="83"/>
      <c r="I92" s="54"/>
      <c r="J92" s="83"/>
      <c r="K92" s="55"/>
    </row>
    <row r="93" spans="1:11" ht="15" customHeight="1">
      <c r="A93" s="21">
        <f>ROW()</f>
        <v>93</v>
      </c>
      <c r="B93" s="54"/>
      <c r="C93" s="434"/>
      <c r="D93" s="436"/>
      <c r="E93" s="54"/>
      <c r="F93" s="54"/>
      <c r="G93" s="54"/>
      <c r="H93" s="83"/>
      <c r="I93" s="54"/>
      <c r="J93" s="83"/>
      <c r="K93" s="55"/>
    </row>
    <row r="94" spans="1:11" ht="15" customHeight="1">
      <c r="A94" s="21">
        <f>ROW()</f>
        <v>94</v>
      </c>
      <c r="B94" s="54"/>
      <c r="C94" s="434"/>
      <c r="D94" s="436"/>
      <c r="E94" s="54"/>
      <c r="F94" s="54"/>
      <c r="G94" s="54"/>
      <c r="H94" s="83"/>
      <c r="I94" s="54"/>
      <c r="J94" s="83"/>
      <c r="K94" s="55"/>
    </row>
    <row r="95" spans="1:11" ht="15" customHeight="1">
      <c r="A95" s="21">
        <f>ROW()</f>
        <v>95</v>
      </c>
      <c r="B95" s="54"/>
      <c r="C95" s="434"/>
      <c r="D95" s="436"/>
      <c r="E95" s="54"/>
      <c r="F95" s="54"/>
      <c r="G95" s="54"/>
      <c r="H95" s="83"/>
      <c r="I95" s="54"/>
      <c r="J95" s="83"/>
      <c r="K95" s="55"/>
    </row>
    <row r="96" spans="1:11" ht="15" customHeight="1">
      <c r="A96" s="21">
        <f>ROW()</f>
        <v>96</v>
      </c>
      <c r="B96" s="54"/>
      <c r="C96" s="434"/>
      <c r="D96" s="436"/>
      <c r="E96" s="54"/>
      <c r="F96" s="54"/>
      <c r="G96" s="54"/>
      <c r="H96" s="83"/>
      <c r="I96" s="54"/>
      <c r="J96" s="83"/>
      <c r="K96" s="55"/>
    </row>
    <row r="97" spans="1:11" ht="15" customHeight="1">
      <c r="A97" s="21">
        <f>ROW()</f>
        <v>97</v>
      </c>
      <c r="B97" s="54"/>
      <c r="C97" s="434"/>
      <c r="D97" s="436"/>
      <c r="E97" s="54"/>
      <c r="F97" s="54"/>
      <c r="G97" s="54"/>
      <c r="H97" s="83"/>
      <c r="I97" s="54"/>
      <c r="J97" s="83"/>
      <c r="K97" s="55"/>
    </row>
    <row r="98" spans="1:11" ht="15" customHeight="1">
      <c r="A98" s="21">
        <f>ROW()</f>
        <v>98</v>
      </c>
      <c r="B98" s="54"/>
      <c r="C98" s="434"/>
      <c r="D98" s="436"/>
      <c r="E98" s="54"/>
      <c r="F98" s="54"/>
      <c r="G98" s="54"/>
      <c r="H98" s="83"/>
      <c r="I98" s="54"/>
      <c r="J98" s="83"/>
      <c r="K98" s="55"/>
    </row>
    <row r="99" spans="1:11" ht="15" customHeight="1">
      <c r="A99" s="21">
        <f>ROW()</f>
        <v>99</v>
      </c>
      <c r="B99" s="54"/>
      <c r="C99" s="434"/>
      <c r="D99" s="436"/>
      <c r="E99" s="54"/>
      <c r="F99" s="54"/>
      <c r="G99" s="54"/>
      <c r="H99" s="83"/>
      <c r="I99" s="54"/>
      <c r="J99" s="83"/>
      <c r="K99" s="55"/>
    </row>
    <row r="100" spans="1:11" ht="15" customHeight="1">
      <c r="A100" s="21">
        <f>ROW()</f>
        <v>100</v>
      </c>
      <c r="B100" s="54"/>
      <c r="C100" s="434"/>
      <c r="D100" s="436"/>
      <c r="E100" s="54"/>
      <c r="F100" s="54"/>
      <c r="G100" s="54"/>
      <c r="H100" s="83"/>
      <c r="I100" s="54"/>
      <c r="J100" s="83"/>
      <c r="K100" s="55"/>
    </row>
    <row r="101" spans="1:11" ht="15" customHeight="1">
      <c r="A101" s="21">
        <f>ROW()</f>
        <v>101</v>
      </c>
      <c r="B101" s="54"/>
      <c r="C101" s="434"/>
      <c r="D101" s="436"/>
      <c r="E101" s="54"/>
      <c r="F101" s="54"/>
      <c r="G101" s="54"/>
      <c r="H101" s="83"/>
      <c r="I101" s="54"/>
      <c r="J101" s="83"/>
      <c r="K101" s="55"/>
    </row>
    <row r="102" spans="1:11" ht="15" customHeight="1">
      <c r="A102" s="21">
        <f>ROW()</f>
        <v>102</v>
      </c>
      <c r="B102" s="54"/>
      <c r="C102" s="434"/>
      <c r="D102" s="436"/>
      <c r="E102" s="54"/>
      <c r="F102" s="54"/>
      <c r="G102" s="54"/>
      <c r="H102" s="83"/>
      <c r="I102" s="54"/>
      <c r="J102" s="83"/>
      <c r="K102" s="55"/>
    </row>
    <row r="103" spans="1:11" ht="15" customHeight="1">
      <c r="A103" s="21">
        <f>ROW()</f>
        <v>103</v>
      </c>
      <c r="B103" s="54"/>
      <c r="C103" s="434"/>
      <c r="D103" s="436"/>
      <c r="E103" s="54"/>
      <c r="F103" s="54"/>
      <c r="G103" s="54"/>
      <c r="H103" s="83"/>
      <c r="I103" s="54"/>
      <c r="J103" s="83"/>
      <c r="K103" s="55"/>
    </row>
    <row r="104" spans="1:11" ht="15" customHeight="1">
      <c r="A104" s="21">
        <f>ROW()</f>
        <v>104</v>
      </c>
      <c r="B104" s="54"/>
      <c r="C104" s="434"/>
      <c r="D104" s="436"/>
      <c r="E104" s="54"/>
      <c r="F104" s="54"/>
      <c r="G104" s="54"/>
      <c r="H104" s="83"/>
      <c r="I104" s="54"/>
      <c r="J104" s="83"/>
      <c r="K104" s="55"/>
    </row>
    <row r="105" spans="1:11" ht="15" customHeight="1">
      <c r="A105" s="21">
        <f>ROW()</f>
        <v>105</v>
      </c>
      <c r="B105" s="54"/>
      <c r="C105" s="434"/>
      <c r="D105" s="436"/>
      <c r="E105" s="54"/>
      <c r="F105" s="54"/>
      <c r="G105" s="54"/>
      <c r="H105" s="83"/>
      <c r="I105" s="54"/>
      <c r="J105" s="83"/>
      <c r="K105" s="55"/>
    </row>
    <row r="106" spans="1:11" ht="15" customHeight="1" thickBot="1">
      <c r="A106" s="21">
        <f>ROW()</f>
        <v>106</v>
      </c>
      <c r="B106" s="54"/>
      <c r="C106" s="434"/>
      <c r="D106" s="436"/>
      <c r="E106" s="54"/>
      <c r="F106" s="54"/>
      <c r="G106" s="54"/>
      <c r="H106" s="83"/>
      <c r="I106" s="54"/>
      <c r="J106" s="83"/>
      <c r="K106" s="55"/>
    </row>
    <row r="107" spans="1:11" ht="16.5" customHeight="1" thickBot="1">
      <c r="A107" s="21">
        <f>ROW()</f>
        <v>107</v>
      </c>
      <c r="B107" s="54"/>
      <c r="C107" s="84" t="s">
        <v>54</v>
      </c>
      <c r="D107" s="54"/>
      <c r="E107" s="54"/>
      <c r="F107" s="54"/>
      <c r="G107" s="54"/>
      <c r="H107" s="85">
        <f>SUM(H82:H106)</f>
        <v>0</v>
      </c>
      <c r="I107" s="54"/>
      <c r="J107" s="85">
        <f>SUM(J82:J106)</f>
        <v>0</v>
      </c>
      <c r="K107" s="55"/>
    </row>
    <row r="108" spans="1:11" ht="30.75" customHeight="1">
      <c r="A108" s="21">
        <f>ROW()</f>
        <v>108</v>
      </c>
      <c r="B108" s="54"/>
      <c r="C108" s="355" t="s">
        <v>676</v>
      </c>
      <c r="D108" s="54"/>
      <c r="E108" s="54"/>
      <c r="F108" s="54"/>
      <c r="G108" s="54"/>
      <c r="H108" s="54"/>
      <c r="I108" s="54"/>
      <c r="J108" s="54"/>
      <c r="K108" s="55"/>
    </row>
    <row r="109" spans="1:26" s="4" customFormat="1" ht="25.5">
      <c r="A109" s="21">
        <f>ROW()</f>
        <v>109</v>
      </c>
      <c r="B109" s="54"/>
      <c r="C109" s="54"/>
      <c r="D109" s="54"/>
      <c r="E109" s="54"/>
      <c r="F109" s="54"/>
      <c r="G109" s="54"/>
      <c r="H109" s="57" t="s">
        <v>98</v>
      </c>
      <c r="I109" s="54"/>
      <c r="J109" s="57" t="s">
        <v>663</v>
      </c>
      <c r="K109" s="55"/>
      <c r="L109"/>
      <c r="Q109"/>
      <c r="R109"/>
      <c r="S109"/>
      <c r="T109"/>
      <c r="U109"/>
      <c r="V109"/>
      <c r="W109"/>
      <c r="X109"/>
      <c r="Y109"/>
      <c r="Z109"/>
    </row>
    <row r="110" spans="1:11" ht="15" customHeight="1">
      <c r="A110" s="21">
        <f>ROW()</f>
        <v>110</v>
      </c>
      <c r="B110" s="54"/>
      <c r="C110" s="54" t="s">
        <v>610</v>
      </c>
      <c r="D110" s="357"/>
      <c r="E110" s="357"/>
      <c r="F110" s="357"/>
      <c r="G110" s="54"/>
      <c r="H110" s="83"/>
      <c r="I110" s="54"/>
      <c r="J110" s="83"/>
      <c r="K110" s="55"/>
    </row>
    <row r="111" spans="1:11" ht="15" customHeight="1">
      <c r="A111" s="21"/>
      <c r="B111" s="54"/>
      <c r="C111" s="54" t="s">
        <v>609</v>
      </c>
      <c r="D111" s="354"/>
      <c r="E111" s="354"/>
      <c r="F111" s="354"/>
      <c r="G111" s="54"/>
      <c r="H111" s="83"/>
      <c r="I111" s="54"/>
      <c r="J111" s="83"/>
      <c r="K111" s="55"/>
    </row>
    <row r="112" spans="1:11" ht="12.75">
      <c r="A112" s="21">
        <f>ROW()</f>
        <v>112</v>
      </c>
      <c r="B112" s="54"/>
      <c r="C112" s="54" t="s">
        <v>672</v>
      </c>
      <c r="D112" s="54"/>
      <c r="E112" s="54"/>
      <c r="F112" s="54"/>
      <c r="G112" s="54"/>
      <c r="H112" s="83"/>
      <c r="I112" s="54"/>
      <c r="J112" s="83"/>
      <c r="K112" s="55"/>
    </row>
    <row r="113" spans="1:11" ht="12.75">
      <c r="A113" s="22">
        <f>ROW()</f>
        <v>113</v>
      </c>
      <c r="B113" s="68"/>
      <c r="C113" s="68"/>
      <c r="D113" s="68"/>
      <c r="E113" s="68"/>
      <c r="F113" s="68"/>
      <c r="G113" s="68"/>
      <c r="H113" s="68"/>
      <c r="I113" s="68"/>
      <c r="J113" s="68"/>
      <c r="K113" s="168" t="s">
        <v>309</v>
      </c>
    </row>
    <row r="114" ht="12.75">
      <c r="A114" s="26"/>
    </row>
    <row r="115" spans="1:26" s="16" customFormat="1" ht="12.75" customHeight="1">
      <c r="A115" s="44"/>
      <c r="B115" s="45"/>
      <c r="C115" s="45"/>
      <c r="D115" s="45"/>
      <c r="E115" s="45"/>
      <c r="F115" s="45"/>
      <c r="G115" s="45"/>
      <c r="H115" s="45"/>
      <c r="I115" s="45"/>
      <c r="J115" s="45"/>
      <c r="K115" s="46"/>
      <c r="L115"/>
      <c r="M115"/>
      <c r="N115"/>
      <c r="O115"/>
      <c r="P115"/>
      <c r="Q115"/>
      <c r="R115"/>
      <c r="S115"/>
      <c r="T115"/>
      <c r="U115"/>
      <c r="V115"/>
      <c r="W115"/>
      <c r="X115"/>
      <c r="Y115"/>
      <c r="Z115"/>
    </row>
    <row r="116" spans="1:26" s="16" customFormat="1" ht="16.5" customHeight="1">
      <c r="A116" s="47"/>
      <c r="B116" s="48"/>
      <c r="C116" s="69"/>
      <c r="D116" s="48"/>
      <c r="E116" s="157" t="s">
        <v>51</v>
      </c>
      <c r="F116" s="416" t="str">
        <f>IF(NOT(ISBLANK(CoverSheet!$C$30)),CoverSheet!$C$30,"")</f>
        <v>Airport Company</v>
      </c>
      <c r="G116" s="416"/>
      <c r="H116" s="416"/>
      <c r="I116" s="416"/>
      <c r="J116" s="416"/>
      <c r="K116" s="50"/>
      <c r="L116"/>
      <c r="M116"/>
      <c r="N116"/>
      <c r="O116"/>
      <c r="P116"/>
      <c r="Q116"/>
      <c r="R116"/>
      <c r="S116"/>
      <c r="T116"/>
      <c r="U116"/>
      <c r="V116"/>
      <c r="W116"/>
      <c r="X116"/>
      <c r="Y116"/>
      <c r="Z116"/>
    </row>
    <row r="117" spans="1:26" s="16" customFormat="1" ht="16.5" customHeight="1">
      <c r="A117" s="47"/>
      <c r="B117" s="48"/>
      <c r="C117" s="69"/>
      <c r="D117" s="48"/>
      <c r="E117" s="157" t="s">
        <v>52</v>
      </c>
      <c r="F117" s="417">
        <f>IF(ISNUMBER(CoverSheet!$C$31),CoverSheet!$C$31,"")</f>
        <v>40633</v>
      </c>
      <c r="G117" s="417"/>
      <c r="H117" s="417"/>
      <c r="I117" s="417"/>
      <c r="J117" s="417"/>
      <c r="K117" s="50"/>
      <c r="L117"/>
      <c r="M117"/>
      <c r="N117"/>
      <c r="O117"/>
      <c r="P117"/>
      <c r="Q117"/>
      <c r="R117"/>
      <c r="S117"/>
      <c r="T117"/>
      <c r="U117"/>
      <c r="V117"/>
      <c r="W117"/>
      <c r="X117"/>
      <c r="Y117"/>
      <c r="Z117"/>
    </row>
    <row r="118" spans="1:26" s="4" customFormat="1" ht="20.25" customHeight="1">
      <c r="A118" s="86" t="s">
        <v>0</v>
      </c>
      <c r="B118" s="52"/>
      <c r="C118" s="52"/>
      <c r="D118" s="52"/>
      <c r="E118" s="52"/>
      <c r="F118" s="52"/>
      <c r="G118" s="52"/>
      <c r="H118" s="52"/>
      <c r="I118" s="52"/>
      <c r="J118" s="52"/>
      <c r="K118" s="53"/>
      <c r="L118"/>
      <c r="M118"/>
      <c r="N118"/>
      <c r="O118"/>
      <c r="P118"/>
      <c r="Q118"/>
      <c r="R118"/>
      <c r="S118"/>
      <c r="T118"/>
      <c r="U118"/>
      <c r="V118"/>
      <c r="W118"/>
      <c r="X118"/>
      <c r="Y118"/>
      <c r="Z118"/>
    </row>
    <row r="119" spans="1:26" s="16" customFormat="1" ht="12.75" customHeight="1">
      <c r="A119" s="20" t="s">
        <v>53</v>
      </c>
      <c r="B119" s="270" t="s">
        <v>628</v>
      </c>
      <c r="C119" s="69"/>
      <c r="D119" s="69"/>
      <c r="E119" s="69"/>
      <c r="F119" s="69"/>
      <c r="G119" s="69"/>
      <c r="H119" s="48"/>
      <c r="I119" s="48"/>
      <c r="J119" s="48"/>
      <c r="K119" s="50"/>
      <c r="L119"/>
      <c r="M119"/>
      <c r="N119"/>
      <c r="O119"/>
      <c r="P119"/>
      <c r="Q119"/>
      <c r="R119"/>
      <c r="S119"/>
      <c r="T119"/>
      <c r="U119"/>
      <c r="V119"/>
      <c r="W119"/>
      <c r="X119"/>
      <c r="Y119"/>
      <c r="Z119"/>
    </row>
    <row r="120" spans="1:11" ht="12.75" customHeight="1">
      <c r="A120" s="21">
        <f>ROW()</f>
        <v>120</v>
      </c>
      <c r="B120" s="54"/>
      <c r="C120" s="54"/>
      <c r="D120" s="54"/>
      <c r="E120" s="54"/>
      <c r="F120" s="54"/>
      <c r="G120" s="54"/>
      <c r="H120" s="54"/>
      <c r="I120" s="54"/>
      <c r="J120" s="54"/>
      <c r="K120" s="55"/>
    </row>
    <row r="121" spans="1:26" s="1" customFormat="1" ht="12.75">
      <c r="A121" s="21">
        <f>ROW()</f>
        <v>121</v>
      </c>
      <c r="B121" s="54"/>
      <c r="C121" s="56" t="s">
        <v>666</v>
      </c>
      <c r="D121" s="54"/>
      <c r="E121" s="54"/>
      <c r="F121" s="54"/>
      <c r="G121" s="54"/>
      <c r="H121" s="54"/>
      <c r="I121" s="54"/>
      <c r="J121" s="54"/>
      <c r="K121" s="55"/>
      <c r="L121"/>
      <c r="M121"/>
      <c r="N121"/>
      <c r="O121"/>
      <c r="P121"/>
      <c r="Q121"/>
      <c r="R121"/>
      <c r="S121"/>
      <c r="T121"/>
      <c r="U121"/>
      <c r="V121"/>
      <c r="W121"/>
      <c r="X121"/>
      <c r="Y121"/>
      <c r="Z121"/>
    </row>
    <row r="122" spans="1:11" ht="12.75">
      <c r="A122" s="21">
        <f>ROW()</f>
        <v>122</v>
      </c>
      <c r="B122" s="54"/>
      <c r="C122" s="54"/>
      <c r="D122" s="57" t="s">
        <v>49</v>
      </c>
      <c r="E122" s="54"/>
      <c r="F122" s="57" t="s">
        <v>50</v>
      </c>
      <c r="G122" s="54"/>
      <c r="H122" s="54"/>
      <c r="I122" s="54"/>
      <c r="J122" s="57" t="s">
        <v>54</v>
      </c>
      <c r="K122" s="55"/>
    </row>
    <row r="123" spans="1:26" s="1" customFormat="1" ht="38.25">
      <c r="A123" s="21">
        <f>ROW()</f>
        <v>123</v>
      </c>
      <c r="B123" s="54"/>
      <c r="C123" s="59" t="s">
        <v>193</v>
      </c>
      <c r="D123" s="54"/>
      <c r="E123" s="54"/>
      <c r="F123" s="54"/>
      <c r="G123" s="54"/>
      <c r="H123" s="54"/>
      <c r="I123" s="54"/>
      <c r="J123" s="54"/>
      <c r="K123" s="55"/>
      <c r="L123"/>
      <c r="M123"/>
      <c r="N123"/>
      <c r="O123"/>
      <c r="P123"/>
      <c r="Q123"/>
      <c r="R123"/>
      <c r="S123"/>
      <c r="T123"/>
      <c r="U123"/>
      <c r="V123"/>
      <c r="W123"/>
      <c r="X123"/>
      <c r="Y123"/>
      <c r="Z123"/>
    </row>
    <row r="124" spans="1:26" s="1" customFormat="1" ht="15" customHeight="1">
      <c r="A124" s="21">
        <f>ROW()</f>
        <v>124</v>
      </c>
      <c r="B124" s="54"/>
      <c r="C124" s="74" t="s">
        <v>48</v>
      </c>
      <c r="D124" s="83"/>
      <c r="E124" s="54"/>
      <c r="F124" s="83"/>
      <c r="G124" s="54"/>
      <c r="H124" s="54"/>
      <c r="I124" s="54"/>
      <c r="J124" s="88">
        <f>D124+F124</f>
        <v>0</v>
      </c>
      <c r="K124" s="55"/>
      <c r="L124"/>
      <c r="M124"/>
      <c r="N124"/>
      <c r="O124"/>
      <c r="P124"/>
      <c r="Q124"/>
      <c r="R124"/>
      <c r="S124"/>
      <c r="T124"/>
      <c r="U124"/>
      <c r="V124"/>
      <c r="W124"/>
      <c r="X124"/>
      <c r="Y124"/>
      <c r="Z124"/>
    </row>
    <row r="125" spans="1:26" s="1" customFormat="1" ht="15" customHeight="1">
      <c r="A125" s="21">
        <f>ROW()</f>
        <v>125</v>
      </c>
      <c r="B125" s="54"/>
      <c r="C125" s="74" t="s">
        <v>105</v>
      </c>
      <c r="D125" s="83"/>
      <c r="E125" s="54"/>
      <c r="F125" s="83"/>
      <c r="G125" s="54"/>
      <c r="H125" s="54"/>
      <c r="I125" s="54"/>
      <c r="J125" s="88">
        <f>D125+F125</f>
        <v>0</v>
      </c>
      <c r="K125" s="55"/>
      <c r="L125"/>
      <c r="M125"/>
      <c r="N125"/>
      <c r="O125"/>
      <c r="P125"/>
      <c r="Q125"/>
      <c r="R125"/>
      <c r="S125"/>
      <c r="T125"/>
      <c r="U125"/>
      <c r="V125"/>
      <c r="W125"/>
      <c r="X125"/>
      <c r="Y125"/>
      <c r="Z125"/>
    </row>
    <row r="126" spans="1:26" s="1" customFormat="1" ht="15" customHeight="1">
      <c r="A126" s="21">
        <f>ROW()</f>
        <v>126</v>
      </c>
      <c r="B126" s="54"/>
      <c r="C126" s="74" t="s">
        <v>106</v>
      </c>
      <c r="D126" s="83"/>
      <c r="E126" s="54"/>
      <c r="F126" s="83"/>
      <c r="G126" s="54"/>
      <c r="H126" s="54"/>
      <c r="I126" s="54"/>
      <c r="J126" s="88">
        <f>D126+F126</f>
        <v>0</v>
      </c>
      <c r="K126" s="55"/>
      <c r="L126"/>
      <c r="M126"/>
      <c r="N126"/>
      <c r="O126"/>
      <c r="P126"/>
      <c r="Q126"/>
      <c r="R126"/>
      <c r="S126"/>
      <c r="T126"/>
      <c r="U126"/>
      <c r="V126"/>
      <c r="W126"/>
      <c r="X126"/>
      <c r="Y126"/>
      <c r="Z126"/>
    </row>
    <row r="127" spans="1:26" s="1" customFormat="1" ht="12.75">
      <c r="A127" s="21">
        <f>ROW()</f>
        <v>127</v>
      </c>
      <c r="B127" s="54"/>
      <c r="C127" s="54"/>
      <c r="D127" s="54"/>
      <c r="E127" s="54"/>
      <c r="F127" s="54"/>
      <c r="G127" s="54"/>
      <c r="H127" s="54"/>
      <c r="I127" s="54"/>
      <c r="J127" s="54"/>
      <c r="K127" s="55"/>
      <c r="L127"/>
      <c r="M127"/>
      <c r="N127"/>
      <c r="O127"/>
      <c r="P127"/>
      <c r="Q127"/>
      <c r="R127"/>
      <c r="S127"/>
      <c r="T127"/>
      <c r="U127"/>
      <c r="V127"/>
      <c r="W127"/>
      <c r="X127"/>
      <c r="Y127"/>
      <c r="Z127"/>
    </row>
    <row r="128" spans="1:11" ht="12.75" customHeight="1">
      <c r="A128" s="21">
        <f>ROW()</f>
        <v>128</v>
      </c>
      <c r="B128" s="54"/>
      <c r="C128" s="56" t="s">
        <v>667</v>
      </c>
      <c r="D128" s="54"/>
      <c r="E128" s="54"/>
      <c r="F128" s="54"/>
      <c r="G128" s="54"/>
      <c r="H128" s="54"/>
      <c r="I128" s="54"/>
      <c r="J128" s="54"/>
      <c r="K128" s="55"/>
    </row>
    <row r="129" spans="1:11" ht="12.75">
      <c r="A129" s="21">
        <f>ROW()</f>
        <v>129</v>
      </c>
      <c r="B129" s="54"/>
      <c r="C129" s="54"/>
      <c r="D129" s="57" t="s">
        <v>49</v>
      </c>
      <c r="E129" s="54"/>
      <c r="F129" s="57" t="s">
        <v>50</v>
      </c>
      <c r="G129" s="54"/>
      <c r="H129" s="54"/>
      <c r="I129" s="54"/>
      <c r="J129" s="57" t="s">
        <v>54</v>
      </c>
      <c r="K129" s="55"/>
    </row>
    <row r="130" spans="1:11" ht="25.5">
      <c r="A130" s="21">
        <f>ROW()</f>
        <v>130</v>
      </c>
      <c r="B130" s="54"/>
      <c r="C130" s="59" t="s">
        <v>107</v>
      </c>
      <c r="D130" s="54"/>
      <c r="E130" s="54"/>
      <c r="F130" s="54"/>
      <c r="G130" s="54"/>
      <c r="H130" s="54"/>
      <c r="I130" s="54"/>
      <c r="J130" s="54"/>
      <c r="K130" s="55"/>
    </row>
    <row r="131" spans="1:11" ht="15" customHeight="1">
      <c r="A131" s="21">
        <f>ROW()</f>
        <v>131</v>
      </c>
      <c r="B131" s="54"/>
      <c r="C131" s="74" t="s">
        <v>561</v>
      </c>
      <c r="D131" s="83"/>
      <c r="E131" s="54"/>
      <c r="F131" s="83"/>
      <c r="G131" s="54"/>
      <c r="H131" s="54"/>
      <c r="I131" s="54"/>
      <c r="J131" s="88">
        <f>D131+F131</f>
        <v>0</v>
      </c>
      <c r="K131" s="55"/>
    </row>
    <row r="132" spans="1:11" ht="15" customHeight="1">
      <c r="A132" s="21">
        <f>ROW()</f>
        <v>132</v>
      </c>
      <c r="B132" s="54"/>
      <c r="C132" s="74" t="s">
        <v>562</v>
      </c>
      <c r="D132" s="83"/>
      <c r="E132" s="54"/>
      <c r="F132" s="83"/>
      <c r="G132" s="54"/>
      <c r="H132" s="54"/>
      <c r="I132" s="54"/>
      <c r="J132" s="88">
        <f>D132+F132</f>
        <v>0</v>
      </c>
      <c r="K132" s="55"/>
    </row>
    <row r="133" spans="1:11" ht="15" customHeight="1">
      <c r="A133" s="21">
        <f>ROW()</f>
        <v>133</v>
      </c>
      <c r="B133" s="54"/>
      <c r="C133" s="74" t="s">
        <v>662</v>
      </c>
      <c r="D133" s="83"/>
      <c r="E133" s="54"/>
      <c r="F133" s="83"/>
      <c r="G133" s="54"/>
      <c r="H133" s="54"/>
      <c r="I133" s="54"/>
      <c r="J133" s="88">
        <f>D133+F133</f>
        <v>0</v>
      </c>
      <c r="K133" s="55"/>
    </row>
    <row r="134" spans="1:26" s="1" customFormat="1" ht="12.75">
      <c r="A134" s="21">
        <f>ROW()</f>
        <v>134</v>
      </c>
      <c r="B134" s="54"/>
      <c r="C134" s="54"/>
      <c r="D134" s="54"/>
      <c r="E134" s="54"/>
      <c r="F134" s="54"/>
      <c r="G134" s="54"/>
      <c r="H134" s="54"/>
      <c r="I134" s="54"/>
      <c r="J134" s="54"/>
      <c r="K134" s="55"/>
      <c r="L134"/>
      <c r="M134"/>
      <c r="N134"/>
      <c r="O134"/>
      <c r="P134"/>
      <c r="Q134"/>
      <c r="R134"/>
      <c r="S134"/>
      <c r="T134"/>
      <c r="U134"/>
      <c r="V134"/>
      <c r="W134"/>
      <c r="X134"/>
      <c r="Y134"/>
      <c r="Z134"/>
    </row>
    <row r="135" spans="1:11" ht="12.75">
      <c r="A135" s="21">
        <f>ROW()</f>
        <v>135</v>
      </c>
      <c r="B135" s="54"/>
      <c r="C135" s="56" t="s">
        <v>668</v>
      </c>
      <c r="D135" s="54"/>
      <c r="E135" s="54"/>
      <c r="F135" s="54"/>
      <c r="G135" s="54"/>
      <c r="H135" s="54"/>
      <c r="I135" s="54"/>
      <c r="J135" s="54"/>
      <c r="K135" s="55"/>
    </row>
    <row r="136" spans="1:11" ht="12.75">
      <c r="A136" s="21">
        <f>ROW()</f>
        <v>136</v>
      </c>
      <c r="B136" s="54"/>
      <c r="C136" s="54"/>
      <c r="D136" s="54"/>
      <c r="E136" s="54"/>
      <c r="F136" s="57" t="s">
        <v>50</v>
      </c>
      <c r="G136" s="54"/>
      <c r="H136" s="54"/>
      <c r="I136" s="54"/>
      <c r="J136" s="54"/>
      <c r="K136" s="55"/>
    </row>
    <row r="137" spans="1:11" ht="12.75" customHeight="1">
      <c r="A137" s="21">
        <f>ROW()</f>
        <v>137</v>
      </c>
      <c r="B137" s="54"/>
      <c r="C137" s="59" t="s">
        <v>109</v>
      </c>
      <c r="D137" s="54"/>
      <c r="E137" s="54"/>
      <c r="F137" s="54"/>
      <c r="G137" s="54"/>
      <c r="H137" s="54"/>
      <c r="I137" s="54"/>
      <c r="J137" s="54"/>
      <c r="K137" s="55"/>
    </row>
    <row r="138" spans="1:11" ht="15" customHeight="1">
      <c r="A138" s="21">
        <f>ROW()</f>
        <v>138</v>
      </c>
      <c r="B138" s="54"/>
      <c r="C138" s="74" t="s">
        <v>563</v>
      </c>
      <c r="D138" s="54"/>
      <c r="E138" s="54"/>
      <c r="F138" s="83"/>
      <c r="G138" s="54"/>
      <c r="H138" s="54"/>
      <c r="I138" s="54"/>
      <c r="J138" s="54"/>
      <c r="K138" s="55"/>
    </row>
    <row r="139" spans="1:11" ht="15" customHeight="1">
      <c r="A139" s="21">
        <f>ROW()</f>
        <v>139</v>
      </c>
      <c r="B139" s="54"/>
      <c r="C139" s="74" t="s">
        <v>564</v>
      </c>
      <c r="D139" s="54"/>
      <c r="E139" s="54"/>
      <c r="F139" s="83"/>
      <c r="G139" s="54"/>
      <c r="H139" s="54"/>
      <c r="I139" s="54"/>
      <c r="J139" s="54"/>
      <c r="K139" s="55"/>
    </row>
    <row r="140" spans="1:26" s="1" customFormat="1" ht="12.75">
      <c r="A140" s="21">
        <f>ROW()</f>
        <v>140</v>
      </c>
      <c r="B140" s="54"/>
      <c r="C140" s="54"/>
      <c r="D140" s="54"/>
      <c r="E140" s="54"/>
      <c r="F140" s="54"/>
      <c r="G140" s="54"/>
      <c r="H140" s="54"/>
      <c r="I140" s="54"/>
      <c r="J140" s="54"/>
      <c r="K140" s="55"/>
      <c r="L140"/>
      <c r="M140"/>
      <c r="N140"/>
      <c r="O140"/>
      <c r="P140"/>
      <c r="Q140"/>
      <c r="R140"/>
      <c r="S140"/>
      <c r="T140"/>
      <c r="U140"/>
      <c r="V140"/>
      <c r="W140"/>
      <c r="X140"/>
      <c r="Y140"/>
      <c r="Z140"/>
    </row>
    <row r="141" spans="1:11" ht="12.75">
      <c r="A141" s="21">
        <f>ROW()</f>
        <v>141</v>
      </c>
      <c r="B141" s="54"/>
      <c r="C141" s="56" t="s">
        <v>669</v>
      </c>
      <c r="D141" s="54"/>
      <c r="E141" s="54"/>
      <c r="F141" s="54"/>
      <c r="G141" s="54"/>
      <c r="H141" s="54"/>
      <c r="I141" s="54"/>
      <c r="J141" s="54"/>
      <c r="K141" s="55"/>
    </row>
    <row r="142" spans="1:11" ht="12.75" customHeight="1">
      <c r="A142" s="21">
        <f>ROW()</f>
        <v>142</v>
      </c>
      <c r="B142" s="54"/>
      <c r="C142" s="54"/>
      <c r="D142" s="58" t="s">
        <v>49</v>
      </c>
      <c r="E142" s="58"/>
      <c r="F142" s="58"/>
      <c r="G142" s="54"/>
      <c r="H142" s="58" t="s">
        <v>50</v>
      </c>
      <c r="I142" s="58"/>
      <c r="J142" s="58"/>
      <c r="K142" s="55"/>
    </row>
    <row r="143" spans="1:11" ht="12.75" customHeight="1">
      <c r="A143" s="21">
        <f>ROW()</f>
        <v>143</v>
      </c>
      <c r="B143" s="54"/>
      <c r="C143" s="437" t="s">
        <v>132</v>
      </c>
      <c r="D143" s="438"/>
      <c r="E143" s="435"/>
      <c r="F143" s="436"/>
      <c r="G143" s="54"/>
      <c r="H143" s="434"/>
      <c r="I143" s="435"/>
      <c r="J143" s="436"/>
      <c r="K143" s="55"/>
    </row>
    <row r="144" spans="1:11" ht="12.75" customHeight="1">
      <c r="A144" s="21">
        <f>ROW()</f>
        <v>144</v>
      </c>
      <c r="B144" s="54"/>
      <c r="C144" s="437"/>
      <c r="D144" s="434"/>
      <c r="E144" s="435"/>
      <c r="F144" s="436"/>
      <c r="G144" s="54"/>
      <c r="H144" s="434"/>
      <c r="I144" s="435"/>
      <c r="J144" s="436"/>
      <c r="K144" s="55"/>
    </row>
    <row r="145" spans="1:11" ht="12.75" customHeight="1">
      <c r="A145" s="21">
        <f>ROW()</f>
        <v>145</v>
      </c>
      <c r="B145" s="54"/>
      <c r="C145" s="437"/>
      <c r="D145" s="434"/>
      <c r="E145" s="435"/>
      <c r="F145" s="436"/>
      <c r="G145" s="54"/>
      <c r="H145" s="434"/>
      <c r="I145" s="435"/>
      <c r="J145" s="436"/>
      <c r="K145" s="55"/>
    </row>
    <row r="146" spans="1:11" ht="12.75" customHeight="1">
      <c r="A146" s="21">
        <f>ROW()</f>
        <v>146</v>
      </c>
      <c r="B146" s="54"/>
      <c r="C146" s="54"/>
      <c r="D146" s="434"/>
      <c r="E146" s="435"/>
      <c r="F146" s="436"/>
      <c r="G146" s="54"/>
      <c r="H146" s="434"/>
      <c r="I146" s="435"/>
      <c r="J146" s="436"/>
      <c r="K146" s="55"/>
    </row>
    <row r="147" spans="1:11" ht="12.75" customHeight="1">
      <c r="A147" s="21">
        <f>ROW()</f>
        <v>147</v>
      </c>
      <c r="B147" s="54"/>
      <c r="C147" s="54"/>
      <c r="D147" s="434"/>
      <c r="E147" s="435"/>
      <c r="F147" s="436"/>
      <c r="G147" s="54"/>
      <c r="H147" s="434"/>
      <c r="I147" s="435"/>
      <c r="J147" s="436"/>
      <c r="K147" s="55"/>
    </row>
    <row r="148" spans="1:11" ht="12.75" customHeight="1">
      <c r="A148" s="21">
        <f>ROW()</f>
        <v>148</v>
      </c>
      <c r="B148" s="54"/>
      <c r="C148" s="54"/>
      <c r="D148" s="434"/>
      <c r="E148" s="435"/>
      <c r="F148" s="436"/>
      <c r="G148" s="54"/>
      <c r="H148" s="434"/>
      <c r="I148" s="435"/>
      <c r="J148" s="436"/>
      <c r="K148" s="55"/>
    </row>
    <row r="149" spans="1:11" ht="12.75" customHeight="1">
      <c r="A149" s="21">
        <f>ROW()</f>
        <v>149</v>
      </c>
      <c r="B149" s="54"/>
      <c r="C149" s="54"/>
      <c r="D149" s="438"/>
      <c r="E149" s="435"/>
      <c r="F149" s="436"/>
      <c r="G149" s="54"/>
      <c r="H149" s="438"/>
      <c r="I149" s="435"/>
      <c r="J149" s="436"/>
      <c r="K149" s="55"/>
    </row>
    <row r="150" spans="1:11" ht="12.75" customHeight="1">
      <c r="A150" s="21">
        <f>ROW()</f>
        <v>150</v>
      </c>
      <c r="B150" s="54"/>
      <c r="C150" s="54"/>
      <c r="D150" s="434"/>
      <c r="E150" s="435"/>
      <c r="F150" s="436"/>
      <c r="G150" s="54"/>
      <c r="H150" s="434"/>
      <c r="I150" s="435"/>
      <c r="J150" s="436"/>
      <c r="K150" s="55"/>
    </row>
    <row r="151" spans="1:11" ht="12.75" customHeight="1">
      <c r="A151" s="21">
        <f>ROW()</f>
        <v>151</v>
      </c>
      <c r="B151" s="54"/>
      <c r="C151" s="54"/>
      <c r="D151" s="434"/>
      <c r="E151" s="435"/>
      <c r="F151" s="436"/>
      <c r="G151" s="54"/>
      <c r="H151" s="434"/>
      <c r="I151" s="435"/>
      <c r="J151" s="436"/>
      <c r="K151" s="55"/>
    </row>
    <row r="152" spans="1:11" ht="12.75" customHeight="1">
      <c r="A152" s="21">
        <f>ROW()</f>
        <v>152</v>
      </c>
      <c r="B152" s="54"/>
      <c r="C152" s="54"/>
      <c r="D152" s="434"/>
      <c r="E152" s="435"/>
      <c r="F152" s="436"/>
      <c r="G152" s="54"/>
      <c r="H152" s="434"/>
      <c r="I152" s="435"/>
      <c r="J152" s="436"/>
      <c r="K152" s="55"/>
    </row>
    <row r="153" spans="1:11" ht="12.75" customHeight="1">
      <c r="A153" s="21">
        <f>ROW()</f>
        <v>153</v>
      </c>
      <c r="B153" s="54"/>
      <c r="C153" s="54"/>
      <c r="D153" s="54"/>
      <c r="E153" s="54"/>
      <c r="F153" s="54"/>
      <c r="G153" s="54"/>
      <c r="H153" s="54"/>
      <c r="I153" s="54"/>
      <c r="J153" s="54"/>
      <c r="K153" s="55"/>
    </row>
    <row r="154" spans="1:11" ht="12.75">
      <c r="A154" s="21">
        <f>ROW()</f>
        <v>154</v>
      </c>
      <c r="B154" s="54"/>
      <c r="C154" s="56" t="s">
        <v>670</v>
      </c>
      <c r="D154" s="54"/>
      <c r="E154" s="54"/>
      <c r="F154" s="54"/>
      <c r="G154" s="54"/>
      <c r="H154" s="54"/>
      <c r="I154" s="54"/>
      <c r="J154" s="54"/>
      <c r="K154" s="55"/>
    </row>
    <row r="155" spans="1:11" ht="15" customHeight="1">
      <c r="A155" s="21">
        <f>ROW()</f>
        <v>155</v>
      </c>
      <c r="B155" s="54"/>
      <c r="C155" s="59" t="s">
        <v>140</v>
      </c>
      <c r="D155" s="67"/>
      <c r="E155" s="54"/>
      <c r="F155" s="54"/>
      <c r="G155" s="54"/>
      <c r="H155" s="54"/>
      <c r="I155" s="54"/>
      <c r="J155" s="54"/>
      <c r="K155" s="55"/>
    </row>
    <row r="156" spans="1:11" ht="15" customHeight="1">
      <c r="A156" s="21">
        <f>ROW()</f>
        <v>156</v>
      </c>
      <c r="B156" s="54"/>
      <c r="C156" s="59" t="s">
        <v>417</v>
      </c>
      <c r="D156" s="236"/>
      <c r="E156" s="54"/>
      <c r="F156" s="54"/>
      <c r="G156" s="54"/>
      <c r="H156" s="54"/>
      <c r="I156" s="54"/>
      <c r="J156" s="54"/>
      <c r="K156" s="55"/>
    </row>
    <row r="157" spans="1:26" s="1" customFormat="1" ht="12.75">
      <c r="A157" s="21">
        <f>ROW()</f>
        <v>157</v>
      </c>
      <c r="B157" s="54"/>
      <c r="C157" s="54"/>
      <c r="D157" s="54"/>
      <c r="E157" s="54"/>
      <c r="F157" s="54"/>
      <c r="G157" s="54"/>
      <c r="H157" s="54"/>
      <c r="I157" s="54"/>
      <c r="J157" s="54"/>
      <c r="K157" s="55"/>
      <c r="L157"/>
      <c r="M157"/>
      <c r="N157"/>
      <c r="O157"/>
      <c r="P157"/>
      <c r="Q157"/>
      <c r="R157"/>
      <c r="S157"/>
      <c r="T157"/>
      <c r="U157"/>
      <c r="V157"/>
      <c r="W157"/>
      <c r="X157"/>
      <c r="Y157"/>
      <c r="Z157"/>
    </row>
    <row r="158" spans="1:11" ht="17.25" customHeight="1">
      <c r="A158" s="21">
        <f>ROW()</f>
        <v>158</v>
      </c>
      <c r="B158" s="54"/>
      <c r="C158" s="56" t="s">
        <v>671</v>
      </c>
      <c r="D158" s="54"/>
      <c r="E158" s="54"/>
      <c r="F158" s="54"/>
      <c r="G158" s="54"/>
      <c r="H158" s="54"/>
      <c r="I158" s="54"/>
      <c r="J158" s="54"/>
      <c r="K158" s="55"/>
    </row>
    <row r="159" spans="1:11" ht="15" customHeight="1">
      <c r="A159" s="21">
        <f>ROW()</f>
        <v>159</v>
      </c>
      <c r="B159" s="54"/>
      <c r="C159" s="425"/>
      <c r="D159" s="382"/>
      <c r="E159" s="382"/>
      <c r="F159" s="382"/>
      <c r="G159" s="382"/>
      <c r="H159" s="382"/>
      <c r="I159" s="382"/>
      <c r="J159" s="382"/>
      <c r="K159" s="55"/>
    </row>
    <row r="160" spans="1:11" ht="15" customHeight="1">
      <c r="A160" s="21">
        <f>ROW()</f>
        <v>160</v>
      </c>
      <c r="B160" s="54"/>
      <c r="C160" s="382"/>
      <c r="D160" s="382"/>
      <c r="E160" s="382"/>
      <c r="F160" s="382"/>
      <c r="G160" s="382"/>
      <c r="H160" s="382"/>
      <c r="I160" s="382"/>
      <c r="J160" s="382"/>
      <c r="K160" s="55"/>
    </row>
    <row r="161" spans="1:11" ht="15" customHeight="1">
      <c r="A161" s="21">
        <f>ROW()</f>
        <v>161</v>
      </c>
      <c r="B161" s="54"/>
      <c r="C161" s="382"/>
      <c r="D161" s="382"/>
      <c r="E161" s="382"/>
      <c r="F161" s="382"/>
      <c r="G161" s="382"/>
      <c r="H161" s="382"/>
      <c r="I161" s="382"/>
      <c r="J161" s="382"/>
      <c r="K161" s="55"/>
    </row>
    <row r="162" spans="1:11" ht="15" customHeight="1">
      <c r="A162" s="21">
        <f>ROW()</f>
        <v>162</v>
      </c>
      <c r="B162" s="54"/>
      <c r="C162" s="382"/>
      <c r="D162" s="382"/>
      <c r="E162" s="382"/>
      <c r="F162" s="382"/>
      <c r="G162" s="382"/>
      <c r="H162" s="382"/>
      <c r="I162" s="382"/>
      <c r="J162" s="382"/>
      <c r="K162" s="55"/>
    </row>
    <row r="163" spans="1:11" ht="15" customHeight="1">
      <c r="A163" s="21">
        <f>ROW()</f>
        <v>163</v>
      </c>
      <c r="B163" s="54"/>
      <c r="C163" s="382"/>
      <c r="D163" s="382"/>
      <c r="E163" s="382"/>
      <c r="F163" s="382"/>
      <c r="G163" s="382"/>
      <c r="H163" s="382"/>
      <c r="I163" s="382"/>
      <c r="J163" s="382"/>
      <c r="K163" s="55"/>
    </row>
    <row r="164" spans="1:11" ht="15" customHeight="1">
      <c r="A164" s="21">
        <f>ROW()</f>
        <v>164</v>
      </c>
      <c r="B164" s="54"/>
      <c r="C164" s="382"/>
      <c r="D164" s="382"/>
      <c r="E164" s="382"/>
      <c r="F164" s="382"/>
      <c r="G164" s="382"/>
      <c r="H164" s="382"/>
      <c r="I164" s="382"/>
      <c r="J164" s="382"/>
      <c r="K164" s="55"/>
    </row>
    <row r="165" spans="1:11" ht="15" customHeight="1">
      <c r="A165" s="21">
        <f>ROW()</f>
        <v>165</v>
      </c>
      <c r="B165" s="54"/>
      <c r="C165" s="382"/>
      <c r="D165" s="382"/>
      <c r="E165" s="382"/>
      <c r="F165" s="382"/>
      <c r="G165" s="382"/>
      <c r="H165" s="382"/>
      <c r="I165" s="382"/>
      <c r="J165" s="382"/>
      <c r="K165" s="55"/>
    </row>
    <row r="166" spans="1:11" ht="15" customHeight="1">
      <c r="A166" s="21">
        <f>ROW()</f>
        <v>166</v>
      </c>
      <c r="B166" s="54"/>
      <c r="C166" s="382"/>
      <c r="D166" s="382"/>
      <c r="E166" s="382"/>
      <c r="F166" s="382"/>
      <c r="G166" s="382"/>
      <c r="H166" s="382"/>
      <c r="I166" s="382"/>
      <c r="J166" s="382"/>
      <c r="K166" s="55"/>
    </row>
    <row r="167" spans="1:11" ht="15" customHeight="1">
      <c r="A167" s="21">
        <f>ROW()</f>
        <v>167</v>
      </c>
      <c r="B167" s="54"/>
      <c r="C167" s="382"/>
      <c r="D167" s="382"/>
      <c r="E167" s="382"/>
      <c r="F167" s="382"/>
      <c r="G167" s="382"/>
      <c r="H167" s="382"/>
      <c r="I167" s="382"/>
      <c r="J167" s="382"/>
      <c r="K167" s="55"/>
    </row>
    <row r="168" spans="1:11" ht="15" customHeight="1">
      <c r="A168" s="21">
        <f>ROW()</f>
        <v>168</v>
      </c>
      <c r="B168" s="54"/>
      <c r="C168" s="382"/>
      <c r="D168" s="382"/>
      <c r="E168" s="382"/>
      <c r="F168" s="382"/>
      <c r="G168" s="382"/>
      <c r="H168" s="382"/>
      <c r="I168" s="382"/>
      <c r="J168" s="382"/>
      <c r="K168" s="55"/>
    </row>
    <row r="169" spans="1:11" ht="15" customHeight="1">
      <c r="A169" s="21">
        <f>ROW()</f>
        <v>169</v>
      </c>
      <c r="B169" s="54"/>
      <c r="C169" s="382"/>
      <c r="D169" s="382"/>
      <c r="E169" s="382"/>
      <c r="F169" s="382"/>
      <c r="G169" s="382"/>
      <c r="H169" s="382"/>
      <c r="I169" s="382"/>
      <c r="J169" s="382"/>
      <c r="K169" s="55"/>
    </row>
    <row r="170" spans="1:11" ht="15" customHeight="1">
      <c r="A170" s="21">
        <f>ROW()</f>
        <v>170</v>
      </c>
      <c r="B170" s="54"/>
      <c r="C170" s="382"/>
      <c r="D170" s="382"/>
      <c r="E170" s="382"/>
      <c r="F170" s="382"/>
      <c r="G170" s="382"/>
      <c r="H170" s="382"/>
      <c r="I170" s="382"/>
      <c r="J170" s="382"/>
      <c r="K170" s="55"/>
    </row>
    <row r="171" spans="1:11" ht="15" customHeight="1">
      <c r="A171" s="21">
        <f>ROW()</f>
        <v>171</v>
      </c>
      <c r="B171" s="54"/>
      <c r="C171" s="382"/>
      <c r="D171" s="382"/>
      <c r="E171" s="382"/>
      <c r="F171" s="382"/>
      <c r="G171" s="382"/>
      <c r="H171" s="382"/>
      <c r="I171" s="382"/>
      <c r="J171" s="382"/>
      <c r="K171" s="55"/>
    </row>
    <row r="172" spans="1:11" ht="15" customHeight="1">
      <c r="A172" s="21">
        <f>ROW()</f>
        <v>172</v>
      </c>
      <c r="B172" s="54"/>
      <c r="C172" s="382"/>
      <c r="D172" s="382"/>
      <c r="E172" s="382"/>
      <c r="F172" s="382"/>
      <c r="G172" s="382"/>
      <c r="H172" s="382"/>
      <c r="I172" s="382"/>
      <c r="J172" s="382"/>
      <c r="K172" s="55"/>
    </row>
    <row r="173" spans="1:11" ht="15" customHeight="1">
      <c r="A173" s="21">
        <f>ROW()</f>
        <v>173</v>
      </c>
      <c r="B173" s="54"/>
      <c r="C173" s="382"/>
      <c r="D173" s="382"/>
      <c r="E173" s="382"/>
      <c r="F173" s="382"/>
      <c r="G173" s="382"/>
      <c r="H173" s="382"/>
      <c r="I173" s="382"/>
      <c r="J173" s="382"/>
      <c r="K173" s="55"/>
    </row>
    <row r="174" spans="1:11" ht="15" customHeight="1">
      <c r="A174" s="21">
        <f>ROW()</f>
        <v>174</v>
      </c>
      <c r="B174" s="54"/>
      <c r="C174" s="382"/>
      <c r="D174" s="382"/>
      <c r="E174" s="382"/>
      <c r="F174" s="382"/>
      <c r="G174" s="382"/>
      <c r="H174" s="382"/>
      <c r="I174" s="382"/>
      <c r="J174" s="382"/>
      <c r="K174" s="55"/>
    </row>
    <row r="175" spans="1:11" ht="15" customHeight="1">
      <c r="A175" s="21">
        <f>ROW()</f>
        <v>175</v>
      </c>
      <c r="B175" s="54"/>
      <c r="C175" s="382"/>
      <c r="D175" s="382"/>
      <c r="E175" s="382"/>
      <c r="F175" s="382"/>
      <c r="G175" s="382"/>
      <c r="H175" s="382"/>
      <c r="I175" s="382"/>
      <c r="J175" s="382"/>
      <c r="K175" s="55"/>
    </row>
    <row r="176" spans="1:11" ht="15" customHeight="1">
      <c r="A176" s="21">
        <f>ROW()</f>
        <v>176</v>
      </c>
      <c r="B176" s="54"/>
      <c r="C176" s="382"/>
      <c r="D176" s="382"/>
      <c r="E176" s="382"/>
      <c r="F176" s="382"/>
      <c r="G176" s="382"/>
      <c r="H176" s="382"/>
      <c r="I176" s="382"/>
      <c r="J176" s="382"/>
      <c r="K176" s="55"/>
    </row>
    <row r="177" spans="1:11" ht="12.75">
      <c r="A177" s="22">
        <f>ROW()</f>
        <v>177</v>
      </c>
      <c r="B177" s="68"/>
      <c r="C177" s="68"/>
      <c r="D177" s="68"/>
      <c r="E177" s="68"/>
      <c r="F177" s="68"/>
      <c r="G177" s="68"/>
      <c r="H177" s="68"/>
      <c r="I177" s="68"/>
      <c r="J177" s="68"/>
      <c r="K177" s="168" t="s">
        <v>310</v>
      </c>
    </row>
  </sheetData>
  <mergeCells count="112">
    <mergeCell ref="C99:D99"/>
    <mergeCell ref="C100:D100"/>
    <mergeCell ref="C105:D105"/>
    <mergeCell ref="C106:D106"/>
    <mergeCell ref="C101:D101"/>
    <mergeCell ref="C102:D102"/>
    <mergeCell ref="C103:D103"/>
    <mergeCell ref="C104:D104"/>
    <mergeCell ref="C95:D95"/>
    <mergeCell ref="C96:D96"/>
    <mergeCell ref="C97:D97"/>
    <mergeCell ref="C98:D98"/>
    <mergeCell ref="C91:D91"/>
    <mergeCell ref="C92:D92"/>
    <mergeCell ref="C93:D93"/>
    <mergeCell ref="C94:D94"/>
    <mergeCell ref="C87:D87"/>
    <mergeCell ref="C88:D88"/>
    <mergeCell ref="C89:D89"/>
    <mergeCell ref="C90:D90"/>
    <mergeCell ref="C83:D83"/>
    <mergeCell ref="C84:D84"/>
    <mergeCell ref="C85:D85"/>
    <mergeCell ref="C86:D86"/>
    <mergeCell ref="C76:D76"/>
    <mergeCell ref="C77:D77"/>
    <mergeCell ref="C78:D78"/>
    <mergeCell ref="C82:D82"/>
    <mergeCell ref="C72:D72"/>
    <mergeCell ref="C73:D73"/>
    <mergeCell ref="C74:D74"/>
    <mergeCell ref="C75:D75"/>
    <mergeCell ref="C49:D49"/>
    <mergeCell ref="C50:D50"/>
    <mergeCell ref="C51:D51"/>
    <mergeCell ref="C63:D63"/>
    <mergeCell ref="C45:D45"/>
    <mergeCell ref="C46:D46"/>
    <mergeCell ref="C47:D47"/>
    <mergeCell ref="C48:D48"/>
    <mergeCell ref="C41:D41"/>
    <mergeCell ref="C42:D42"/>
    <mergeCell ref="C43:D43"/>
    <mergeCell ref="C44:D44"/>
    <mergeCell ref="C37:D37"/>
    <mergeCell ref="C38:D38"/>
    <mergeCell ref="C39:D39"/>
    <mergeCell ref="C40:D40"/>
    <mergeCell ref="C33:D33"/>
    <mergeCell ref="C34:D34"/>
    <mergeCell ref="C35:D35"/>
    <mergeCell ref="C36:D36"/>
    <mergeCell ref="C29:D29"/>
    <mergeCell ref="C30:D30"/>
    <mergeCell ref="C31:D31"/>
    <mergeCell ref="C32:D32"/>
    <mergeCell ref="C25:D25"/>
    <mergeCell ref="C26:D26"/>
    <mergeCell ref="C27:D27"/>
    <mergeCell ref="C28:D28"/>
    <mergeCell ref="C21:D21"/>
    <mergeCell ref="C22:D22"/>
    <mergeCell ref="C23:D23"/>
    <mergeCell ref="C24:D24"/>
    <mergeCell ref="C17:D17"/>
    <mergeCell ref="C18:D18"/>
    <mergeCell ref="C19:D19"/>
    <mergeCell ref="C20:D20"/>
    <mergeCell ref="C13:D13"/>
    <mergeCell ref="C14:D14"/>
    <mergeCell ref="C15:D15"/>
    <mergeCell ref="C16:D16"/>
    <mergeCell ref="C9:D9"/>
    <mergeCell ref="C10:D10"/>
    <mergeCell ref="C11:D11"/>
    <mergeCell ref="C12:D12"/>
    <mergeCell ref="F2:J2"/>
    <mergeCell ref="F3:J3"/>
    <mergeCell ref="F56:J56"/>
    <mergeCell ref="F57:J57"/>
    <mergeCell ref="C64:D64"/>
    <mergeCell ref="C65:D65"/>
    <mergeCell ref="C66:D66"/>
    <mergeCell ref="C67:D67"/>
    <mergeCell ref="C68:D68"/>
    <mergeCell ref="C69:D69"/>
    <mergeCell ref="H148:J148"/>
    <mergeCell ref="H149:J149"/>
    <mergeCell ref="F116:J116"/>
    <mergeCell ref="F117:J117"/>
    <mergeCell ref="D148:F148"/>
    <mergeCell ref="D149:F149"/>
    <mergeCell ref="C70:D70"/>
    <mergeCell ref="C71:D71"/>
    <mergeCell ref="C159:J176"/>
    <mergeCell ref="D143:F143"/>
    <mergeCell ref="D144:F144"/>
    <mergeCell ref="D145:F145"/>
    <mergeCell ref="D146:F146"/>
    <mergeCell ref="D147:F147"/>
    <mergeCell ref="H150:J150"/>
    <mergeCell ref="H151:J151"/>
    <mergeCell ref="D150:F150"/>
    <mergeCell ref="D151:F151"/>
    <mergeCell ref="H152:J152"/>
    <mergeCell ref="C143:C145"/>
    <mergeCell ref="D152:F152"/>
    <mergeCell ref="H143:J143"/>
    <mergeCell ref="H144:J144"/>
    <mergeCell ref="H145:J145"/>
    <mergeCell ref="H146:J146"/>
    <mergeCell ref="H147:J147"/>
  </mergeCells>
  <dataValidations count="1">
    <dataValidation type="whole" operator="greaterThanOrEqual" allowBlank="1" showInputMessage="1" showErrorMessage="1" sqref="F131:F133 F124:F126 D131:D133 D124:D126 F138:F139">
      <formula1>0</formula1>
    </dataValidation>
  </dataValidations>
  <printOptions/>
  <pageMargins left="0.7480314960629921" right="0.7480314960629921" top="0.984251968503937" bottom="0.984251968503937" header="0.5118110236220472" footer="0.5118110236220472"/>
  <pageSetup fitToHeight="10" fitToWidth="1" horizontalDpi="600" verticalDpi="600" orientation="portrait" paperSize="9" scale="74" r:id="rId1"/>
  <headerFooter alignWithMargins="0">
    <oddHeader>&amp;CCommerce Commission Information Disclosure Template</oddHeader>
    <oddFooter>&amp;C&amp;F&amp;R&amp;A</oddFooter>
  </headerFooter>
  <rowBreaks count="1" manualBreakCount="1">
    <brk id="57" max="255" man="1"/>
  </rowBreaks>
</worksheet>
</file>

<file path=xl/worksheets/sheet19.xml><?xml version="1.0" encoding="utf-8"?>
<worksheet xmlns="http://schemas.openxmlformats.org/spreadsheetml/2006/main" xmlns:r="http://schemas.openxmlformats.org/officeDocument/2006/relationships">
  <sheetPr codeName="Sheet19">
    <tabColor indexed="57"/>
    <pageSetUpPr fitToPage="1"/>
  </sheetPr>
  <dimension ref="A1:AB193"/>
  <sheetViews>
    <sheetView showGridLines="0" view="pageBreakPreview" zoomScaleSheetLayoutView="100" workbookViewId="0" topLeftCell="A1">
      <selection activeCell="A1" sqref="A1"/>
    </sheetView>
  </sheetViews>
  <sheetFormatPr defaultColWidth="9.140625" defaultRowHeight="12.75"/>
  <cols>
    <col min="1" max="1" width="3.7109375" style="0" customWidth="1"/>
    <col min="2" max="2" width="6.57421875" style="5" customWidth="1"/>
    <col min="3" max="3" width="12.8515625" style="0" customWidth="1"/>
    <col min="4" max="4" width="45.140625" style="0" customWidth="1"/>
    <col min="5" max="5" width="43.57421875" style="7" customWidth="1"/>
    <col min="6" max="6" width="2.7109375" style="7" customWidth="1"/>
    <col min="7" max="7" width="9.140625" style="18" customWidth="1"/>
    <col min="8" max="8" width="18.140625" style="0" bestFit="1" customWidth="1"/>
  </cols>
  <sheetData>
    <row r="1" spans="1:22" s="16" customFormat="1" ht="12.75" customHeight="1">
      <c r="A1" s="44"/>
      <c r="B1" s="45"/>
      <c r="C1" s="45"/>
      <c r="D1" s="45"/>
      <c r="E1" s="45"/>
      <c r="F1" s="46"/>
      <c r="G1"/>
      <c r="H1"/>
      <c r="I1"/>
      <c r="J1"/>
      <c r="K1"/>
      <c r="L1"/>
      <c r="M1"/>
      <c r="N1"/>
      <c r="O1"/>
      <c r="P1"/>
      <c r="Q1"/>
      <c r="R1"/>
      <c r="S1"/>
      <c r="T1"/>
      <c r="U1"/>
      <c r="V1"/>
    </row>
    <row r="2" spans="1:22" s="16" customFormat="1" ht="16.5" customHeight="1">
      <c r="A2" s="47"/>
      <c r="B2" s="48"/>
      <c r="C2" s="48"/>
      <c r="D2" s="157" t="s">
        <v>51</v>
      </c>
      <c r="E2" s="147" t="str">
        <f>IF(NOT(ISBLANK(CoverSheet!$C$30)),CoverSheet!$C$30,"")</f>
        <v>Airport Company</v>
      </c>
      <c r="F2" s="50"/>
      <c r="G2"/>
      <c r="H2"/>
      <c r="I2"/>
      <c r="J2"/>
      <c r="K2"/>
      <c r="L2"/>
      <c r="M2"/>
      <c r="N2"/>
      <c r="O2"/>
      <c r="P2"/>
      <c r="Q2"/>
      <c r="R2"/>
      <c r="S2"/>
      <c r="T2"/>
      <c r="U2"/>
      <c r="V2"/>
    </row>
    <row r="3" spans="1:22" s="16" customFormat="1" ht="16.5" customHeight="1">
      <c r="A3" s="47"/>
      <c r="B3" s="48"/>
      <c r="C3" s="48"/>
      <c r="D3" s="157" t="s">
        <v>52</v>
      </c>
      <c r="E3" s="305">
        <f>IF(ISNUMBER(CoverSheet!$C$31),CoverSheet!$C$31,"")</f>
        <v>40633</v>
      </c>
      <c r="F3" s="50"/>
      <c r="G3"/>
      <c r="H3"/>
      <c r="I3"/>
      <c r="J3"/>
      <c r="K3"/>
      <c r="L3"/>
      <c r="M3"/>
      <c r="N3"/>
      <c r="O3"/>
      <c r="P3"/>
      <c r="Q3"/>
      <c r="R3"/>
      <c r="S3"/>
      <c r="T3"/>
      <c r="U3"/>
      <c r="V3"/>
    </row>
    <row r="4" spans="1:22" s="4" customFormat="1" ht="20.25" customHeight="1">
      <c r="A4" s="51" t="s">
        <v>1</v>
      </c>
      <c r="B4" s="52"/>
      <c r="C4" s="52"/>
      <c r="D4" s="52"/>
      <c r="E4" s="52"/>
      <c r="F4" s="53"/>
      <c r="G4"/>
      <c r="H4"/>
      <c r="I4"/>
      <c r="J4"/>
      <c r="K4"/>
      <c r="L4"/>
      <c r="M4"/>
      <c r="N4"/>
      <c r="O4"/>
      <c r="P4"/>
      <c r="Q4"/>
      <c r="R4"/>
      <c r="S4"/>
      <c r="T4"/>
      <c r="U4"/>
      <c r="V4"/>
    </row>
    <row r="5" spans="1:22" s="16" customFormat="1" ht="12.75" customHeight="1">
      <c r="A5" s="20" t="s">
        <v>53</v>
      </c>
      <c r="B5" s="270" t="s">
        <v>628</v>
      </c>
      <c r="C5" s="48"/>
      <c r="D5" s="69"/>
      <c r="E5" s="48"/>
      <c r="F5" s="50"/>
      <c r="G5"/>
      <c r="H5"/>
      <c r="I5"/>
      <c r="J5"/>
      <c r="K5"/>
      <c r="L5"/>
      <c r="M5"/>
      <c r="N5"/>
      <c r="O5"/>
      <c r="P5"/>
      <c r="Q5"/>
      <c r="R5"/>
      <c r="S5"/>
      <c r="T5"/>
      <c r="U5"/>
      <c r="V5"/>
    </row>
    <row r="6" spans="1:7" ht="30" customHeight="1">
      <c r="A6" s="21">
        <f>ROW()</f>
        <v>6</v>
      </c>
      <c r="B6" s="54"/>
      <c r="C6" s="56" t="s">
        <v>654</v>
      </c>
      <c r="D6" s="54"/>
      <c r="E6" s="54"/>
      <c r="F6" s="55"/>
      <c r="G6"/>
    </row>
    <row r="7" spans="1:7" ht="15" customHeight="1">
      <c r="A7" s="21">
        <f>ROW()</f>
        <v>7</v>
      </c>
      <c r="B7" s="54"/>
      <c r="C7" s="425"/>
      <c r="D7" s="382"/>
      <c r="E7" s="382"/>
      <c r="F7" s="55"/>
      <c r="G7"/>
    </row>
    <row r="8" spans="1:7" ht="15" customHeight="1">
      <c r="A8" s="21">
        <f>ROW()</f>
        <v>8</v>
      </c>
      <c r="B8" s="54"/>
      <c r="C8" s="382"/>
      <c r="D8" s="382"/>
      <c r="E8" s="382"/>
      <c r="F8" s="55"/>
      <c r="G8"/>
    </row>
    <row r="9" spans="1:7" ht="15" customHeight="1">
      <c r="A9" s="21">
        <f>ROW()</f>
        <v>9</v>
      </c>
      <c r="B9" s="54"/>
      <c r="C9" s="382"/>
      <c r="D9" s="382"/>
      <c r="E9" s="382"/>
      <c r="F9" s="55"/>
      <c r="G9"/>
    </row>
    <row r="10" spans="1:7" ht="15" customHeight="1">
      <c r="A10" s="21">
        <f>ROW()</f>
        <v>10</v>
      </c>
      <c r="B10" s="54"/>
      <c r="C10" s="382"/>
      <c r="D10" s="382"/>
      <c r="E10" s="382"/>
      <c r="F10" s="55"/>
      <c r="G10"/>
    </row>
    <row r="11" spans="1:7" ht="15" customHeight="1">
      <c r="A11" s="21">
        <f>ROW()</f>
        <v>11</v>
      </c>
      <c r="B11" s="54"/>
      <c r="C11" s="382"/>
      <c r="D11" s="382"/>
      <c r="E11" s="382"/>
      <c r="F11" s="55"/>
      <c r="G11"/>
    </row>
    <row r="12" spans="1:7" ht="15" customHeight="1">
      <c r="A12" s="21">
        <f>ROW()</f>
        <v>12</v>
      </c>
      <c r="B12" s="54"/>
      <c r="C12" s="382"/>
      <c r="D12" s="382"/>
      <c r="E12" s="382"/>
      <c r="F12" s="55"/>
      <c r="G12"/>
    </row>
    <row r="13" spans="1:7" ht="15" customHeight="1">
      <c r="A13" s="21">
        <f>ROW()</f>
        <v>13</v>
      </c>
      <c r="B13" s="54"/>
      <c r="C13" s="382"/>
      <c r="D13" s="382"/>
      <c r="E13" s="382"/>
      <c r="F13" s="55"/>
      <c r="G13"/>
    </row>
    <row r="14" spans="1:7" ht="15" customHeight="1">
      <c r="A14" s="21">
        <f>ROW()</f>
        <v>14</v>
      </c>
      <c r="B14" s="54"/>
      <c r="C14" s="382"/>
      <c r="D14" s="382"/>
      <c r="E14" s="382"/>
      <c r="F14" s="55"/>
      <c r="G14"/>
    </row>
    <row r="15" spans="1:7" ht="15" customHeight="1">
      <c r="A15" s="21">
        <f>ROW()</f>
        <v>15</v>
      </c>
      <c r="B15" s="54"/>
      <c r="C15" s="382"/>
      <c r="D15" s="382"/>
      <c r="E15" s="382"/>
      <c r="F15" s="55"/>
      <c r="G15"/>
    </row>
    <row r="16" spans="1:7" ht="15" customHeight="1">
      <c r="A16" s="21">
        <f>ROW()</f>
        <v>16</v>
      </c>
      <c r="B16" s="54"/>
      <c r="C16" s="382"/>
      <c r="D16" s="382"/>
      <c r="E16" s="382"/>
      <c r="F16" s="55"/>
      <c r="G16"/>
    </row>
    <row r="17" spans="1:7" ht="15" customHeight="1">
      <c r="A17" s="21">
        <f>ROW()</f>
        <v>17</v>
      </c>
      <c r="B17" s="54"/>
      <c r="C17" s="382"/>
      <c r="D17" s="382"/>
      <c r="E17" s="382"/>
      <c r="F17" s="55"/>
      <c r="G17"/>
    </row>
    <row r="18" spans="1:7" ht="15" customHeight="1">
      <c r="A18" s="21">
        <f>ROW()</f>
        <v>18</v>
      </c>
      <c r="B18" s="54"/>
      <c r="C18" s="382"/>
      <c r="D18" s="382"/>
      <c r="E18" s="382"/>
      <c r="F18" s="55"/>
      <c r="G18"/>
    </row>
    <row r="19" spans="1:7" ht="15" customHeight="1">
      <c r="A19" s="21">
        <f>ROW()</f>
        <v>19</v>
      </c>
      <c r="B19" s="54"/>
      <c r="C19" s="382"/>
      <c r="D19" s="382"/>
      <c r="E19" s="382"/>
      <c r="F19" s="55"/>
      <c r="G19"/>
    </row>
    <row r="20" spans="1:7" ht="15" customHeight="1">
      <c r="A20" s="21">
        <f>ROW()</f>
        <v>20</v>
      </c>
      <c r="B20" s="54"/>
      <c r="C20" s="382"/>
      <c r="D20" s="382"/>
      <c r="E20" s="382"/>
      <c r="F20" s="55"/>
      <c r="G20"/>
    </row>
    <row r="21" spans="1:7" ht="15" customHeight="1">
      <c r="A21" s="21">
        <f>ROW()</f>
        <v>21</v>
      </c>
      <c r="B21" s="54"/>
      <c r="C21" s="382"/>
      <c r="D21" s="382"/>
      <c r="E21" s="382"/>
      <c r="F21" s="55"/>
      <c r="G21"/>
    </row>
    <row r="22" spans="1:7" ht="15" customHeight="1">
      <c r="A22" s="21">
        <f>ROW()</f>
        <v>22</v>
      </c>
      <c r="B22" s="54"/>
      <c r="C22" s="382"/>
      <c r="D22" s="382"/>
      <c r="E22" s="382"/>
      <c r="F22" s="55"/>
      <c r="G22"/>
    </row>
    <row r="23" spans="1:7" ht="15" customHeight="1">
      <c r="A23" s="21">
        <f>ROW()</f>
        <v>23</v>
      </c>
      <c r="B23" s="54"/>
      <c r="C23" s="382"/>
      <c r="D23" s="382"/>
      <c r="E23" s="382"/>
      <c r="F23" s="55"/>
      <c r="G23"/>
    </row>
    <row r="24" spans="1:7" ht="15" customHeight="1">
      <c r="A24" s="21">
        <f>ROW()</f>
        <v>24</v>
      </c>
      <c r="B24" s="54"/>
      <c r="C24" s="382"/>
      <c r="D24" s="382"/>
      <c r="E24" s="382"/>
      <c r="F24" s="55"/>
      <c r="G24"/>
    </row>
    <row r="25" spans="1:7" ht="15" customHeight="1">
      <c r="A25" s="21">
        <f>ROW()</f>
        <v>25</v>
      </c>
      <c r="B25" s="54"/>
      <c r="C25" s="382"/>
      <c r="D25" s="382"/>
      <c r="E25" s="382"/>
      <c r="F25" s="55"/>
      <c r="G25"/>
    </row>
    <row r="26" spans="1:7" ht="15" customHeight="1">
      <c r="A26" s="21">
        <f>ROW()</f>
        <v>26</v>
      </c>
      <c r="B26" s="54"/>
      <c r="C26" s="382"/>
      <c r="D26" s="382"/>
      <c r="E26" s="382"/>
      <c r="F26" s="55"/>
      <c r="G26"/>
    </row>
    <row r="27" spans="1:7" ht="15" customHeight="1">
      <c r="A27" s="21">
        <f>ROW()</f>
        <v>27</v>
      </c>
      <c r="B27" s="54"/>
      <c r="C27" s="382"/>
      <c r="D27" s="382"/>
      <c r="E27" s="382"/>
      <c r="F27" s="55"/>
      <c r="G27"/>
    </row>
    <row r="28" spans="1:7" ht="15" customHeight="1">
      <c r="A28" s="21">
        <f>ROW()</f>
        <v>28</v>
      </c>
      <c r="B28" s="54"/>
      <c r="C28" s="382"/>
      <c r="D28" s="382"/>
      <c r="E28" s="382"/>
      <c r="F28" s="55"/>
      <c r="G28"/>
    </row>
    <row r="29" spans="1:7" ht="15" customHeight="1">
      <c r="A29" s="21">
        <f>ROW()</f>
        <v>29</v>
      </c>
      <c r="B29" s="54"/>
      <c r="C29" s="382"/>
      <c r="D29" s="382"/>
      <c r="E29" s="382"/>
      <c r="F29" s="55"/>
      <c r="G29"/>
    </row>
    <row r="30" spans="1:7" ht="15" customHeight="1">
      <c r="A30" s="21">
        <f>ROW()</f>
        <v>30</v>
      </c>
      <c r="B30" s="54"/>
      <c r="C30" s="382"/>
      <c r="D30" s="382"/>
      <c r="E30" s="382"/>
      <c r="F30" s="55"/>
      <c r="G30"/>
    </row>
    <row r="31" spans="1:7" ht="15" customHeight="1">
      <c r="A31" s="21">
        <f>ROW()</f>
        <v>31</v>
      </c>
      <c r="B31" s="54"/>
      <c r="C31" s="382"/>
      <c r="D31" s="382"/>
      <c r="E31" s="382"/>
      <c r="F31" s="55"/>
      <c r="G31"/>
    </row>
    <row r="32" spans="1:7" ht="15" customHeight="1">
      <c r="A32" s="21">
        <f>ROW()</f>
        <v>32</v>
      </c>
      <c r="B32" s="54"/>
      <c r="C32" s="382"/>
      <c r="D32" s="382"/>
      <c r="E32" s="382"/>
      <c r="F32" s="55"/>
      <c r="G32"/>
    </row>
    <row r="33" spans="1:7" ht="15" customHeight="1">
      <c r="A33" s="21">
        <f>ROW()</f>
        <v>33</v>
      </c>
      <c r="B33" s="54"/>
      <c r="C33" s="382"/>
      <c r="D33" s="382"/>
      <c r="E33" s="382"/>
      <c r="F33" s="55"/>
      <c r="G33"/>
    </row>
    <row r="34" spans="1:7" ht="15" customHeight="1">
      <c r="A34" s="21">
        <f>ROW()</f>
        <v>34</v>
      </c>
      <c r="B34" s="54"/>
      <c r="C34" s="382"/>
      <c r="D34" s="382"/>
      <c r="E34" s="382"/>
      <c r="F34" s="55"/>
      <c r="G34"/>
    </row>
    <row r="35" spans="1:7" ht="15" customHeight="1">
      <c r="A35" s="21">
        <f>ROW()</f>
        <v>35</v>
      </c>
      <c r="B35" s="54"/>
      <c r="C35" s="382"/>
      <c r="D35" s="382"/>
      <c r="E35" s="382"/>
      <c r="F35" s="55"/>
      <c r="G35"/>
    </row>
    <row r="36" spans="1:7" ht="15" customHeight="1">
      <c r="A36" s="21">
        <f>ROW()</f>
        <v>36</v>
      </c>
      <c r="B36" s="54"/>
      <c r="C36" s="382"/>
      <c r="D36" s="382"/>
      <c r="E36" s="382"/>
      <c r="F36" s="55"/>
      <c r="G36"/>
    </row>
    <row r="37" spans="1:7" ht="15" customHeight="1">
      <c r="A37" s="21">
        <f>ROW()</f>
        <v>37</v>
      </c>
      <c r="B37" s="54"/>
      <c r="C37" s="382"/>
      <c r="D37" s="382"/>
      <c r="E37" s="382"/>
      <c r="F37" s="55"/>
      <c r="G37"/>
    </row>
    <row r="38" spans="1:7" ht="15" customHeight="1">
      <c r="A38" s="21">
        <f>ROW()</f>
        <v>38</v>
      </c>
      <c r="B38" s="54"/>
      <c r="C38" s="382"/>
      <c r="D38" s="382"/>
      <c r="E38" s="382"/>
      <c r="F38" s="55"/>
      <c r="G38"/>
    </row>
    <row r="39" spans="1:14" ht="23.25" customHeight="1">
      <c r="A39" s="21">
        <f>ROW()</f>
        <v>39</v>
      </c>
      <c r="B39" s="54"/>
      <c r="C39" s="439" t="s">
        <v>655</v>
      </c>
      <c r="D39" s="439"/>
      <c r="E39" s="439"/>
      <c r="F39" s="54"/>
      <c r="G39" s="54"/>
      <c r="H39" s="54"/>
      <c r="I39" s="54"/>
      <c r="J39" s="54"/>
      <c r="K39" s="54"/>
      <c r="L39" s="54"/>
      <c r="M39" s="54"/>
      <c r="N39" s="55"/>
    </row>
    <row r="40" spans="1:7" ht="12.75">
      <c r="A40" s="22">
        <f>ROW()</f>
        <v>40</v>
      </c>
      <c r="B40" s="68"/>
      <c r="C40" s="68"/>
      <c r="D40" s="68"/>
      <c r="E40" s="68"/>
      <c r="F40" s="168" t="s">
        <v>311</v>
      </c>
      <c r="G40"/>
    </row>
    <row r="41" spans="2:7" ht="12.75">
      <c r="B41"/>
      <c r="E41"/>
      <c r="F41"/>
      <c r="G41"/>
    </row>
    <row r="42" spans="2:7" ht="12.75">
      <c r="B42"/>
      <c r="E42"/>
      <c r="F42"/>
      <c r="G42"/>
    </row>
    <row r="43" spans="2:7" ht="12.75">
      <c r="B43"/>
      <c r="E43"/>
      <c r="F43"/>
      <c r="G43"/>
    </row>
    <row r="44" spans="1:28" s="1" customFormat="1" ht="12.75">
      <c r="A44"/>
      <c r="B44"/>
      <c r="C44"/>
      <c r="D44"/>
      <c r="E44"/>
      <c r="F44"/>
      <c r="G44"/>
      <c r="H44"/>
      <c r="I44"/>
      <c r="J44"/>
      <c r="K44"/>
      <c r="L44"/>
      <c r="M44"/>
      <c r="N44"/>
      <c r="O44"/>
      <c r="P44"/>
      <c r="Q44"/>
      <c r="R44"/>
      <c r="S44"/>
      <c r="T44"/>
      <c r="U44"/>
      <c r="V44"/>
      <c r="W44"/>
      <c r="X44"/>
      <c r="Y44"/>
      <c r="Z44"/>
      <c r="AA44"/>
      <c r="AB44"/>
    </row>
    <row r="45" spans="1:28" s="1" customFormat="1" ht="12.75">
      <c r="A45"/>
      <c r="B45"/>
      <c r="C45"/>
      <c r="D45"/>
      <c r="E45"/>
      <c r="F45"/>
      <c r="G45"/>
      <c r="H45"/>
      <c r="I45"/>
      <c r="J45"/>
      <c r="K45"/>
      <c r="L45"/>
      <c r="M45"/>
      <c r="N45"/>
      <c r="O45"/>
      <c r="P45"/>
      <c r="Q45"/>
      <c r="R45"/>
      <c r="S45"/>
      <c r="T45"/>
      <c r="U45"/>
      <c r="V45"/>
      <c r="W45"/>
      <c r="X45"/>
      <c r="Y45"/>
      <c r="Z45"/>
      <c r="AA45"/>
      <c r="AB45"/>
    </row>
    <row r="46" spans="1:28" s="1" customFormat="1" ht="12.75">
      <c r="A46"/>
      <c r="B46"/>
      <c r="C46"/>
      <c r="D46"/>
      <c r="E46"/>
      <c r="F46"/>
      <c r="G46"/>
      <c r="H46"/>
      <c r="I46"/>
      <c r="J46"/>
      <c r="K46"/>
      <c r="L46"/>
      <c r="M46"/>
      <c r="N46"/>
      <c r="O46"/>
      <c r="P46"/>
      <c r="Q46"/>
      <c r="R46"/>
      <c r="S46"/>
      <c r="T46"/>
      <c r="U46"/>
      <c r="V46"/>
      <c r="W46"/>
      <c r="X46"/>
      <c r="Y46"/>
      <c r="Z46"/>
      <c r="AA46"/>
      <c r="AB46"/>
    </row>
    <row r="47" spans="1:28" s="1" customFormat="1" ht="12.75">
      <c r="A47"/>
      <c r="B47"/>
      <c r="C47"/>
      <c r="D47"/>
      <c r="E47"/>
      <c r="F47"/>
      <c r="G47"/>
      <c r="H47"/>
      <c r="I47"/>
      <c r="J47"/>
      <c r="K47"/>
      <c r="L47"/>
      <c r="M47"/>
      <c r="N47"/>
      <c r="O47"/>
      <c r="P47"/>
      <c r="Q47"/>
      <c r="R47"/>
      <c r="S47"/>
      <c r="T47"/>
      <c r="U47"/>
      <c r="V47"/>
      <c r="W47"/>
      <c r="X47"/>
      <c r="Y47"/>
      <c r="Z47"/>
      <c r="AA47"/>
      <c r="AB47"/>
    </row>
    <row r="48" spans="1:28" s="1" customFormat="1" ht="12.75">
      <c r="A48"/>
      <c r="B48"/>
      <c r="C48"/>
      <c r="D48"/>
      <c r="E48"/>
      <c r="F48"/>
      <c r="G48"/>
      <c r="H48"/>
      <c r="I48"/>
      <c r="J48"/>
      <c r="K48"/>
      <c r="L48"/>
      <c r="M48"/>
      <c r="N48"/>
      <c r="O48"/>
      <c r="P48"/>
      <c r="Q48"/>
      <c r="R48"/>
      <c r="S48"/>
      <c r="T48"/>
      <c r="U48"/>
      <c r="V48"/>
      <c r="W48"/>
      <c r="X48"/>
      <c r="Y48"/>
      <c r="Z48"/>
      <c r="AA48"/>
      <c r="AB48"/>
    </row>
    <row r="49" spans="1:28" s="1" customFormat="1" ht="12.75">
      <c r="A49"/>
      <c r="B49"/>
      <c r="C49"/>
      <c r="D49"/>
      <c r="E49"/>
      <c r="F49"/>
      <c r="G49"/>
      <c r="H49"/>
      <c r="I49"/>
      <c r="J49"/>
      <c r="K49"/>
      <c r="L49"/>
      <c r="M49"/>
      <c r="N49"/>
      <c r="O49"/>
      <c r="P49"/>
      <c r="Q49"/>
      <c r="R49"/>
      <c r="S49"/>
      <c r="T49"/>
      <c r="U49"/>
      <c r="V49"/>
      <c r="W49"/>
      <c r="X49"/>
      <c r="Y49"/>
      <c r="Z49"/>
      <c r="AA49"/>
      <c r="AB49"/>
    </row>
    <row r="50" spans="1:28" s="1" customFormat="1" ht="12.75">
      <c r="A50"/>
      <c r="B50"/>
      <c r="C50"/>
      <c r="D50"/>
      <c r="E50"/>
      <c r="F50"/>
      <c r="G50"/>
      <c r="H50"/>
      <c r="I50"/>
      <c r="J50"/>
      <c r="K50"/>
      <c r="L50"/>
      <c r="M50"/>
      <c r="N50"/>
      <c r="O50"/>
      <c r="P50"/>
      <c r="Q50"/>
      <c r="R50"/>
      <c r="S50"/>
      <c r="T50"/>
      <c r="U50"/>
      <c r="V50"/>
      <c r="W50"/>
      <c r="X50"/>
      <c r="Y50"/>
      <c r="Z50"/>
      <c r="AA50"/>
      <c r="AB50"/>
    </row>
    <row r="51" spans="1:28" s="1" customFormat="1" ht="12.75">
      <c r="A51"/>
      <c r="B51"/>
      <c r="C51"/>
      <c r="D51"/>
      <c r="E51"/>
      <c r="F51"/>
      <c r="G51"/>
      <c r="H51"/>
      <c r="I51"/>
      <c r="J51"/>
      <c r="K51"/>
      <c r="L51"/>
      <c r="M51"/>
      <c r="N51"/>
      <c r="O51"/>
      <c r="P51"/>
      <c r="Q51"/>
      <c r="R51"/>
      <c r="S51"/>
      <c r="T51"/>
      <c r="U51"/>
      <c r="V51"/>
      <c r="W51"/>
      <c r="X51"/>
      <c r="Y51"/>
      <c r="Z51"/>
      <c r="AA51"/>
      <c r="AB51"/>
    </row>
    <row r="52" spans="1:28" s="1" customFormat="1" ht="12.75">
      <c r="A52"/>
      <c r="B52"/>
      <c r="C52"/>
      <c r="D52"/>
      <c r="E52"/>
      <c r="F52"/>
      <c r="G52"/>
      <c r="H52"/>
      <c r="I52"/>
      <c r="J52"/>
      <c r="K52"/>
      <c r="L52"/>
      <c r="M52"/>
      <c r="N52"/>
      <c r="O52"/>
      <c r="P52"/>
      <c r="Q52"/>
      <c r="R52"/>
      <c r="S52"/>
      <c r="T52"/>
      <c r="U52"/>
      <c r="V52"/>
      <c r="W52"/>
      <c r="X52"/>
      <c r="Y52"/>
      <c r="Z52"/>
      <c r="AA52"/>
      <c r="AB52"/>
    </row>
    <row r="53" spans="1:28" s="1" customFormat="1" ht="16.5" customHeight="1">
      <c r="A53"/>
      <c r="B53"/>
      <c r="C53"/>
      <c r="D53"/>
      <c r="E53"/>
      <c r="F53"/>
      <c r="G53"/>
      <c r="H53"/>
      <c r="I53"/>
      <c r="J53"/>
      <c r="K53"/>
      <c r="L53"/>
      <c r="M53"/>
      <c r="N53"/>
      <c r="O53"/>
      <c r="P53"/>
      <c r="Q53"/>
      <c r="R53"/>
      <c r="S53"/>
      <c r="T53"/>
      <c r="U53"/>
      <c r="V53"/>
      <c r="W53"/>
      <c r="X53"/>
      <c r="Y53"/>
      <c r="Z53"/>
      <c r="AA53"/>
      <c r="AB53"/>
    </row>
    <row r="54" spans="1:28" s="1" customFormat="1" ht="16.5" customHeight="1">
      <c r="A54"/>
      <c r="B54"/>
      <c r="C54"/>
      <c r="D54"/>
      <c r="E54"/>
      <c r="F54"/>
      <c r="G54"/>
      <c r="H54"/>
      <c r="I54"/>
      <c r="J54"/>
      <c r="K54"/>
      <c r="L54"/>
      <c r="M54"/>
      <c r="N54"/>
      <c r="O54"/>
      <c r="P54"/>
      <c r="Q54"/>
      <c r="R54"/>
      <c r="S54"/>
      <c r="T54"/>
      <c r="U54"/>
      <c r="V54"/>
      <c r="W54"/>
      <c r="X54"/>
      <c r="Y54"/>
      <c r="Z54"/>
      <c r="AA54"/>
      <c r="AB54"/>
    </row>
    <row r="55" spans="1:28" s="1" customFormat="1" ht="12.75">
      <c r="A55"/>
      <c r="B55"/>
      <c r="C55"/>
      <c r="D55"/>
      <c r="E55"/>
      <c r="F55"/>
      <c r="G55"/>
      <c r="H55"/>
      <c r="I55"/>
      <c r="J55"/>
      <c r="K55"/>
      <c r="L55"/>
      <c r="M55"/>
      <c r="N55"/>
      <c r="O55"/>
      <c r="P55"/>
      <c r="Q55"/>
      <c r="R55"/>
      <c r="S55"/>
      <c r="T55"/>
      <c r="U55"/>
      <c r="V55"/>
      <c r="W55"/>
      <c r="X55"/>
      <c r="Y55"/>
      <c r="Z55"/>
      <c r="AA55"/>
      <c r="AB55"/>
    </row>
    <row r="56" spans="2:7" ht="12.75" customHeight="1">
      <c r="B56"/>
      <c r="E56"/>
      <c r="F56"/>
      <c r="G56"/>
    </row>
    <row r="57" spans="2:7" ht="12.75" customHeight="1">
      <c r="B57"/>
      <c r="E57"/>
      <c r="F57"/>
      <c r="G57"/>
    </row>
    <row r="58" spans="2:7" ht="16.5" customHeight="1">
      <c r="B58"/>
      <c r="E58"/>
      <c r="F58"/>
      <c r="G58"/>
    </row>
    <row r="59" spans="2:7" ht="16.5" customHeight="1">
      <c r="B59"/>
      <c r="E59"/>
      <c r="F59"/>
      <c r="G59"/>
    </row>
    <row r="60" spans="2:7" ht="12.75">
      <c r="B60"/>
      <c r="E60"/>
      <c r="F60"/>
      <c r="G60"/>
    </row>
    <row r="61" spans="2:7" ht="12.75">
      <c r="B61"/>
      <c r="E61"/>
      <c r="F61"/>
      <c r="G61"/>
    </row>
    <row r="62" spans="2:7" ht="16.5" customHeight="1">
      <c r="B62"/>
      <c r="E62"/>
      <c r="F62"/>
      <c r="G62"/>
    </row>
    <row r="63" spans="2:7" ht="16.5" customHeight="1">
      <c r="B63"/>
      <c r="E63"/>
      <c r="F63"/>
      <c r="G63"/>
    </row>
    <row r="64" spans="2:7" ht="12.75">
      <c r="B64"/>
      <c r="E64"/>
      <c r="F64"/>
      <c r="G64"/>
    </row>
    <row r="65" spans="2:7" ht="12.75">
      <c r="B65"/>
      <c r="E65"/>
      <c r="F65"/>
      <c r="G65"/>
    </row>
    <row r="66" spans="2:7" ht="12.75" customHeight="1">
      <c r="B66"/>
      <c r="E66"/>
      <c r="F66"/>
      <c r="G66"/>
    </row>
    <row r="67" spans="2:7" ht="16.5" customHeight="1">
      <c r="B67"/>
      <c r="E67"/>
      <c r="F67"/>
      <c r="G67"/>
    </row>
    <row r="68" spans="2:7" ht="16.5" customHeight="1">
      <c r="B68"/>
      <c r="E68"/>
      <c r="F68"/>
      <c r="G68"/>
    </row>
    <row r="69" spans="2:7" ht="12.75" customHeight="1">
      <c r="B69"/>
      <c r="E69"/>
      <c r="F69"/>
      <c r="G69"/>
    </row>
    <row r="70" spans="2:7" ht="12.75">
      <c r="B70"/>
      <c r="E70"/>
      <c r="F70"/>
      <c r="G70"/>
    </row>
    <row r="71" spans="1:28" s="9" customFormat="1" ht="21" customHeight="1">
      <c r="A71"/>
      <c r="B71"/>
      <c r="C71"/>
      <c r="D71"/>
      <c r="E71"/>
      <c r="F71"/>
      <c r="G71"/>
      <c r="H71"/>
      <c r="I71"/>
      <c r="J71"/>
      <c r="K71"/>
      <c r="L71"/>
      <c r="M71"/>
      <c r="N71"/>
      <c r="O71"/>
      <c r="P71"/>
      <c r="Q71"/>
      <c r="R71"/>
      <c r="S71"/>
      <c r="T71"/>
      <c r="U71"/>
      <c r="V71"/>
      <c r="W71"/>
      <c r="X71"/>
      <c r="Y71"/>
      <c r="Z71"/>
      <c r="AA71"/>
      <c r="AB71"/>
    </row>
    <row r="72" spans="1:28" s="4" customFormat="1" ht="21" customHeight="1">
      <c r="A72"/>
      <c r="B72"/>
      <c r="C72"/>
      <c r="D72"/>
      <c r="E72"/>
      <c r="F72"/>
      <c r="G72"/>
      <c r="H72"/>
      <c r="I72"/>
      <c r="J72"/>
      <c r="K72"/>
      <c r="L72"/>
      <c r="M72"/>
      <c r="N72"/>
      <c r="O72"/>
      <c r="P72"/>
      <c r="Q72"/>
      <c r="R72"/>
      <c r="S72"/>
      <c r="T72"/>
      <c r="U72"/>
      <c r="V72"/>
      <c r="W72"/>
      <c r="X72"/>
      <c r="Y72"/>
      <c r="Z72"/>
      <c r="AA72"/>
      <c r="AB72"/>
    </row>
    <row r="73" spans="1:28" s="1" customFormat="1" ht="16.5" customHeight="1">
      <c r="A73"/>
      <c r="B73"/>
      <c r="C73"/>
      <c r="D73"/>
      <c r="E73"/>
      <c r="F73"/>
      <c r="G73"/>
      <c r="H73"/>
      <c r="I73"/>
      <c r="J73"/>
      <c r="K73"/>
      <c r="L73"/>
      <c r="M73"/>
      <c r="N73"/>
      <c r="O73"/>
      <c r="P73"/>
      <c r="Q73"/>
      <c r="R73"/>
      <c r="S73"/>
      <c r="T73"/>
      <c r="U73"/>
      <c r="V73"/>
      <c r="W73"/>
      <c r="X73"/>
      <c r="Y73"/>
      <c r="Z73"/>
      <c r="AA73"/>
      <c r="AB73"/>
    </row>
    <row r="74" spans="1:28" s="1" customFormat="1" ht="16.5" customHeight="1">
      <c r="A74"/>
      <c r="B74"/>
      <c r="C74"/>
      <c r="D74"/>
      <c r="E74"/>
      <c r="F74"/>
      <c r="G74"/>
      <c r="H74"/>
      <c r="I74"/>
      <c r="J74"/>
      <c r="K74"/>
      <c r="L74"/>
      <c r="M74"/>
      <c r="N74"/>
      <c r="O74"/>
      <c r="P74"/>
      <c r="Q74"/>
      <c r="R74"/>
      <c r="S74"/>
      <c r="T74"/>
      <c r="U74"/>
      <c r="V74"/>
      <c r="W74"/>
      <c r="X74"/>
      <c r="Y74"/>
      <c r="Z74"/>
      <c r="AA74"/>
      <c r="AB74"/>
    </row>
    <row r="75" spans="1:28" s="1" customFormat="1" ht="16.5" customHeight="1">
      <c r="A75"/>
      <c r="B75"/>
      <c r="C75"/>
      <c r="D75"/>
      <c r="E75"/>
      <c r="F75"/>
      <c r="G75"/>
      <c r="H75"/>
      <c r="I75"/>
      <c r="J75"/>
      <c r="K75"/>
      <c r="L75"/>
      <c r="M75"/>
      <c r="N75"/>
      <c r="O75"/>
      <c r="P75"/>
      <c r="Q75"/>
      <c r="R75"/>
      <c r="S75"/>
      <c r="T75"/>
      <c r="U75"/>
      <c r="V75"/>
      <c r="W75"/>
      <c r="X75"/>
      <c r="Y75"/>
      <c r="Z75"/>
      <c r="AA75"/>
      <c r="AB75"/>
    </row>
    <row r="76" spans="1:28" s="1" customFormat="1" ht="16.5" customHeight="1">
      <c r="A76"/>
      <c r="B76"/>
      <c r="C76"/>
      <c r="D76"/>
      <c r="E76"/>
      <c r="F76"/>
      <c r="G76"/>
      <c r="H76"/>
      <c r="I76"/>
      <c r="J76"/>
      <c r="K76"/>
      <c r="L76"/>
      <c r="M76"/>
      <c r="N76"/>
      <c r="O76"/>
      <c r="P76"/>
      <c r="Q76"/>
      <c r="R76"/>
      <c r="S76"/>
      <c r="T76"/>
      <c r="U76"/>
      <c r="V76"/>
      <c r="W76"/>
      <c r="X76"/>
      <c r="Y76"/>
      <c r="Z76"/>
      <c r="AA76"/>
      <c r="AB76"/>
    </row>
    <row r="77" spans="1:28" s="1" customFormat="1" ht="16.5" customHeight="1">
      <c r="A77"/>
      <c r="B77"/>
      <c r="C77"/>
      <c r="D77"/>
      <c r="E77"/>
      <c r="F77"/>
      <c r="G77"/>
      <c r="H77"/>
      <c r="I77"/>
      <c r="J77"/>
      <c r="K77"/>
      <c r="L77"/>
      <c r="M77"/>
      <c r="N77"/>
      <c r="O77"/>
      <c r="P77"/>
      <c r="Q77"/>
      <c r="R77"/>
      <c r="S77"/>
      <c r="T77"/>
      <c r="U77"/>
      <c r="V77"/>
      <c r="W77"/>
      <c r="X77"/>
      <c r="Y77"/>
      <c r="Z77"/>
      <c r="AA77"/>
      <c r="AB77"/>
    </row>
    <row r="78" spans="1:28" s="1" customFormat="1" ht="16.5" customHeight="1">
      <c r="A78"/>
      <c r="B78"/>
      <c r="C78"/>
      <c r="D78"/>
      <c r="E78"/>
      <c r="F78"/>
      <c r="G78"/>
      <c r="H78"/>
      <c r="I78"/>
      <c r="J78"/>
      <c r="K78"/>
      <c r="L78"/>
      <c r="M78"/>
      <c r="N78"/>
      <c r="O78"/>
      <c r="P78"/>
      <c r="Q78"/>
      <c r="R78"/>
      <c r="S78"/>
      <c r="T78"/>
      <c r="U78"/>
      <c r="V78"/>
      <c r="W78"/>
      <c r="X78"/>
      <c r="Y78"/>
      <c r="Z78"/>
      <c r="AA78"/>
      <c r="AB78"/>
    </row>
    <row r="79" spans="1:28" s="1" customFormat="1" ht="16.5" customHeight="1">
      <c r="A79"/>
      <c r="B79"/>
      <c r="C79"/>
      <c r="D79"/>
      <c r="E79"/>
      <c r="F79"/>
      <c r="G79"/>
      <c r="H79"/>
      <c r="I79"/>
      <c r="J79"/>
      <c r="K79"/>
      <c r="L79"/>
      <c r="M79"/>
      <c r="N79"/>
      <c r="O79"/>
      <c r="P79"/>
      <c r="Q79"/>
      <c r="R79"/>
      <c r="S79"/>
      <c r="T79"/>
      <c r="U79"/>
      <c r="V79"/>
      <c r="W79"/>
      <c r="X79"/>
      <c r="Y79"/>
      <c r="Z79"/>
      <c r="AA79"/>
      <c r="AB79"/>
    </row>
    <row r="80" spans="1:28" s="1" customFormat="1" ht="16.5" customHeight="1">
      <c r="A80"/>
      <c r="B80"/>
      <c r="C80"/>
      <c r="D80"/>
      <c r="E80"/>
      <c r="F80"/>
      <c r="G80"/>
      <c r="H80"/>
      <c r="I80"/>
      <c r="J80"/>
      <c r="K80"/>
      <c r="L80"/>
      <c r="M80"/>
      <c r="N80"/>
      <c r="O80"/>
      <c r="P80"/>
      <c r="Q80"/>
      <c r="R80"/>
      <c r="S80"/>
      <c r="T80"/>
      <c r="U80"/>
      <c r="V80"/>
      <c r="W80"/>
      <c r="X80"/>
      <c r="Y80"/>
      <c r="Z80"/>
      <c r="AA80"/>
      <c r="AB80"/>
    </row>
    <row r="81" spans="2:7" ht="16.5" customHeight="1">
      <c r="B81"/>
      <c r="E81"/>
      <c r="F81"/>
      <c r="G81"/>
    </row>
    <row r="82" spans="2:7" ht="16.5" customHeight="1">
      <c r="B82"/>
      <c r="E82"/>
      <c r="F82"/>
      <c r="G82"/>
    </row>
    <row r="83" spans="2:7" ht="16.5" customHeight="1">
      <c r="B83"/>
      <c r="E83"/>
      <c r="F83"/>
      <c r="G83"/>
    </row>
    <row r="84" spans="2:7" ht="16.5" customHeight="1">
      <c r="B84"/>
      <c r="E84"/>
      <c r="F84"/>
      <c r="G84"/>
    </row>
    <row r="85" spans="2:7" ht="16.5" customHeight="1">
      <c r="B85"/>
      <c r="E85"/>
      <c r="F85"/>
      <c r="G85"/>
    </row>
    <row r="86" spans="2:7" ht="16.5" customHeight="1">
      <c r="B86"/>
      <c r="E86"/>
      <c r="F86"/>
      <c r="G86"/>
    </row>
    <row r="87" spans="2:7" ht="16.5" customHeight="1">
      <c r="B87"/>
      <c r="E87"/>
      <c r="F87"/>
      <c r="G87"/>
    </row>
    <row r="88" spans="2:7" ht="16.5" customHeight="1">
      <c r="B88"/>
      <c r="E88"/>
      <c r="F88"/>
      <c r="G88"/>
    </row>
    <row r="89" spans="2:7" ht="16.5" customHeight="1">
      <c r="B89"/>
      <c r="E89"/>
      <c r="F89"/>
      <c r="G89"/>
    </row>
    <row r="90" spans="2:7" ht="16.5" customHeight="1">
      <c r="B90"/>
      <c r="E90"/>
      <c r="F90"/>
      <c r="G90"/>
    </row>
    <row r="91" spans="2:7" ht="16.5" customHeight="1">
      <c r="B91"/>
      <c r="E91"/>
      <c r="F91"/>
      <c r="G91"/>
    </row>
    <row r="92" spans="2:7" ht="16.5" customHeight="1">
      <c r="B92"/>
      <c r="E92"/>
      <c r="F92"/>
      <c r="G92"/>
    </row>
    <row r="93" spans="2:7" ht="16.5" customHeight="1">
      <c r="B93"/>
      <c r="E93"/>
      <c r="F93"/>
      <c r="G93"/>
    </row>
    <row r="94" spans="2:7" ht="16.5" customHeight="1">
      <c r="B94"/>
      <c r="E94"/>
      <c r="F94"/>
      <c r="G94"/>
    </row>
    <row r="95" spans="2:7" ht="16.5" customHeight="1">
      <c r="B95"/>
      <c r="E95"/>
      <c r="F95"/>
      <c r="G95"/>
    </row>
    <row r="96" spans="2:7" ht="16.5" customHeight="1">
      <c r="B96"/>
      <c r="E96"/>
      <c r="F96"/>
      <c r="G96"/>
    </row>
    <row r="97" spans="2:7" ht="16.5" customHeight="1">
      <c r="B97"/>
      <c r="E97"/>
      <c r="F97"/>
      <c r="G97"/>
    </row>
    <row r="98" spans="2:7" ht="16.5" customHeight="1">
      <c r="B98"/>
      <c r="E98"/>
      <c r="F98"/>
      <c r="G98"/>
    </row>
    <row r="99" spans="2:7" ht="16.5" customHeight="1">
      <c r="B99"/>
      <c r="E99"/>
      <c r="F99"/>
      <c r="G99"/>
    </row>
    <row r="100" spans="2:7" ht="16.5" customHeight="1">
      <c r="B100"/>
      <c r="E100"/>
      <c r="F100"/>
      <c r="G100"/>
    </row>
    <row r="101" spans="2:7" ht="16.5" customHeight="1">
      <c r="B101"/>
      <c r="E101"/>
      <c r="F101"/>
      <c r="G101"/>
    </row>
    <row r="102" spans="2:7" ht="16.5" customHeight="1">
      <c r="B102"/>
      <c r="E102"/>
      <c r="F102"/>
      <c r="G102"/>
    </row>
    <row r="103" spans="2:7" ht="16.5" customHeight="1">
      <c r="B103"/>
      <c r="E103"/>
      <c r="F103"/>
      <c r="G103"/>
    </row>
    <row r="104" spans="2:7" ht="16.5" customHeight="1">
      <c r="B104"/>
      <c r="E104"/>
      <c r="F104"/>
      <c r="G104"/>
    </row>
    <row r="105" spans="2:7" ht="16.5" customHeight="1">
      <c r="B105"/>
      <c r="E105"/>
      <c r="F105"/>
      <c r="G105"/>
    </row>
    <row r="106" spans="2:7" ht="16.5" customHeight="1">
      <c r="B106"/>
      <c r="E106"/>
      <c r="F106"/>
      <c r="G106"/>
    </row>
    <row r="107" spans="2:7" ht="16.5" customHeight="1">
      <c r="B107"/>
      <c r="E107"/>
      <c r="F107"/>
      <c r="G107"/>
    </row>
    <row r="108" spans="1:28" s="4" customFormat="1" ht="21" customHeight="1">
      <c r="A108"/>
      <c r="B108"/>
      <c r="C108"/>
      <c r="D108"/>
      <c r="E108"/>
      <c r="F108"/>
      <c r="G108"/>
      <c r="H108"/>
      <c r="I108"/>
      <c r="J108"/>
      <c r="K108"/>
      <c r="L108"/>
      <c r="M108"/>
      <c r="N108"/>
      <c r="O108"/>
      <c r="P108"/>
      <c r="Q108"/>
      <c r="R108"/>
      <c r="S108"/>
      <c r="T108"/>
      <c r="U108"/>
      <c r="V108"/>
      <c r="W108"/>
      <c r="X108"/>
      <c r="Y108"/>
      <c r="Z108"/>
      <c r="AA108"/>
      <c r="AB108"/>
    </row>
    <row r="109" spans="1:28" s="4" customFormat="1" ht="21" customHeight="1">
      <c r="A109"/>
      <c r="B109"/>
      <c r="C109"/>
      <c r="D109"/>
      <c r="E109"/>
      <c r="F109"/>
      <c r="G109"/>
      <c r="H109"/>
      <c r="I109"/>
      <c r="J109"/>
      <c r="K109"/>
      <c r="L109"/>
      <c r="M109"/>
      <c r="N109"/>
      <c r="O109"/>
      <c r="P109"/>
      <c r="Q109"/>
      <c r="R109"/>
      <c r="S109"/>
      <c r="T109"/>
      <c r="U109"/>
      <c r="V109"/>
      <c r="W109"/>
      <c r="X109"/>
      <c r="Y109"/>
      <c r="Z109"/>
      <c r="AA109"/>
      <c r="AB109"/>
    </row>
    <row r="110" spans="2:7" ht="16.5" customHeight="1">
      <c r="B110"/>
      <c r="E110"/>
      <c r="F110"/>
      <c r="G110"/>
    </row>
    <row r="111" spans="2:7" ht="16.5" customHeight="1">
      <c r="B111"/>
      <c r="E111"/>
      <c r="F111"/>
      <c r="G111"/>
    </row>
    <row r="112" spans="2:7" ht="16.5" customHeight="1">
      <c r="B112"/>
      <c r="E112"/>
      <c r="F112"/>
      <c r="G112"/>
    </row>
    <row r="113" spans="2:7" ht="16.5" customHeight="1">
      <c r="B113"/>
      <c r="E113"/>
      <c r="F113"/>
      <c r="G113"/>
    </row>
    <row r="114" spans="2:7" ht="16.5" customHeight="1">
      <c r="B114"/>
      <c r="E114"/>
      <c r="F114"/>
      <c r="G114"/>
    </row>
    <row r="115" spans="2:7" ht="16.5" customHeight="1">
      <c r="B115"/>
      <c r="E115"/>
      <c r="F115"/>
      <c r="G115"/>
    </row>
    <row r="116" spans="2:7" ht="16.5" customHeight="1">
      <c r="B116"/>
      <c r="E116"/>
      <c r="F116"/>
      <c r="G116"/>
    </row>
    <row r="117" spans="2:7" ht="16.5" customHeight="1">
      <c r="B117"/>
      <c r="E117"/>
      <c r="F117"/>
      <c r="G117"/>
    </row>
    <row r="118" spans="2:7" ht="16.5" customHeight="1">
      <c r="B118"/>
      <c r="E118"/>
      <c r="F118"/>
      <c r="G118"/>
    </row>
    <row r="119" spans="2:7" ht="16.5" customHeight="1">
      <c r="B119"/>
      <c r="E119"/>
      <c r="F119"/>
      <c r="G119"/>
    </row>
    <row r="120" spans="2:7" ht="16.5" customHeight="1">
      <c r="B120"/>
      <c r="E120"/>
      <c r="F120"/>
      <c r="G120"/>
    </row>
    <row r="121" spans="2:7" ht="16.5" customHeight="1">
      <c r="B121"/>
      <c r="E121"/>
      <c r="F121"/>
      <c r="G121"/>
    </row>
    <row r="122" spans="2:7" ht="16.5" customHeight="1">
      <c r="B122"/>
      <c r="E122"/>
      <c r="F122"/>
      <c r="G122"/>
    </row>
    <row r="123" spans="2:7" ht="16.5" customHeight="1">
      <c r="B123"/>
      <c r="E123"/>
      <c r="F123"/>
      <c r="G123"/>
    </row>
    <row r="124" spans="2:7" ht="16.5" customHeight="1">
      <c r="B124"/>
      <c r="E124"/>
      <c r="F124"/>
      <c r="G124"/>
    </row>
    <row r="125" spans="2:7" ht="16.5" customHeight="1">
      <c r="B125"/>
      <c r="E125"/>
      <c r="F125"/>
      <c r="G125"/>
    </row>
    <row r="126" spans="2:7" ht="16.5" customHeight="1">
      <c r="B126"/>
      <c r="E126"/>
      <c r="F126"/>
      <c r="G126"/>
    </row>
    <row r="127" spans="2:7" ht="12.75">
      <c r="B127"/>
      <c r="E127"/>
      <c r="F127"/>
      <c r="G127"/>
    </row>
    <row r="128" spans="2:7" ht="16.5" customHeight="1">
      <c r="B128"/>
      <c r="E128"/>
      <c r="F128"/>
      <c r="G128"/>
    </row>
    <row r="129" spans="2:7" ht="16.5" customHeight="1">
      <c r="B129"/>
      <c r="E129"/>
      <c r="F129"/>
      <c r="G129"/>
    </row>
    <row r="130" spans="2:7" ht="16.5" customHeight="1">
      <c r="B130"/>
      <c r="E130"/>
      <c r="F130"/>
      <c r="G130"/>
    </row>
    <row r="131" spans="2:7" ht="16.5" customHeight="1">
      <c r="B131"/>
      <c r="E131"/>
      <c r="F131"/>
      <c r="G131"/>
    </row>
    <row r="132" spans="2:7" ht="16.5" customHeight="1">
      <c r="B132"/>
      <c r="E132"/>
      <c r="F132"/>
      <c r="G132"/>
    </row>
    <row r="133" spans="2:7" ht="16.5" customHeight="1">
      <c r="B133"/>
      <c r="E133"/>
      <c r="F133"/>
      <c r="G133"/>
    </row>
    <row r="134" spans="2:7" ht="16.5" customHeight="1">
      <c r="B134"/>
      <c r="E134"/>
      <c r="F134"/>
      <c r="G134"/>
    </row>
    <row r="135" spans="2:7" ht="16.5" customHeight="1">
      <c r="B135"/>
      <c r="E135"/>
      <c r="F135"/>
      <c r="G135"/>
    </row>
    <row r="136" spans="2:7" ht="16.5" customHeight="1">
      <c r="B136"/>
      <c r="E136"/>
      <c r="F136"/>
      <c r="G136"/>
    </row>
    <row r="137" spans="2:7" ht="16.5" customHeight="1">
      <c r="B137"/>
      <c r="E137"/>
      <c r="F137"/>
      <c r="G137"/>
    </row>
    <row r="138" spans="2:7" ht="16.5" customHeight="1">
      <c r="B138"/>
      <c r="E138"/>
      <c r="F138"/>
      <c r="G138"/>
    </row>
    <row r="139" spans="2:7" ht="16.5" customHeight="1">
      <c r="B139"/>
      <c r="E139"/>
      <c r="F139"/>
      <c r="G139"/>
    </row>
    <row r="140" spans="2:7" ht="16.5" customHeight="1">
      <c r="B140"/>
      <c r="E140"/>
      <c r="F140"/>
      <c r="G140"/>
    </row>
    <row r="141" spans="2:7" ht="16.5" customHeight="1">
      <c r="B141"/>
      <c r="E141"/>
      <c r="F141"/>
      <c r="G141"/>
    </row>
    <row r="142" spans="2:7" ht="16.5" customHeight="1">
      <c r="B142"/>
      <c r="E142"/>
      <c r="F142"/>
      <c r="G142"/>
    </row>
    <row r="143" spans="2:7" ht="16.5" customHeight="1">
      <c r="B143"/>
      <c r="E143"/>
      <c r="F143"/>
      <c r="G143"/>
    </row>
    <row r="144" spans="2:7" ht="12.75">
      <c r="B144"/>
      <c r="E144"/>
      <c r="F144"/>
      <c r="G144"/>
    </row>
    <row r="145" spans="2:7" ht="20.25" customHeight="1">
      <c r="B145"/>
      <c r="E145"/>
      <c r="F145"/>
      <c r="G145"/>
    </row>
    <row r="146" spans="2:7" ht="20.25" customHeight="1">
      <c r="B146"/>
      <c r="E146"/>
      <c r="F146"/>
      <c r="G146"/>
    </row>
    <row r="147" spans="2:7" ht="16.5" customHeight="1">
      <c r="B147"/>
      <c r="E147"/>
      <c r="F147"/>
      <c r="G147"/>
    </row>
    <row r="148" spans="2:7" ht="16.5" customHeight="1">
      <c r="B148"/>
      <c r="E148"/>
      <c r="F148"/>
      <c r="G148"/>
    </row>
    <row r="149" spans="2:7" ht="16.5" customHeight="1">
      <c r="B149"/>
      <c r="E149"/>
      <c r="F149"/>
      <c r="G149"/>
    </row>
    <row r="150" spans="2:7" ht="16.5" customHeight="1">
      <c r="B150"/>
      <c r="E150"/>
      <c r="F150"/>
      <c r="G150"/>
    </row>
    <row r="151" spans="2:7" ht="16.5" customHeight="1">
      <c r="B151"/>
      <c r="E151"/>
      <c r="F151"/>
      <c r="G151"/>
    </row>
    <row r="152" spans="2:7" ht="16.5" customHeight="1">
      <c r="B152"/>
      <c r="E152"/>
      <c r="F152"/>
      <c r="G152"/>
    </row>
    <row r="153" spans="2:7" ht="16.5" customHeight="1">
      <c r="B153"/>
      <c r="E153"/>
      <c r="F153"/>
      <c r="G153"/>
    </row>
    <row r="154" spans="2:7" ht="16.5" customHeight="1">
      <c r="B154"/>
      <c r="E154"/>
      <c r="F154"/>
      <c r="G154"/>
    </row>
    <row r="155" spans="2:7" ht="16.5" customHeight="1">
      <c r="B155"/>
      <c r="E155"/>
      <c r="F155"/>
      <c r="G155"/>
    </row>
    <row r="156" spans="2:7" ht="16.5" customHeight="1">
      <c r="B156"/>
      <c r="E156"/>
      <c r="F156"/>
      <c r="G156"/>
    </row>
    <row r="157" spans="2:7" ht="16.5" customHeight="1">
      <c r="B157"/>
      <c r="E157"/>
      <c r="F157"/>
      <c r="G157"/>
    </row>
    <row r="158" spans="2:7" ht="12.75">
      <c r="B158"/>
      <c r="E158"/>
      <c r="F158"/>
      <c r="G158"/>
    </row>
    <row r="159" spans="2:7" ht="12.75">
      <c r="B159"/>
      <c r="E159"/>
      <c r="F159"/>
      <c r="G159"/>
    </row>
    <row r="160" spans="2:7" ht="12.75">
      <c r="B160"/>
      <c r="E160"/>
      <c r="F160"/>
      <c r="G160"/>
    </row>
    <row r="161" spans="2:7" ht="16.5" customHeight="1">
      <c r="B161"/>
      <c r="E161"/>
      <c r="F161"/>
      <c r="G161"/>
    </row>
    <row r="162" spans="2:7" ht="16.5" customHeight="1">
      <c r="B162"/>
      <c r="E162"/>
      <c r="F162"/>
      <c r="G162"/>
    </row>
    <row r="163" spans="2:7" ht="12.75">
      <c r="B163"/>
      <c r="E163"/>
      <c r="F163"/>
      <c r="G163"/>
    </row>
    <row r="164" spans="2:7" ht="12.75">
      <c r="B164"/>
      <c r="E164"/>
      <c r="F164"/>
      <c r="G164"/>
    </row>
    <row r="165" spans="2:7" ht="12.75">
      <c r="B165"/>
      <c r="E165"/>
      <c r="F165"/>
      <c r="G165"/>
    </row>
    <row r="166" spans="2:7" ht="12.75">
      <c r="B166"/>
      <c r="E166"/>
      <c r="F166"/>
      <c r="G166"/>
    </row>
    <row r="167" spans="2:7" ht="12.75">
      <c r="B167"/>
      <c r="E167"/>
      <c r="F167"/>
      <c r="G167"/>
    </row>
    <row r="168" spans="2:7" ht="12.75">
      <c r="B168"/>
      <c r="E168"/>
      <c r="F168"/>
      <c r="G168"/>
    </row>
    <row r="169" spans="2:7" ht="12.75">
      <c r="B169"/>
      <c r="E169"/>
      <c r="F169"/>
      <c r="G169"/>
    </row>
    <row r="170" spans="2:7" ht="12.75">
      <c r="B170"/>
      <c r="E170"/>
      <c r="F170"/>
      <c r="G170"/>
    </row>
    <row r="171" spans="2:7" ht="12.75">
      <c r="B171"/>
      <c r="E171"/>
      <c r="F171"/>
      <c r="G171"/>
    </row>
    <row r="172" spans="2:7" ht="12.75">
      <c r="B172"/>
      <c r="E172"/>
      <c r="F172"/>
      <c r="G172"/>
    </row>
    <row r="173" spans="2:7" ht="12.75">
      <c r="B173"/>
      <c r="E173"/>
      <c r="F173"/>
      <c r="G173"/>
    </row>
    <row r="174" spans="2:7" ht="12.75">
      <c r="B174"/>
      <c r="E174"/>
      <c r="F174"/>
      <c r="G174"/>
    </row>
    <row r="175" spans="2:7" ht="12.75">
      <c r="B175"/>
      <c r="E175"/>
      <c r="F175"/>
      <c r="G175"/>
    </row>
    <row r="176" spans="2:7" ht="12.75">
      <c r="B176"/>
      <c r="E176"/>
      <c r="F176"/>
      <c r="G176"/>
    </row>
    <row r="177" spans="2:7" ht="12.75">
      <c r="B177"/>
      <c r="E177"/>
      <c r="F177"/>
      <c r="G177"/>
    </row>
    <row r="178" spans="2:7" ht="12.75">
      <c r="B178"/>
      <c r="E178"/>
      <c r="F178"/>
      <c r="G178"/>
    </row>
    <row r="179" spans="2:7" ht="12.75">
      <c r="B179"/>
      <c r="E179"/>
      <c r="F179"/>
      <c r="G179"/>
    </row>
    <row r="180" spans="2:7" ht="12.75">
      <c r="B180"/>
      <c r="E180"/>
      <c r="F180"/>
      <c r="G180"/>
    </row>
    <row r="181" spans="2:7" ht="12.75">
      <c r="B181"/>
      <c r="E181"/>
      <c r="F181"/>
      <c r="G181"/>
    </row>
    <row r="182" spans="2:7" ht="12.75">
      <c r="B182"/>
      <c r="E182"/>
      <c r="F182"/>
      <c r="G182"/>
    </row>
    <row r="183" spans="2:7" ht="12.75">
      <c r="B183"/>
      <c r="E183"/>
      <c r="F183"/>
      <c r="G183"/>
    </row>
    <row r="184" spans="2:7" ht="12.75">
      <c r="B184"/>
      <c r="E184"/>
      <c r="F184"/>
      <c r="G184"/>
    </row>
    <row r="185" spans="2:7" ht="12.75">
      <c r="B185"/>
      <c r="E185"/>
      <c r="F185"/>
      <c r="G185"/>
    </row>
    <row r="186" spans="2:7" ht="12.75">
      <c r="B186"/>
      <c r="E186"/>
      <c r="F186"/>
      <c r="G186"/>
    </row>
    <row r="187" spans="2:7" ht="12.75">
      <c r="B187"/>
      <c r="E187"/>
      <c r="F187"/>
      <c r="G187"/>
    </row>
    <row r="188" spans="2:7" ht="12.75">
      <c r="B188"/>
      <c r="E188"/>
      <c r="F188"/>
      <c r="G188"/>
    </row>
    <row r="189" spans="2:7" ht="12.75">
      <c r="B189"/>
      <c r="E189"/>
      <c r="F189"/>
      <c r="G189"/>
    </row>
    <row r="190" spans="2:7" ht="12.75">
      <c r="B190"/>
      <c r="E190"/>
      <c r="F190"/>
      <c r="G190"/>
    </row>
    <row r="191" spans="2:7" ht="12.75">
      <c r="B191"/>
      <c r="E191"/>
      <c r="F191"/>
      <c r="G191"/>
    </row>
    <row r="192" spans="2:7" ht="12.75">
      <c r="B192"/>
      <c r="E192"/>
      <c r="F192"/>
      <c r="G192"/>
    </row>
    <row r="193" spans="2:7" ht="12.75">
      <c r="B193"/>
      <c r="E193"/>
      <c r="F193"/>
      <c r="G193"/>
    </row>
  </sheetData>
  <mergeCells count="2">
    <mergeCell ref="C7:E38"/>
    <mergeCell ref="C39:E39"/>
  </mergeCells>
  <dataValidations count="1">
    <dataValidation type="decimal" operator="greaterThan" allowBlank="1" showInputMessage="1" showErrorMessage="1" sqref="E39:I39">
      <formula1>0</formula1>
    </dataValidation>
  </dataValidations>
  <printOptions/>
  <pageMargins left="0.7480314960629921" right="0.7480314960629921" top="0.984251968503937" bottom="0.984251968503937" header="0.5118110236220472" footer="0.5118110236220472"/>
  <pageSetup fitToHeight="10" fitToWidth="1" horizontalDpi="600" verticalDpi="600" orientation="portrait" paperSize="9" scale="76" r:id="rId1"/>
  <headerFooter alignWithMargins="0">
    <oddHeader>&amp;CCommerce Commission Information Disclosure Template</oddHeader>
    <oddFooter>&amp;C&amp;F&amp;R&amp;A</oddFooter>
  </headerFooter>
  <rowBreaks count="1" manualBreakCount="1">
    <brk id="107" max="11" man="1"/>
  </rowBreaks>
</worksheet>
</file>

<file path=xl/worksheets/sheet2.xml><?xml version="1.0" encoding="utf-8"?>
<worksheet xmlns="http://schemas.openxmlformats.org/spreadsheetml/2006/main" xmlns:r="http://schemas.openxmlformats.org/officeDocument/2006/relationships">
  <sheetPr codeName="Sheet3">
    <tabColor indexed="10"/>
    <pageSetUpPr fitToPage="1"/>
  </sheetPr>
  <dimension ref="A1:D40"/>
  <sheetViews>
    <sheetView showGridLines="0" view="pageBreakPreview" zoomScaleSheetLayoutView="100" workbookViewId="0" topLeftCell="A1">
      <selection activeCell="A1" sqref="A1"/>
    </sheetView>
  </sheetViews>
  <sheetFormatPr defaultColWidth="9.140625" defaultRowHeight="12.75"/>
  <cols>
    <col min="2" max="2" width="5.140625" style="0" customWidth="1"/>
    <col min="3" max="3" width="84.28125" style="0" customWidth="1"/>
    <col min="8" max="8" width="24.140625" style="0" customWidth="1"/>
    <col min="9" max="9" width="36.7109375" style="0" customWidth="1"/>
  </cols>
  <sheetData>
    <row r="1" spans="1:4" ht="28.5" customHeight="1">
      <c r="A1" s="33"/>
      <c r="B1" s="34"/>
      <c r="C1" s="226"/>
      <c r="D1" s="148"/>
    </row>
    <row r="2" spans="1:4" ht="15.75">
      <c r="A2" s="35"/>
      <c r="B2" s="36" t="s">
        <v>76</v>
      </c>
      <c r="C2" s="38"/>
      <c r="D2" s="39"/>
    </row>
    <row r="3" spans="1:4" ht="12.75">
      <c r="A3" s="37"/>
      <c r="B3" s="38"/>
      <c r="C3" s="38"/>
      <c r="D3" s="39"/>
    </row>
    <row r="4" spans="1:4" ht="12.75">
      <c r="A4" s="37"/>
      <c r="B4" s="315" t="s">
        <v>19</v>
      </c>
      <c r="C4" s="316" t="s">
        <v>44</v>
      </c>
      <c r="D4" s="39"/>
    </row>
    <row r="5" spans="1:4" ht="12.75">
      <c r="A5" s="37"/>
      <c r="B5" s="317">
        <v>2</v>
      </c>
      <c r="C5" s="318" t="s">
        <v>681</v>
      </c>
      <c r="D5" s="39"/>
    </row>
    <row r="6" spans="1:4" ht="12.75">
      <c r="A6" s="37"/>
      <c r="B6" s="317">
        <v>3</v>
      </c>
      <c r="C6" s="318" t="s">
        <v>682</v>
      </c>
      <c r="D6" s="39"/>
    </row>
    <row r="7" spans="1:4" ht="12.75">
      <c r="A7" s="37"/>
      <c r="B7" s="317">
        <v>4</v>
      </c>
      <c r="C7" s="318" t="s">
        <v>5</v>
      </c>
      <c r="D7" s="39"/>
    </row>
    <row r="8" spans="1:4" ht="12.75">
      <c r="A8" s="37"/>
      <c r="B8" s="317">
        <v>5</v>
      </c>
      <c r="C8" s="318" t="s">
        <v>531</v>
      </c>
      <c r="D8" s="39"/>
    </row>
    <row r="9" spans="1:4" ht="12.75">
      <c r="A9" s="37"/>
      <c r="B9" s="317" t="s">
        <v>25</v>
      </c>
      <c r="C9" s="318" t="s">
        <v>6</v>
      </c>
      <c r="D9" s="39"/>
    </row>
    <row r="10" spans="1:4" ht="12.75">
      <c r="A10" s="37"/>
      <c r="B10" s="317">
        <v>7</v>
      </c>
      <c r="C10" s="318" t="s">
        <v>281</v>
      </c>
      <c r="D10" s="39"/>
    </row>
    <row r="11" spans="1:4" ht="12.75">
      <c r="A11" s="37"/>
      <c r="B11" s="317" t="s">
        <v>26</v>
      </c>
      <c r="C11" s="318" t="s">
        <v>7</v>
      </c>
      <c r="D11" s="39"/>
    </row>
    <row r="12" spans="1:4" ht="12.75">
      <c r="A12" s="37"/>
      <c r="B12" s="317">
        <v>9</v>
      </c>
      <c r="C12" s="318" t="s">
        <v>8</v>
      </c>
      <c r="D12" s="39"/>
    </row>
    <row r="13" spans="1:4" ht="12.75">
      <c r="A13" s="37"/>
      <c r="B13" s="317">
        <v>10</v>
      </c>
      <c r="C13" s="318" t="s">
        <v>9</v>
      </c>
      <c r="D13" s="39"/>
    </row>
    <row r="14" spans="1:4" ht="12.75">
      <c r="A14" s="37"/>
      <c r="B14" s="317">
        <v>11</v>
      </c>
      <c r="C14" s="318" t="s">
        <v>24</v>
      </c>
      <c r="D14" s="39"/>
    </row>
    <row r="15" spans="1:4" ht="12.75">
      <c r="A15" s="37"/>
      <c r="B15" s="317" t="s">
        <v>27</v>
      </c>
      <c r="C15" s="318" t="s">
        <v>10</v>
      </c>
      <c r="D15" s="39"/>
    </row>
    <row r="16" spans="1:4" ht="12.75">
      <c r="A16" s="37"/>
      <c r="B16" s="317" t="s">
        <v>28</v>
      </c>
      <c r="C16" s="318" t="s">
        <v>11</v>
      </c>
      <c r="D16" s="39"/>
    </row>
    <row r="17" spans="1:4" ht="12.75">
      <c r="A17" s="37"/>
      <c r="B17" s="317" t="s">
        <v>29</v>
      </c>
      <c r="C17" s="318" t="s">
        <v>12</v>
      </c>
      <c r="D17" s="39"/>
    </row>
    <row r="18" spans="1:4" ht="12.75">
      <c r="A18" s="37"/>
      <c r="B18" s="317" t="s">
        <v>30</v>
      </c>
      <c r="C18" s="318" t="s">
        <v>13</v>
      </c>
      <c r="D18" s="39"/>
    </row>
    <row r="19" spans="1:4" ht="12.75">
      <c r="A19" s="37"/>
      <c r="B19" s="317" t="s">
        <v>31</v>
      </c>
      <c r="C19" s="318" t="s">
        <v>14</v>
      </c>
      <c r="D19" s="39"/>
    </row>
    <row r="20" spans="1:4" ht="12.75">
      <c r="A20" s="37"/>
      <c r="B20" s="317" t="s">
        <v>32</v>
      </c>
      <c r="C20" s="318" t="s">
        <v>15</v>
      </c>
      <c r="D20" s="39"/>
    </row>
    <row r="21" spans="1:4" ht="12.75">
      <c r="A21" s="37"/>
      <c r="B21" s="317" t="s">
        <v>33</v>
      </c>
      <c r="C21" s="318" t="s">
        <v>16</v>
      </c>
      <c r="D21" s="39"/>
    </row>
    <row r="22" spans="1:4" ht="12.75">
      <c r="A22" s="37"/>
      <c r="B22" s="317">
        <v>19</v>
      </c>
      <c r="C22" s="318" t="s">
        <v>17</v>
      </c>
      <c r="D22" s="39"/>
    </row>
    <row r="23" spans="1:4" ht="12.75">
      <c r="A23" s="37"/>
      <c r="B23" s="317" t="s">
        <v>34</v>
      </c>
      <c r="C23" s="318" t="s">
        <v>18</v>
      </c>
      <c r="D23" s="39"/>
    </row>
    <row r="24" spans="1:4" ht="12.75">
      <c r="A24" s="37"/>
      <c r="B24" s="317">
        <v>27</v>
      </c>
      <c r="C24" s="318" t="s">
        <v>532</v>
      </c>
      <c r="D24" s="39"/>
    </row>
    <row r="25" spans="1:4" ht="12.75">
      <c r="A25" s="37"/>
      <c r="B25" s="317"/>
      <c r="C25" s="318"/>
      <c r="D25" s="39"/>
    </row>
    <row r="26" spans="1:4" ht="12.75">
      <c r="A26" s="37"/>
      <c r="B26" s="317"/>
      <c r="C26" s="318"/>
      <c r="D26" s="39"/>
    </row>
    <row r="27" spans="1:4" ht="12.75">
      <c r="A27" s="37"/>
      <c r="B27" s="317"/>
      <c r="C27" s="318"/>
      <c r="D27" s="39"/>
    </row>
    <row r="28" spans="1:4" ht="12.75">
      <c r="A28" s="37"/>
      <c r="B28" s="317"/>
      <c r="C28" s="318"/>
      <c r="D28" s="39"/>
    </row>
    <row r="29" spans="1:4" ht="12.75">
      <c r="A29" s="37"/>
      <c r="B29" s="317"/>
      <c r="C29" s="318"/>
      <c r="D29" s="39"/>
    </row>
    <row r="30" spans="1:4" ht="12.75">
      <c r="A30" s="37"/>
      <c r="B30" s="317"/>
      <c r="C30" s="318"/>
      <c r="D30" s="39"/>
    </row>
    <row r="31" spans="1:4" ht="12.75">
      <c r="A31" s="37"/>
      <c r="B31" s="317"/>
      <c r="C31" s="318"/>
      <c r="D31" s="39"/>
    </row>
    <row r="32" spans="1:4" ht="12.75">
      <c r="A32" s="37"/>
      <c r="B32" s="317"/>
      <c r="C32" s="318"/>
      <c r="D32" s="39"/>
    </row>
    <row r="33" spans="1:4" ht="12.75">
      <c r="A33" s="37"/>
      <c r="B33" s="317"/>
      <c r="C33" s="318"/>
      <c r="D33" s="39"/>
    </row>
    <row r="34" spans="1:4" ht="12.75">
      <c r="A34" s="37"/>
      <c r="B34" s="317"/>
      <c r="C34" s="318"/>
      <c r="D34" s="39"/>
    </row>
    <row r="35" spans="1:4" ht="12.75">
      <c r="A35" s="37"/>
      <c r="B35" s="38"/>
      <c r="C35" s="38"/>
      <c r="D35" s="39"/>
    </row>
    <row r="36" spans="1:4" ht="12.75">
      <c r="A36" s="37"/>
      <c r="B36" s="38"/>
      <c r="C36" s="38"/>
      <c r="D36" s="39"/>
    </row>
    <row r="37" spans="1:4" ht="12.75">
      <c r="A37" s="37"/>
      <c r="B37" s="38"/>
      <c r="C37" s="38"/>
      <c r="D37" s="39"/>
    </row>
    <row r="38" spans="1:4" ht="12.75">
      <c r="A38" s="37"/>
      <c r="B38" s="38"/>
      <c r="C38" s="38"/>
      <c r="D38" s="39"/>
    </row>
    <row r="39" spans="1:4" ht="12.75">
      <c r="A39" s="37"/>
      <c r="B39" s="38"/>
      <c r="C39" s="38"/>
      <c r="D39" s="39"/>
    </row>
    <row r="40" spans="1:4" ht="12.75">
      <c r="A40" s="40"/>
      <c r="B40" s="41"/>
      <c r="C40" s="41"/>
      <c r="D40" s="42"/>
    </row>
  </sheetData>
  <hyperlinks>
    <hyperlink ref="C5" location="'S2.ROI Disclosure'!$A$4" tooltip="Section title. Click once to follow" display="REPORT ON RETURN ON INVESTMENT"/>
    <hyperlink ref="C6" location="'S3.Regulatory Profit Statement'!$A$4" tooltip="Section title. Click once to follow" display="REPORT ON THE REGULATORY PROFIT"/>
    <hyperlink ref="C7" location="'S4.Tax Allowance'!$A$4" tooltip="Section title. Click once to follow" display="REPORT ON THE REGULATORY TAX ALLOWANCE"/>
    <hyperlink ref="C8" location="'S5.RAB Roll-Forward'!$A$4" tooltip="Section title. Click once to follow" display="REPORT ON REGULATORY ASSET BASE ROLL FORWARD"/>
    <hyperlink ref="C9" location="'S6.Segmented Information'!$A$4" tooltip="Section title. Click once to follow" display="REPORT ON SEGMENTED INFORMATION"/>
    <hyperlink ref="C10" location="'S7.Consolidation Statement'!$A$4" tooltip="Section title. Click once to follow" display="CONSOLIDATION STATEMENT"/>
    <hyperlink ref="C11" location="'S8.Related Party Transactions'!$A$4" tooltip="Section title. Click once to follow" display="REPORT ON RELATED PARTY TRANSACTIONS"/>
    <hyperlink ref="C12" location="'S9.Expenditure Statement'!$A$4" tooltip="Section title. Click once to follow" display="REPORT ON ACTUAL TO FORECAST EXPENDITURE"/>
    <hyperlink ref="C13" location="'S10.Asset Allocation'!$A$4" tooltip="Section title. Click once to follow" display="REPORT ON ASSET ALLOCATIONS"/>
    <hyperlink ref="C14" location="'S11.Cost Allocation'!$A$4" tooltip="Section title. Click once to follow" display="REPORT ON COST ALLOCATIONS"/>
    <hyperlink ref="C15" location="'S12.Reliability'!$A$4" tooltip="Section title. Click once to follow" display="REPORT ON RELIABILITY MEASURES"/>
    <hyperlink ref="C16" location="'S13.Airfield Cap &amp; Utilisation'!$A$4" tooltip="Section title. Click once to follow" display="REPORT ON CAPACITY UTILISATION INDICATORS FOR AIRCRAFT, FREIGHT &amp; AIRFIELD ACTIVITIES"/>
    <hyperlink ref="C17" location="'S14.Terminal Cap &amp; Utilisation'!$A$4" tooltip="Section title. Click once to follow" display="REPORT ON CAPACITY UTILISATION INDICATORS FOR PASSENGER TERMINAL ACTIVITIES"/>
    <hyperlink ref="C18" location="'S15.Passenger Surveys'!$A$4" tooltip="Section title. Click once to follow" display="REPORT ON PASSENGER SATISFACTION INDICATORS"/>
    <hyperlink ref="C19" location="'S16.Statistics'!$A$4" tooltip="Section title. Click once to follow" display="REPORT ON ASSOCIATED STATISTICS"/>
    <hyperlink ref="C20" location="'S17.Forum'!$A$4" tooltip="Section title. Click once to follow" display="REPORT ON OPERATIONAL IMPROVEMENT PROCESS"/>
    <hyperlink ref="C21" location="'S18.Pricing Stats'!$A$4" tooltip="Section title. Click once to follow" display="REPORT ON PRICING STATISTICS"/>
    <hyperlink ref="C22" location="'S19.Revenue Methodology'!$A$4" tooltip="Section title. Click once to follow" display="REPORT ON THE FORECAST TOTAL REVENUE REQUIREMENTS"/>
    <hyperlink ref="C23" location="'S20.Demand Forecast'!$A$4" tooltip="Section title. Click once to follow" display="REPORT ON DEMAND FORECASTS"/>
    <hyperlink ref="C24" location="'S27.Initial RAB Value'!$A$4" tooltip="Section title. Click once to follow" display="REPORT ON INITIAL REGULATORY ASSET BASE VALUE"/>
  </hyperlinks>
  <printOptions/>
  <pageMargins left="0.7480314960629921" right="0.7480314960629921" top="0.984251968503937" bottom="0.984251968503937" header="0.5118110236220472" footer="0.5118110236220472"/>
  <pageSetup fitToHeight="10" fitToWidth="1" horizontalDpi="600" verticalDpi="600" orientation="portrait" paperSize="9" scale="81" r:id="rId1"/>
  <headerFooter alignWithMargins="0">
    <oddHeader>&amp;CCommerce Commission Information Disclosure Template</oddHeader>
    <oddFooter>&amp;C&amp;F&amp;R&amp;A</oddFooter>
  </headerFooter>
</worksheet>
</file>

<file path=xl/worksheets/sheet20.xml><?xml version="1.0" encoding="utf-8"?>
<worksheet xmlns="http://schemas.openxmlformats.org/spreadsheetml/2006/main" xmlns:r="http://schemas.openxmlformats.org/officeDocument/2006/relationships">
  <sheetPr codeName="Sheet20">
    <tabColor indexed="57"/>
    <pageSetUpPr fitToPage="1"/>
  </sheetPr>
  <dimension ref="A1:U186"/>
  <sheetViews>
    <sheetView showGridLines="0" view="pageBreakPreview" zoomScaleNormal="115" zoomScaleSheetLayoutView="100" workbookViewId="0" topLeftCell="A1">
      <selection activeCell="A1" sqref="A1"/>
    </sheetView>
  </sheetViews>
  <sheetFormatPr defaultColWidth="9.140625" defaultRowHeight="12.75"/>
  <cols>
    <col min="1" max="1" width="3.7109375" style="0" customWidth="1"/>
    <col min="2" max="2" width="6.57421875" style="5" customWidth="1"/>
    <col min="3" max="3" width="55.7109375" style="0" customWidth="1"/>
    <col min="4" max="4" width="38.7109375" style="0" customWidth="1"/>
    <col min="5" max="5" width="17.8515625" style="0" customWidth="1"/>
    <col min="6" max="6" width="2.7109375" style="0" customWidth="1"/>
  </cols>
  <sheetData>
    <row r="1" spans="1:21" s="16" customFormat="1" ht="12.75" customHeight="1">
      <c r="A1" s="44"/>
      <c r="B1" s="45"/>
      <c r="C1" s="45"/>
      <c r="D1" s="45"/>
      <c r="E1" s="45"/>
      <c r="F1" s="46"/>
      <c r="G1"/>
      <c r="H1"/>
      <c r="I1"/>
      <c r="J1"/>
      <c r="K1"/>
      <c r="L1"/>
      <c r="M1"/>
      <c r="N1"/>
      <c r="O1"/>
      <c r="P1"/>
      <c r="Q1"/>
      <c r="R1"/>
      <c r="S1"/>
      <c r="T1"/>
      <c r="U1"/>
    </row>
    <row r="2" spans="1:21" s="16" customFormat="1" ht="16.5" customHeight="1">
      <c r="A2" s="47"/>
      <c r="B2" s="48"/>
      <c r="C2" s="157" t="s">
        <v>51</v>
      </c>
      <c r="D2" s="440" t="str">
        <f>IF(NOT(ISBLANK(CoverSheet!$C$30)),CoverSheet!$C$30,"")</f>
        <v>Airport Company</v>
      </c>
      <c r="E2" s="441"/>
      <c r="F2" s="50"/>
      <c r="G2"/>
      <c r="H2"/>
      <c r="I2"/>
      <c r="J2"/>
      <c r="K2"/>
      <c r="L2"/>
      <c r="M2"/>
      <c r="N2"/>
      <c r="O2"/>
      <c r="P2"/>
      <c r="Q2"/>
      <c r="R2"/>
      <c r="S2"/>
      <c r="T2"/>
      <c r="U2"/>
    </row>
    <row r="3" spans="1:21" s="16" customFormat="1" ht="16.5" customHeight="1">
      <c r="A3" s="47"/>
      <c r="B3" s="48"/>
      <c r="C3" s="157" t="s">
        <v>52</v>
      </c>
      <c r="D3" s="442">
        <f>IF(ISNUMBER(CoverSheet!$C$31),CoverSheet!$C$31,"")</f>
        <v>40633</v>
      </c>
      <c r="E3" s="443"/>
      <c r="F3" s="50"/>
      <c r="G3"/>
      <c r="H3"/>
      <c r="I3"/>
      <c r="J3"/>
      <c r="K3"/>
      <c r="L3"/>
      <c r="M3"/>
      <c r="N3"/>
      <c r="O3"/>
      <c r="P3"/>
      <c r="Q3"/>
      <c r="R3"/>
      <c r="S3"/>
      <c r="T3"/>
      <c r="U3"/>
    </row>
    <row r="4" spans="1:21" s="4" customFormat="1" ht="20.25" customHeight="1">
      <c r="A4" s="51" t="s">
        <v>2</v>
      </c>
      <c r="B4" s="52"/>
      <c r="C4" s="52"/>
      <c r="D4" s="52"/>
      <c r="E4" s="52"/>
      <c r="F4" s="53"/>
      <c r="G4"/>
      <c r="H4"/>
      <c r="I4"/>
      <c r="J4"/>
      <c r="K4"/>
      <c r="L4"/>
      <c r="M4"/>
      <c r="N4"/>
      <c r="O4"/>
      <c r="P4"/>
      <c r="Q4"/>
      <c r="R4"/>
      <c r="S4"/>
      <c r="T4"/>
      <c r="U4"/>
    </row>
    <row r="5" spans="1:21" s="16" customFormat="1" ht="12.75" customHeight="1">
      <c r="A5" s="20" t="s">
        <v>53</v>
      </c>
      <c r="B5" s="270" t="s">
        <v>628</v>
      </c>
      <c r="C5" s="69"/>
      <c r="D5" s="69"/>
      <c r="E5" s="69"/>
      <c r="F5" s="50"/>
      <c r="G5"/>
      <c r="H5"/>
      <c r="I5"/>
      <c r="J5"/>
      <c r="K5"/>
      <c r="L5"/>
      <c r="M5"/>
      <c r="N5"/>
      <c r="O5"/>
      <c r="P5"/>
      <c r="Q5"/>
      <c r="R5"/>
      <c r="S5"/>
      <c r="T5"/>
      <c r="U5"/>
    </row>
    <row r="6" spans="1:6" ht="24" customHeight="1">
      <c r="A6" s="21">
        <v>6</v>
      </c>
      <c r="B6" s="54"/>
      <c r="C6" s="54"/>
      <c r="D6" s="54"/>
      <c r="E6" s="57" t="s">
        <v>647</v>
      </c>
      <c r="F6" s="55"/>
    </row>
    <row r="7" spans="1:6" ht="17.25" customHeight="1">
      <c r="A7" s="21">
        <v>7</v>
      </c>
      <c r="B7" s="54"/>
      <c r="C7" s="311"/>
      <c r="D7" s="56"/>
      <c r="E7" s="54"/>
      <c r="F7" s="55"/>
    </row>
    <row r="8" spans="1:6" ht="15" customHeight="1">
      <c r="A8" s="21">
        <v>8</v>
      </c>
      <c r="B8" s="54"/>
      <c r="C8" s="332" t="s">
        <v>635</v>
      </c>
      <c r="D8" s="56"/>
      <c r="E8" s="88">
        <f>IF(SUM('S16.Statistics'!$J$131:$J$132)=0,0,'S3.Regulatory Profit Statement'!$H$11/SUM('S16.Statistics'!$J$131:$J$132))</f>
        <v>0</v>
      </c>
      <c r="F8" s="55"/>
    </row>
    <row r="9" spans="1:6" ht="15" customHeight="1">
      <c r="A9" s="21">
        <v>9</v>
      </c>
      <c r="B9" s="333"/>
      <c r="C9" s="311"/>
      <c r="D9" s="311"/>
      <c r="E9" s="311"/>
      <c r="F9" s="55"/>
    </row>
    <row r="10" spans="1:6" ht="12.75">
      <c r="A10" s="21">
        <v>10</v>
      </c>
      <c r="B10" s="54"/>
      <c r="C10" s="56" t="s">
        <v>153</v>
      </c>
      <c r="D10" s="56"/>
      <c r="E10" s="54"/>
      <c r="F10" s="55"/>
    </row>
    <row r="11" spans="1:6" ht="15" customHeight="1">
      <c r="A11" s="21">
        <v>11</v>
      </c>
      <c r="B11" s="54"/>
      <c r="C11" s="339" t="s">
        <v>650</v>
      </c>
      <c r="D11" s="56"/>
      <c r="E11" s="87"/>
      <c r="F11" s="55"/>
    </row>
    <row r="12" spans="1:6" ht="15" customHeight="1">
      <c r="A12" s="21">
        <v>12</v>
      </c>
      <c r="B12" s="54"/>
      <c r="C12" s="340" t="s">
        <v>651</v>
      </c>
      <c r="D12" s="56"/>
      <c r="E12" s="87"/>
      <c r="F12" s="55"/>
    </row>
    <row r="13" spans="1:6" ht="15" customHeight="1">
      <c r="A13" s="21">
        <v>13</v>
      </c>
      <c r="B13" s="54"/>
      <c r="C13" s="340" t="s">
        <v>636</v>
      </c>
      <c r="D13" s="56"/>
      <c r="E13" s="87"/>
      <c r="F13" s="55"/>
    </row>
    <row r="14" spans="1:6" ht="12.75">
      <c r="A14" s="21">
        <v>14</v>
      </c>
      <c r="B14" s="54"/>
      <c r="C14" s="334"/>
      <c r="D14" s="56"/>
      <c r="E14" s="335"/>
      <c r="F14" s="55"/>
    </row>
    <row r="15" spans="1:6" ht="15" customHeight="1">
      <c r="A15" s="21">
        <v>15</v>
      </c>
      <c r="B15" s="54"/>
      <c r="C15" s="340" t="s">
        <v>652</v>
      </c>
      <c r="D15" s="56"/>
      <c r="E15" s="87"/>
      <c r="F15" s="55"/>
    </row>
    <row r="16" spans="1:6" ht="15" customHeight="1">
      <c r="A16" s="21">
        <v>16</v>
      </c>
      <c r="B16" s="54"/>
      <c r="C16" s="336" t="s">
        <v>641</v>
      </c>
      <c r="D16" s="56"/>
      <c r="E16" s="87"/>
      <c r="F16" s="55"/>
    </row>
    <row r="17" spans="1:6" ht="15" customHeight="1">
      <c r="A17" s="21">
        <v>17</v>
      </c>
      <c r="B17" s="54"/>
      <c r="C17" s="339" t="s">
        <v>642</v>
      </c>
      <c r="D17" s="56"/>
      <c r="E17" s="87"/>
      <c r="F17" s="55"/>
    </row>
    <row r="18" spans="1:6" ht="12.75">
      <c r="A18" s="21">
        <v>18</v>
      </c>
      <c r="B18" s="54"/>
      <c r="C18" s="337"/>
      <c r="D18" s="71"/>
      <c r="E18" s="311"/>
      <c r="F18" s="55"/>
    </row>
    <row r="19" spans="1:6" ht="15" customHeight="1">
      <c r="A19" s="21">
        <v>19</v>
      </c>
      <c r="B19" s="54"/>
      <c r="C19" s="340" t="s">
        <v>643</v>
      </c>
      <c r="D19" s="71"/>
      <c r="E19" s="87"/>
      <c r="F19" s="55"/>
    </row>
    <row r="20" spans="1:6" ht="15" customHeight="1">
      <c r="A20" s="21">
        <v>20</v>
      </c>
      <c r="B20" s="54"/>
      <c r="C20" s="340" t="s">
        <v>644</v>
      </c>
      <c r="D20" s="54"/>
      <c r="E20" s="87"/>
      <c r="F20" s="55"/>
    </row>
    <row r="21" spans="1:6" ht="12.75">
      <c r="A21" s="21">
        <v>21</v>
      </c>
      <c r="B21" s="54"/>
      <c r="C21" s="337"/>
      <c r="D21" s="71"/>
      <c r="E21" s="335"/>
      <c r="F21" s="55"/>
    </row>
    <row r="22" spans="1:21" s="1" customFormat="1" ht="12.75" customHeight="1">
      <c r="A22" s="21">
        <v>22</v>
      </c>
      <c r="B22" s="54"/>
      <c r="C22" s="56" t="s">
        <v>154</v>
      </c>
      <c r="D22" s="71"/>
      <c r="E22" s="335"/>
      <c r="F22" s="55"/>
      <c r="G22"/>
      <c r="H22"/>
      <c r="I22"/>
      <c r="J22"/>
      <c r="K22"/>
      <c r="L22"/>
      <c r="M22"/>
      <c r="N22"/>
      <c r="O22"/>
      <c r="P22"/>
      <c r="Q22"/>
      <c r="R22"/>
      <c r="S22"/>
      <c r="T22"/>
      <c r="U22"/>
    </row>
    <row r="23" spans="1:21" s="1" customFormat="1" ht="15" customHeight="1">
      <c r="A23" s="21">
        <v>23</v>
      </c>
      <c r="B23" s="54"/>
      <c r="C23" s="311" t="s">
        <v>645</v>
      </c>
      <c r="D23" s="71"/>
      <c r="E23" s="87"/>
      <c r="F23" s="55"/>
      <c r="G23"/>
      <c r="H23"/>
      <c r="I23"/>
      <c r="J23"/>
      <c r="K23"/>
      <c r="L23"/>
      <c r="M23"/>
      <c r="N23"/>
      <c r="O23"/>
      <c r="P23"/>
      <c r="Q23"/>
      <c r="R23"/>
      <c r="S23"/>
      <c r="T23"/>
      <c r="U23"/>
    </row>
    <row r="24" spans="1:21" s="1" customFormat="1" ht="15" customHeight="1">
      <c r="A24" s="21">
        <v>23</v>
      </c>
      <c r="B24" s="54"/>
      <c r="C24" s="311" t="s">
        <v>646</v>
      </c>
      <c r="D24" s="71"/>
      <c r="E24" s="87"/>
      <c r="F24" s="55"/>
      <c r="G24"/>
      <c r="H24"/>
      <c r="I24"/>
      <c r="J24"/>
      <c r="K24"/>
      <c r="L24"/>
      <c r="M24"/>
      <c r="N24"/>
      <c r="O24"/>
      <c r="P24"/>
      <c r="Q24"/>
      <c r="R24"/>
      <c r="S24"/>
      <c r="T24"/>
      <c r="U24"/>
    </row>
    <row r="25" spans="1:21" s="1" customFormat="1" ht="12.75">
      <c r="A25" s="21">
        <v>24</v>
      </c>
      <c r="B25" s="54"/>
      <c r="C25" s="337"/>
      <c r="D25" s="71"/>
      <c r="E25" s="335"/>
      <c r="F25" s="55"/>
      <c r="G25"/>
      <c r="H25"/>
      <c r="I25"/>
      <c r="J25"/>
      <c r="K25"/>
      <c r="L25"/>
      <c r="M25"/>
      <c r="N25"/>
      <c r="O25"/>
      <c r="P25"/>
      <c r="Q25"/>
      <c r="R25"/>
      <c r="S25"/>
      <c r="T25"/>
      <c r="U25"/>
    </row>
    <row r="26" spans="1:21" s="1" customFormat="1" ht="12.75">
      <c r="A26" s="21">
        <v>25</v>
      </c>
      <c r="B26" s="54"/>
      <c r="C26" s="56" t="s">
        <v>185</v>
      </c>
      <c r="D26" s="71"/>
      <c r="E26" s="335"/>
      <c r="F26" s="55"/>
      <c r="G26"/>
      <c r="H26"/>
      <c r="I26"/>
      <c r="J26"/>
      <c r="K26"/>
      <c r="L26"/>
      <c r="M26"/>
      <c r="N26"/>
      <c r="O26"/>
      <c r="P26"/>
      <c r="Q26"/>
      <c r="R26"/>
      <c r="S26"/>
      <c r="T26"/>
      <c r="U26"/>
    </row>
    <row r="27" spans="1:21" s="1" customFormat="1" ht="15" customHeight="1">
      <c r="A27" s="21">
        <v>26</v>
      </c>
      <c r="B27" s="54"/>
      <c r="C27" s="311" t="s">
        <v>634</v>
      </c>
      <c r="D27" s="71"/>
      <c r="E27" s="87"/>
      <c r="F27" s="55"/>
      <c r="G27"/>
      <c r="H27"/>
      <c r="I27"/>
      <c r="J27"/>
      <c r="K27"/>
      <c r="L27"/>
      <c r="M27"/>
      <c r="N27"/>
      <c r="O27"/>
      <c r="P27"/>
      <c r="Q27"/>
      <c r="R27"/>
      <c r="S27"/>
      <c r="T27"/>
      <c r="U27"/>
    </row>
    <row r="28" spans="1:21" s="1" customFormat="1" ht="15" customHeight="1">
      <c r="A28" s="21">
        <v>27</v>
      </c>
      <c r="B28" s="54"/>
      <c r="C28" s="311"/>
      <c r="D28" s="311"/>
      <c r="E28" s="311"/>
      <c r="F28" s="55"/>
      <c r="G28"/>
      <c r="H28"/>
      <c r="I28"/>
      <c r="J28"/>
      <c r="K28"/>
      <c r="L28"/>
      <c r="M28"/>
      <c r="N28"/>
      <c r="O28"/>
      <c r="P28"/>
      <c r="Q28"/>
      <c r="R28"/>
      <c r="S28"/>
      <c r="T28"/>
      <c r="U28"/>
    </row>
    <row r="29" spans="1:21" s="1" customFormat="1" ht="15" customHeight="1">
      <c r="A29" s="21">
        <v>28</v>
      </c>
      <c r="B29" s="54"/>
      <c r="C29" s="340" t="s">
        <v>637</v>
      </c>
      <c r="D29" s="71"/>
      <c r="E29" s="87"/>
      <c r="F29" s="55"/>
      <c r="G29"/>
      <c r="H29"/>
      <c r="I29"/>
      <c r="J29"/>
      <c r="K29"/>
      <c r="L29"/>
      <c r="M29"/>
      <c r="N29"/>
      <c r="O29"/>
      <c r="P29"/>
      <c r="Q29"/>
      <c r="R29"/>
      <c r="S29"/>
      <c r="T29"/>
      <c r="U29"/>
    </row>
    <row r="30" spans="1:21" s="1" customFormat="1" ht="15" customHeight="1">
      <c r="A30" s="21">
        <v>29</v>
      </c>
      <c r="B30" s="54"/>
      <c r="C30" s="340" t="s">
        <v>638</v>
      </c>
      <c r="D30" s="71"/>
      <c r="E30" s="87"/>
      <c r="F30" s="55"/>
      <c r="G30"/>
      <c r="H30"/>
      <c r="I30"/>
      <c r="J30"/>
      <c r="K30"/>
      <c r="L30"/>
      <c r="M30"/>
      <c r="N30"/>
      <c r="O30"/>
      <c r="P30"/>
      <c r="Q30"/>
      <c r="R30"/>
      <c r="S30"/>
      <c r="T30"/>
      <c r="U30"/>
    </row>
    <row r="31" spans="1:21" s="1" customFormat="1" ht="15" customHeight="1">
      <c r="A31" s="21">
        <v>30</v>
      </c>
      <c r="B31" s="54"/>
      <c r="C31" s="340" t="s">
        <v>639</v>
      </c>
      <c r="D31" s="54"/>
      <c r="E31" s="87"/>
      <c r="F31" s="55"/>
      <c r="G31"/>
      <c r="H31"/>
      <c r="I31"/>
      <c r="J31"/>
      <c r="K31"/>
      <c r="L31"/>
      <c r="M31"/>
      <c r="N31"/>
      <c r="O31"/>
      <c r="P31"/>
      <c r="Q31"/>
      <c r="R31"/>
      <c r="S31"/>
      <c r="T31"/>
      <c r="U31"/>
    </row>
    <row r="32" spans="1:21" s="1" customFormat="1" ht="15" customHeight="1">
      <c r="A32" s="21">
        <v>31</v>
      </c>
      <c r="B32" s="54"/>
      <c r="C32" s="341" t="s">
        <v>640</v>
      </c>
      <c r="D32" s="71"/>
      <c r="E32" s="87"/>
      <c r="F32" s="55"/>
      <c r="G32"/>
      <c r="H32"/>
      <c r="I32"/>
      <c r="J32"/>
      <c r="K32"/>
      <c r="L32"/>
      <c r="M32"/>
      <c r="N32"/>
      <c r="O32"/>
      <c r="P32"/>
      <c r="Q32"/>
      <c r="R32"/>
      <c r="S32"/>
      <c r="T32"/>
      <c r="U32"/>
    </row>
    <row r="33" spans="1:6" ht="12.75">
      <c r="A33" s="22">
        <v>33</v>
      </c>
      <c r="B33" s="68"/>
      <c r="C33" s="68"/>
      <c r="D33" s="68"/>
      <c r="E33" s="68"/>
      <c r="F33" s="338" t="s">
        <v>312</v>
      </c>
    </row>
    <row r="34" ht="12.75">
      <c r="B34"/>
    </row>
    <row r="35" ht="12.75">
      <c r="B35"/>
    </row>
    <row r="36" ht="12.75">
      <c r="B36"/>
    </row>
    <row r="37" ht="12.75">
      <c r="B37"/>
    </row>
    <row r="38" ht="12.75">
      <c r="B38"/>
    </row>
    <row r="39" ht="12.75">
      <c r="B39"/>
    </row>
    <row r="40" ht="12.75">
      <c r="B40"/>
    </row>
    <row r="41" ht="12.75">
      <c r="B41"/>
    </row>
    <row r="42" ht="12.75">
      <c r="B42"/>
    </row>
    <row r="43" ht="12.75">
      <c r="B43"/>
    </row>
    <row r="44" ht="12.75">
      <c r="B44"/>
    </row>
    <row r="45" ht="12.75">
      <c r="B45"/>
    </row>
    <row r="46" ht="12.75">
      <c r="B46"/>
    </row>
    <row r="47" ht="12.75">
      <c r="B47"/>
    </row>
    <row r="48" ht="12.75">
      <c r="B48"/>
    </row>
    <row r="49" ht="12.75">
      <c r="B49"/>
    </row>
    <row r="50" ht="12.75">
      <c r="B50"/>
    </row>
    <row r="51" ht="12.75">
      <c r="B51"/>
    </row>
    <row r="52" ht="12.75">
      <c r="B52"/>
    </row>
    <row r="53" ht="12.75">
      <c r="B53"/>
    </row>
    <row r="54" ht="12.75">
      <c r="B54"/>
    </row>
    <row r="55" ht="12.75">
      <c r="B55"/>
    </row>
    <row r="56" ht="12.75">
      <c r="B56"/>
    </row>
    <row r="57" ht="12.75">
      <c r="B57"/>
    </row>
    <row r="58" ht="12.75">
      <c r="B58"/>
    </row>
    <row r="59" ht="12.75">
      <c r="B59"/>
    </row>
    <row r="60" ht="12.75">
      <c r="B60"/>
    </row>
    <row r="61" ht="12.75">
      <c r="B61"/>
    </row>
    <row r="62" ht="12.75">
      <c r="B62"/>
    </row>
    <row r="63" ht="12.75">
      <c r="B63"/>
    </row>
    <row r="64" ht="12.75">
      <c r="B64"/>
    </row>
    <row r="65" ht="12.75">
      <c r="B65"/>
    </row>
    <row r="66" ht="12.75">
      <c r="B66"/>
    </row>
    <row r="67" ht="12.75">
      <c r="B67"/>
    </row>
    <row r="68" ht="12.75">
      <c r="B68"/>
    </row>
    <row r="69" ht="12.75">
      <c r="B69"/>
    </row>
    <row r="70" ht="12.75">
      <c r="B70"/>
    </row>
    <row r="71" ht="12.75">
      <c r="B71"/>
    </row>
    <row r="72" ht="12.75">
      <c r="B72"/>
    </row>
    <row r="73" ht="12.75">
      <c r="B73"/>
    </row>
    <row r="74" ht="12.75">
      <c r="B74"/>
    </row>
    <row r="75" ht="12.75">
      <c r="B75"/>
    </row>
    <row r="76" ht="12.75">
      <c r="B76"/>
    </row>
    <row r="77" ht="12.75">
      <c r="B77"/>
    </row>
    <row r="78" ht="12.75">
      <c r="B78"/>
    </row>
    <row r="79" ht="12.75">
      <c r="B79"/>
    </row>
    <row r="80" ht="12.75">
      <c r="B80"/>
    </row>
    <row r="81" ht="12.75">
      <c r="B81"/>
    </row>
    <row r="82" ht="12.75">
      <c r="B82"/>
    </row>
    <row r="83" ht="12.75">
      <c r="B83"/>
    </row>
    <row r="84" ht="12.75">
      <c r="B84"/>
    </row>
    <row r="85" ht="12.75">
      <c r="B85"/>
    </row>
    <row r="86" ht="12.75">
      <c r="B86"/>
    </row>
    <row r="87" ht="12.75">
      <c r="B87"/>
    </row>
    <row r="88" ht="12.75">
      <c r="B88"/>
    </row>
    <row r="89" ht="12.75">
      <c r="B89"/>
    </row>
    <row r="90" ht="12.75">
      <c r="B90"/>
    </row>
    <row r="91" ht="12.75">
      <c r="B91"/>
    </row>
    <row r="92" ht="12.75">
      <c r="B92"/>
    </row>
    <row r="93" ht="12.75">
      <c r="B93"/>
    </row>
    <row r="94" ht="12.75">
      <c r="B94"/>
    </row>
    <row r="95" ht="12.75">
      <c r="B95"/>
    </row>
    <row r="96" ht="12.75">
      <c r="B96"/>
    </row>
    <row r="97" ht="12.75">
      <c r="B97"/>
    </row>
    <row r="98" ht="12.75">
      <c r="B98"/>
    </row>
    <row r="99" ht="12.75">
      <c r="B99"/>
    </row>
    <row r="100" ht="12.75">
      <c r="B100"/>
    </row>
    <row r="101" ht="12.75">
      <c r="B101"/>
    </row>
    <row r="102" ht="12.75">
      <c r="B102"/>
    </row>
    <row r="103" ht="12.75">
      <c r="B103"/>
    </row>
    <row r="104" ht="12.75">
      <c r="B104"/>
    </row>
    <row r="105" ht="12.75">
      <c r="B105"/>
    </row>
    <row r="106" ht="12.75">
      <c r="B106"/>
    </row>
    <row r="107" ht="12.75">
      <c r="B107"/>
    </row>
    <row r="108" ht="12.75">
      <c r="B108"/>
    </row>
    <row r="109" ht="12.75">
      <c r="B109"/>
    </row>
    <row r="110" ht="12.75">
      <c r="B110"/>
    </row>
    <row r="111" ht="12.75">
      <c r="B111"/>
    </row>
    <row r="112" ht="12.75">
      <c r="B112"/>
    </row>
    <row r="113" ht="12.75">
      <c r="B113"/>
    </row>
    <row r="114" ht="12.75">
      <c r="B114"/>
    </row>
    <row r="115" ht="12.75">
      <c r="B115"/>
    </row>
    <row r="116" ht="12.75">
      <c r="B116"/>
    </row>
    <row r="117" ht="12.75">
      <c r="B117"/>
    </row>
    <row r="118" ht="12.75">
      <c r="B118"/>
    </row>
    <row r="119" ht="12.75">
      <c r="B119"/>
    </row>
    <row r="120" ht="12.75">
      <c r="B120"/>
    </row>
    <row r="121" ht="12.75">
      <c r="B121"/>
    </row>
    <row r="122" ht="12.75">
      <c r="B122"/>
    </row>
    <row r="123" ht="12.75">
      <c r="B123"/>
    </row>
    <row r="124" ht="12.75">
      <c r="B124"/>
    </row>
    <row r="125" ht="12.75">
      <c r="B125"/>
    </row>
    <row r="126" ht="12.75">
      <c r="B126"/>
    </row>
    <row r="127" ht="12.75">
      <c r="B127"/>
    </row>
    <row r="128" ht="12.75">
      <c r="B128"/>
    </row>
    <row r="129" ht="12.75">
      <c r="B129"/>
    </row>
    <row r="130" ht="12.75">
      <c r="B130"/>
    </row>
    <row r="131" ht="12.75">
      <c r="B131"/>
    </row>
    <row r="132" ht="12.75">
      <c r="B132"/>
    </row>
    <row r="133" ht="12.75">
      <c r="B133"/>
    </row>
    <row r="134" ht="12.75">
      <c r="B134"/>
    </row>
    <row r="135" ht="12.75">
      <c r="B135"/>
    </row>
    <row r="136" ht="12.75">
      <c r="B136"/>
    </row>
    <row r="137" ht="12.75">
      <c r="B137"/>
    </row>
    <row r="138" ht="12.75">
      <c r="B138"/>
    </row>
    <row r="139" ht="12.75">
      <c r="B139"/>
    </row>
    <row r="140" ht="12.75">
      <c r="B140"/>
    </row>
    <row r="141" ht="12.75">
      <c r="B141"/>
    </row>
    <row r="142" ht="12.75">
      <c r="B142"/>
    </row>
    <row r="143" ht="12.75">
      <c r="B143"/>
    </row>
    <row r="144" ht="12.75">
      <c r="B144"/>
    </row>
    <row r="145" ht="12.75">
      <c r="B145"/>
    </row>
    <row r="146" ht="12.75">
      <c r="B146"/>
    </row>
    <row r="147" ht="12.75">
      <c r="B147"/>
    </row>
    <row r="148" ht="12.75">
      <c r="B148"/>
    </row>
    <row r="149" ht="12.75">
      <c r="B149"/>
    </row>
    <row r="150" ht="12.75">
      <c r="B150"/>
    </row>
    <row r="151" ht="12.75">
      <c r="B151"/>
    </row>
    <row r="152" ht="12.75">
      <c r="B152"/>
    </row>
    <row r="153" ht="12.75">
      <c r="B153"/>
    </row>
    <row r="154" ht="12.75">
      <c r="B154"/>
    </row>
    <row r="155" ht="12.75">
      <c r="B155"/>
    </row>
    <row r="156" ht="12.75">
      <c r="B156"/>
    </row>
    <row r="157" ht="12.75">
      <c r="B157"/>
    </row>
    <row r="158" ht="12.75">
      <c r="B158"/>
    </row>
    <row r="159" ht="12.75">
      <c r="B159"/>
    </row>
    <row r="160" ht="12.75">
      <c r="B160"/>
    </row>
    <row r="161" ht="12.75">
      <c r="B161"/>
    </row>
    <row r="162" ht="12.75">
      <c r="B162"/>
    </row>
    <row r="163" ht="12.75">
      <c r="B163"/>
    </row>
    <row r="164" ht="12.75">
      <c r="B164"/>
    </row>
    <row r="165" ht="12.75">
      <c r="B165"/>
    </row>
    <row r="166" ht="12.75">
      <c r="B166"/>
    </row>
    <row r="167" ht="12.75">
      <c r="B167"/>
    </row>
    <row r="168" ht="12.75">
      <c r="B168"/>
    </row>
    <row r="169" ht="12.75">
      <c r="B169"/>
    </row>
    <row r="170" ht="12.75">
      <c r="B170"/>
    </row>
    <row r="171" ht="12.75">
      <c r="B171"/>
    </row>
    <row r="172" ht="12.75">
      <c r="B172"/>
    </row>
    <row r="173" ht="12.75">
      <c r="B173"/>
    </row>
    <row r="174" ht="12.75">
      <c r="B174"/>
    </row>
    <row r="175" ht="12.75">
      <c r="B175"/>
    </row>
    <row r="176" ht="12.75">
      <c r="B176"/>
    </row>
    <row r="177" ht="12.75">
      <c r="B177"/>
    </row>
    <row r="178" ht="12.75">
      <c r="B178"/>
    </row>
    <row r="179" ht="12.75">
      <c r="B179"/>
    </row>
    <row r="180" ht="12.75">
      <c r="B180"/>
    </row>
    <row r="181" ht="12.75">
      <c r="B181"/>
    </row>
    <row r="182" ht="12.75">
      <c r="B182"/>
    </row>
    <row r="183" ht="12.75">
      <c r="B183"/>
    </row>
    <row r="184" ht="12.75">
      <c r="B184"/>
    </row>
    <row r="185" ht="12.75">
      <c r="B185"/>
    </row>
    <row r="186" ht="12.75">
      <c r="B186"/>
    </row>
  </sheetData>
  <mergeCells count="2">
    <mergeCell ref="D2:E2"/>
    <mergeCell ref="D3:E3"/>
  </mergeCells>
  <printOptions/>
  <pageMargins left="0.7480314960629921" right="0.7480314960629921" top="0.984251968503937" bottom="0.984251968503937" header="0.5118110236220472" footer="0.5118110236220472"/>
  <pageSetup fitToHeight="10" fitToWidth="1" horizontalDpi="600" verticalDpi="600" orientation="portrait" paperSize="9" scale="70" r:id="rId1"/>
  <headerFooter alignWithMargins="0">
    <oddHeader>&amp;CCommerce Commission Information Disclosure Template</oddHeader>
    <oddFooter>&amp;C&amp;F&amp;R&amp;A</oddFooter>
  </headerFooter>
</worksheet>
</file>

<file path=xl/worksheets/sheet21.xml><?xml version="1.0" encoding="utf-8"?>
<worksheet xmlns="http://schemas.openxmlformats.org/spreadsheetml/2006/main" xmlns:r="http://schemas.openxmlformats.org/officeDocument/2006/relationships">
  <sheetPr codeName="Sheet21">
    <tabColor indexed="44"/>
  </sheetPr>
  <dimension ref="A1:AJ164"/>
  <sheetViews>
    <sheetView showGridLines="0" view="pageBreakPreview" zoomScaleSheetLayoutView="100" workbookViewId="0" topLeftCell="A1">
      <selection activeCell="A1" sqref="A1"/>
    </sheetView>
  </sheetViews>
  <sheetFormatPr defaultColWidth="9.140625" defaultRowHeight="12.75"/>
  <cols>
    <col min="1" max="1" width="4.57421875" style="0" customWidth="1"/>
    <col min="2" max="2" width="11.7109375" style="0" bestFit="1" customWidth="1"/>
    <col min="3" max="3" width="53.7109375" style="0" customWidth="1"/>
    <col min="4" max="4" width="0.5625" style="0" customWidth="1"/>
    <col min="5" max="5" width="12.140625" style="0" customWidth="1"/>
    <col min="6" max="6" width="0.5625" style="0" customWidth="1"/>
    <col min="7" max="7" width="12.140625" style="0" customWidth="1"/>
    <col min="8" max="8" width="0.5625" style="0" customWidth="1"/>
    <col min="9" max="9" width="12.140625" style="0" customWidth="1"/>
    <col min="10" max="10" width="0.5625" style="0" customWidth="1"/>
    <col min="11" max="11" width="12.140625" style="0" customWidth="1"/>
    <col min="12" max="12" width="0.5625" style="0" customWidth="1"/>
    <col min="13" max="13" width="12.140625" style="0" customWidth="1"/>
    <col min="14" max="14" width="0.5625" style="0" customWidth="1"/>
    <col min="15" max="15" width="12.140625" style="0" customWidth="1"/>
    <col min="16" max="16" width="0.5625" style="0" customWidth="1"/>
    <col min="17" max="17" width="12.140625" style="19" customWidth="1"/>
    <col min="18" max="18" width="0.5625" style="0" customWidth="1"/>
    <col min="19" max="19" width="12.140625" style="1" customWidth="1"/>
    <col min="20" max="20" width="0.5625" style="0" customWidth="1"/>
    <col min="21" max="21" width="12.140625" style="1" customWidth="1"/>
    <col min="22" max="22" width="0.5625" style="0" customWidth="1"/>
    <col min="23" max="23" width="12.140625" style="0" customWidth="1"/>
    <col min="24" max="24" width="0.5625" style="0" customWidth="1"/>
    <col min="25" max="25" width="12.140625" style="0" customWidth="1"/>
    <col min="26" max="26" width="2.7109375" style="0" customWidth="1"/>
    <col min="27" max="27" width="9.00390625" style="0" customWidth="1"/>
  </cols>
  <sheetData>
    <row r="1" spans="1:21" ht="12.75" customHeight="1">
      <c r="A1" s="271"/>
      <c r="B1" s="272"/>
      <c r="C1" s="272"/>
      <c r="D1" s="272"/>
      <c r="E1" s="272"/>
      <c r="F1" s="272"/>
      <c r="G1" s="272"/>
      <c r="H1" s="272"/>
      <c r="I1" s="272"/>
      <c r="J1" s="272"/>
      <c r="K1" s="272"/>
      <c r="L1" s="272"/>
      <c r="M1" s="272"/>
      <c r="N1" s="272"/>
      <c r="O1" s="272"/>
      <c r="P1" s="272"/>
      <c r="Q1" s="272"/>
      <c r="R1" s="272"/>
      <c r="S1" s="273"/>
      <c r="U1"/>
    </row>
    <row r="2" spans="1:21" ht="16.5" customHeight="1">
      <c r="A2" s="296"/>
      <c r="B2" s="297"/>
      <c r="C2" s="297"/>
      <c r="D2" s="277"/>
      <c r="E2" s="297"/>
      <c r="F2" s="277"/>
      <c r="G2" s="297"/>
      <c r="H2" s="277"/>
      <c r="I2" s="276" t="s">
        <v>51</v>
      </c>
      <c r="J2" s="277"/>
      <c r="K2" s="376" t="str">
        <f>IF(NOT(ISBLANK(CoverSheet!$C$30)),CoverSheet!$C$30,"")</f>
        <v>Airport Company</v>
      </c>
      <c r="L2" s="376"/>
      <c r="M2" s="376"/>
      <c r="N2" s="376"/>
      <c r="O2" s="376"/>
      <c r="P2" s="376"/>
      <c r="Q2" s="376"/>
      <c r="R2" s="244"/>
      <c r="S2" s="245"/>
      <c r="U2"/>
    </row>
    <row r="3" spans="1:21" ht="16.5" customHeight="1">
      <c r="A3" s="296"/>
      <c r="B3" s="297"/>
      <c r="C3" s="297"/>
      <c r="D3" s="280"/>
      <c r="E3" s="297"/>
      <c r="F3" s="280"/>
      <c r="G3" s="297"/>
      <c r="H3" s="280"/>
      <c r="I3" s="276" t="s">
        <v>52</v>
      </c>
      <c r="J3" s="280"/>
      <c r="K3" s="378">
        <f>IF(ISNUMBER(CoverSheet!$C$31),CoverSheet!$C$31,"")</f>
        <v>40633</v>
      </c>
      <c r="L3" s="378"/>
      <c r="M3" s="378"/>
      <c r="N3" s="378"/>
      <c r="O3" s="378"/>
      <c r="P3" s="378"/>
      <c r="Q3" s="378"/>
      <c r="R3" s="244"/>
      <c r="S3" s="245"/>
      <c r="U3"/>
    </row>
    <row r="4" spans="1:21" ht="20.25" customHeight="1">
      <c r="A4" s="299" t="s">
        <v>3</v>
      </c>
      <c r="B4" s="282"/>
      <c r="C4" s="282"/>
      <c r="D4" s="282"/>
      <c r="E4" s="282"/>
      <c r="F4" s="282"/>
      <c r="G4" s="282"/>
      <c r="H4" s="282"/>
      <c r="I4" s="282"/>
      <c r="J4" s="282"/>
      <c r="K4" s="282"/>
      <c r="L4" s="282"/>
      <c r="M4" s="282"/>
      <c r="N4" s="282"/>
      <c r="O4" s="282"/>
      <c r="P4" s="282"/>
      <c r="Q4" s="282"/>
      <c r="R4" s="282"/>
      <c r="S4" s="283"/>
      <c r="U4"/>
    </row>
    <row r="5" spans="1:21" ht="12.75" customHeight="1">
      <c r="A5" s="284" t="s">
        <v>53</v>
      </c>
      <c r="B5" s="285" t="s">
        <v>628</v>
      </c>
      <c r="C5" s="297"/>
      <c r="D5" s="297"/>
      <c r="E5" s="301"/>
      <c r="F5" s="297"/>
      <c r="G5" s="301"/>
      <c r="H5" s="297"/>
      <c r="I5" s="301"/>
      <c r="J5" s="297"/>
      <c r="K5" s="301"/>
      <c r="L5" s="297"/>
      <c r="M5" s="301"/>
      <c r="N5" s="297"/>
      <c r="O5" s="297"/>
      <c r="P5" s="297"/>
      <c r="Q5" s="297"/>
      <c r="R5" s="297"/>
      <c r="S5" s="298"/>
      <c r="U5"/>
    </row>
    <row r="6" spans="1:21" ht="22.5" customHeight="1">
      <c r="A6" s="21">
        <f>ROW()</f>
        <v>6</v>
      </c>
      <c r="B6" s="77"/>
      <c r="C6" s="56" t="s">
        <v>143</v>
      </c>
      <c r="D6" s="163"/>
      <c r="E6" s="54"/>
      <c r="F6" s="163"/>
      <c r="G6" s="54"/>
      <c r="H6" s="163"/>
      <c r="I6" s="54"/>
      <c r="J6" s="163"/>
      <c r="K6" s="54"/>
      <c r="L6" s="163"/>
      <c r="M6" s="54"/>
      <c r="N6" s="163"/>
      <c r="O6" s="54"/>
      <c r="P6" s="163"/>
      <c r="Q6" s="54"/>
      <c r="R6" s="163"/>
      <c r="S6" s="55"/>
      <c r="U6"/>
    </row>
    <row r="7" spans="1:21" ht="15" customHeight="1">
      <c r="A7" s="21">
        <f>ROW()</f>
        <v>7</v>
      </c>
      <c r="B7" s="77"/>
      <c r="C7" s="450"/>
      <c r="D7" s="451"/>
      <c r="E7" s="451"/>
      <c r="F7" s="451"/>
      <c r="G7" s="451"/>
      <c r="H7" s="451"/>
      <c r="I7" s="451"/>
      <c r="J7" s="451"/>
      <c r="K7" s="451"/>
      <c r="L7" s="451"/>
      <c r="M7" s="451"/>
      <c r="N7" s="451"/>
      <c r="O7" s="451"/>
      <c r="P7" s="451"/>
      <c r="Q7" s="452"/>
      <c r="R7" s="238"/>
      <c r="S7" s="240"/>
      <c r="U7"/>
    </row>
    <row r="8" spans="1:21" ht="15" customHeight="1">
      <c r="A8" s="21">
        <f>ROW()</f>
        <v>8</v>
      </c>
      <c r="B8" s="77"/>
      <c r="C8" s="453"/>
      <c r="D8" s="454"/>
      <c r="E8" s="454"/>
      <c r="F8" s="454"/>
      <c r="G8" s="454"/>
      <c r="H8" s="454"/>
      <c r="I8" s="454"/>
      <c r="J8" s="454"/>
      <c r="K8" s="454"/>
      <c r="L8" s="454"/>
      <c r="M8" s="454"/>
      <c r="N8" s="454"/>
      <c r="O8" s="454"/>
      <c r="P8" s="454"/>
      <c r="Q8" s="455"/>
      <c r="R8" s="238"/>
      <c r="S8" s="240"/>
      <c r="U8"/>
    </row>
    <row r="9" spans="1:21" ht="15" customHeight="1">
      <c r="A9" s="21">
        <f>ROW()</f>
        <v>9</v>
      </c>
      <c r="B9" s="77"/>
      <c r="C9" s="453"/>
      <c r="D9" s="454"/>
      <c r="E9" s="454"/>
      <c r="F9" s="454"/>
      <c r="G9" s="454"/>
      <c r="H9" s="454"/>
      <c r="I9" s="454"/>
      <c r="J9" s="454"/>
      <c r="K9" s="454"/>
      <c r="L9" s="454"/>
      <c r="M9" s="454"/>
      <c r="N9" s="454"/>
      <c r="O9" s="454"/>
      <c r="P9" s="454"/>
      <c r="Q9" s="455"/>
      <c r="R9" s="238"/>
      <c r="S9" s="240"/>
      <c r="U9"/>
    </row>
    <row r="10" spans="1:21" ht="15" customHeight="1">
      <c r="A10" s="21">
        <f>ROW()</f>
        <v>10</v>
      </c>
      <c r="B10" s="77"/>
      <c r="C10" s="453"/>
      <c r="D10" s="454"/>
      <c r="E10" s="454"/>
      <c r="F10" s="454"/>
      <c r="G10" s="454"/>
      <c r="H10" s="454"/>
      <c r="I10" s="454"/>
      <c r="J10" s="454"/>
      <c r="K10" s="454"/>
      <c r="L10" s="454"/>
      <c r="M10" s="454"/>
      <c r="N10" s="454"/>
      <c r="O10" s="454"/>
      <c r="P10" s="454"/>
      <c r="Q10" s="455"/>
      <c r="R10" s="238"/>
      <c r="S10" s="240"/>
      <c r="U10"/>
    </row>
    <row r="11" spans="1:21" ht="15" customHeight="1">
      <c r="A11" s="21">
        <f>ROW()</f>
        <v>11</v>
      </c>
      <c r="B11" s="77"/>
      <c r="C11" s="453"/>
      <c r="D11" s="454"/>
      <c r="E11" s="454"/>
      <c r="F11" s="454"/>
      <c r="G11" s="454"/>
      <c r="H11" s="454"/>
      <c r="I11" s="454"/>
      <c r="J11" s="454"/>
      <c r="K11" s="454"/>
      <c r="L11" s="454"/>
      <c r="M11" s="454"/>
      <c r="N11" s="454"/>
      <c r="O11" s="454"/>
      <c r="P11" s="454"/>
      <c r="Q11" s="455"/>
      <c r="R11" s="238"/>
      <c r="S11" s="240"/>
      <c r="U11"/>
    </row>
    <row r="12" spans="1:21" ht="15" customHeight="1">
      <c r="A12" s="21">
        <f>ROW()</f>
        <v>12</v>
      </c>
      <c r="B12" s="77"/>
      <c r="C12" s="453"/>
      <c r="D12" s="454"/>
      <c r="E12" s="454"/>
      <c r="F12" s="454"/>
      <c r="G12" s="454"/>
      <c r="H12" s="454"/>
      <c r="I12" s="454"/>
      <c r="J12" s="454"/>
      <c r="K12" s="454"/>
      <c r="L12" s="454"/>
      <c r="M12" s="454"/>
      <c r="N12" s="454"/>
      <c r="O12" s="454"/>
      <c r="P12" s="454"/>
      <c r="Q12" s="455"/>
      <c r="R12" s="238"/>
      <c r="S12" s="240"/>
      <c r="U12"/>
    </row>
    <row r="13" spans="1:21" ht="15" customHeight="1">
      <c r="A13" s="21">
        <f>ROW()</f>
        <v>13</v>
      </c>
      <c r="B13" s="77"/>
      <c r="C13" s="453"/>
      <c r="D13" s="454"/>
      <c r="E13" s="454"/>
      <c r="F13" s="454"/>
      <c r="G13" s="454"/>
      <c r="H13" s="454"/>
      <c r="I13" s="454"/>
      <c r="J13" s="454"/>
      <c r="K13" s="454"/>
      <c r="L13" s="454"/>
      <c r="M13" s="454"/>
      <c r="N13" s="454"/>
      <c r="O13" s="454"/>
      <c r="P13" s="454"/>
      <c r="Q13" s="455"/>
      <c r="R13" s="238"/>
      <c r="S13" s="240"/>
      <c r="U13"/>
    </row>
    <row r="14" spans="1:21" ht="15" customHeight="1">
      <c r="A14" s="21">
        <f>ROW()</f>
        <v>14</v>
      </c>
      <c r="B14" s="77"/>
      <c r="C14" s="453"/>
      <c r="D14" s="454"/>
      <c r="E14" s="454"/>
      <c r="F14" s="454"/>
      <c r="G14" s="454"/>
      <c r="H14" s="454"/>
      <c r="I14" s="454"/>
      <c r="J14" s="454"/>
      <c r="K14" s="454"/>
      <c r="L14" s="454"/>
      <c r="M14" s="454"/>
      <c r="N14" s="454"/>
      <c r="O14" s="454"/>
      <c r="P14" s="454"/>
      <c r="Q14" s="455"/>
      <c r="R14" s="238"/>
      <c r="S14" s="240"/>
      <c r="U14"/>
    </row>
    <row r="15" spans="1:21" ht="15" customHeight="1">
      <c r="A15" s="21">
        <f>ROW()</f>
        <v>15</v>
      </c>
      <c r="B15" s="77"/>
      <c r="C15" s="453"/>
      <c r="D15" s="454"/>
      <c r="E15" s="454"/>
      <c r="F15" s="454"/>
      <c r="G15" s="454"/>
      <c r="H15" s="454"/>
      <c r="I15" s="454"/>
      <c r="J15" s="454"/>
      <c r="K15" s="454"/>
      <c r="L15" s="454"/>
      <c r="M15" s="454"/>
      <c r="N15" s="454"/>
      <c r="O15" s="454"/>
      <c r="P15" s="454"/>
      <c r="Q15" s="455"/>
      <c r="R15" s="238"/>
      <c r="S15" s="240"/>
      <c r="U15"/>
    </row>
    <row r="16" spans="1:21" ht="15" customHeight="1">
      <c r="A16" s="21">
        <f>ROW()</f>
        <v>16</v>
      </c>
      <c r="B16" s="77"/>
      <c r="C16" s="453"/>
      <c r="D16" s="454"/>
      <c r="E16" s="454"/>
      <c r="F16" s="454"/>
      <c r="G16" s="454"/>
      <c r="H16" s="454"/>
      <c r="I16" s="454"/>
      <c r="J16" s="454"/>
      <c r="K16" s="454"/>
      <c r="L16" s="454"/>
      <c r="M16" s="454"/>
      <c r="N16" s="454"/>
      <c r="O16" s="454"/>
      <c r="P16" s="454"/>
      <c r="Q16" s="455"/>
      <c r="R16" s="238"/>
      <c r="S16" s="240"/>
      <c r="U16"/>
    </row>
    <row r="17" spans="1:21" ht="15" customHeight="1">
      <c r="A17" s="21">
        <f>ROW()</f>
        <v>17</v>
      </c>
      <c r="B17" s="77"/>
      <c r="C17" s="456"/>
      <c r="D17" s="457"/>
      <c r="E17" s="457"/>
      <c r="F17" s="457"/>
      <c r="G17" s="457"/>
      <c r="H17" s="457"/>
      <c r="I17" s="457"/>
      <c r="J17" s="457"/>
      <c r="K17" s="457"/>
      <c r="L17" s="457"/>
      <c r="M17" s="457"/>
      <c r="N17" s="457"/>
      <c r="O17" s="457"/>
      <c r="P17" s="457"/>
      <c r="Q17" s="458"/>
      <c r="R17" s="238"/>
      <c r="S17" s="240"/>
      <c r="U17"/>
    </row>
    <row r="18" spans="1:21" ht="12.75">
      <c r="A18" s="21">
        <f>ROW()</f>
        <v>18</v>
      </c>
      <c r="B18" s="77"/>
      <c r="C18" s="54"/>
      <c r="D18" s="163"/>
      <c r="E18" s="54"/>
      <c r="F18" s="163"/>
      <c r="G18" s="54"/>
      <c r="H18" s="163"/>
      <c r="I18" s="54"/>
      <c r="J18" s="163"/>
      <c r="K18" s="54"/>
      <c r="L18" s="163"/>
      <c r="M18" s="54"/>
      <c r="N18" s="163"/>
      <c r="O18" s="54"/>
      <c r="P18" s="163"/>
      <c r="Q18" s="54"/>
      <c r="R18" s="163"/>
      <c r="S18" s="55"/>
      <c r="U18"/>
    </row>
    <row r="19" spans="1:21" ht="12.75">
      <c r="A19" s="21">
        <f>ROW()</f>
        <v>19</v>
      </c>
      <c r="B19" s="77"/>
      <c r="C19" s="54"/>
      <c r="D19" s="163"/>
      <c r="E19" s="54"/>
      <c r="F19" s="163"/>
      <c r="G19" s="54"/>
      <c r="H19" s="163"/>
      <c r="I19" s="54"/>
      <c r="J19" s="163"/>
      <c r="K19" s="54"/>
      <c r="L19" s="163"/>
      <c r="M19" s="54"/>
      <c r="N19" s="163"/>
      <c r="O19" s="54"/>
      <c r="P19" s="163"/>
      <c r="Q19" s="54"/>
      <c r="R19" s="163"/>
      <c r="S19" s="55"/>
      <c r="U19"/>
    </row>
    <row r="20" spans="1:21" ht="12.75">
      <c r="A20" s="21">
        <f>ROW()</f>
        <v>20</v>
      </c>
      <c r="B20" s="77"/>
      <c r="C20" s="56" t="s">
        <v>141</v>
      </c>
      <c r="D20" s="163"/>
      <c r="E20" s="54"/>
      <c r="F20" s="163"/>
      <c r="G20" s="57" t="s">
        <v>144</v>
      </c>
      <c r="H20" s="163"/>
      <c r="I20" s="57" t="s">
        <v>145</v>
      </c>
      <c r="J20" s="163"/>
      <c r="K20" s="57" t="s">
        <v>146</v>
      </c>
      <c r="L20" s="163"/>
      <c r="M20" s="57" t="s">
        <v>147</v>
      </c>
      <c r="N20" s="163"/>
      <c r="O20" s="57" t="s">
        <v>148</v>
      </c>
      <c r="P20" s="163"/>
      <c r="Q20" s="54"/>
      <c r="R20" s="163"/>
      <c r="S20" s="55"/>
      <c r="U20"/>
    </row>
    <row r="21" spans="1:21" ht="12.75">
      <c r="A21" s="21">
        <f>ROW()</f>
        <v>21</v>
      </c>
      <c r="B21" s="77"/>
      <c r="C21" s="56"/>
      <c r="D21" s="163"/>
      <c r="E21" s="176" t="s">
        <v>261</v>
      </c>
      <c r="F21" s="163"/>
      <c r="G21" s="173">
        <f>IF(ISNUMBER(CoverSheet!$C$31),DATE(YEAR(CoverSheet!$C$31)+1,MONTH(CoverSheet!$C$31),DAY(CoverSheet!$C$31)),"")</f>
        <v>40999</v>
      </c>
      <c r="H21" s="163"/>
      <c r="I21" s="173">
        <f>IF(ISNUMBER(CoverSheet!$C$31),DATE(YEAR(CoverSheet!$C$31)+2,MONTH(CoverSheet!$C$31),DAY(CoverSheet!$C$31)),"")</f>
        <v>41364</v>
      </c>
      <c r="J21" s="163"/>
      <c r="K21" s="173">
        <f>IF(ISNUMBER(CoverSheet!$C$31),DATE(YEAR(CoverSheet!$C$31)+3,MONTH(CoverSheet!$C$31),DAY(CoverSheet!$C$31)),"")</f>
        <v>41729</v>
      </c>
      <c r="L21" s="163"/>
      <c r="M21" s="173">
        <f>IF(ISNUMBER(CoverSheet!$C$31),DATE(YEAR(CoverSheet!$C$31)+4,MONTH(CoverSheet!$C$31),DAY(CoverSheet!$C$31)),"")</f>
        <v>42094</v>
      </c>
      <c r="N21" s="163"/>
      <c r="O21" s="173">
        <f>IF(ISNUMBER(CoverSheet!$C$31),DATE(YEAR(CoverSheet!$C$31)+5,MONTH(CoverSheet!$C$31),DAY(CoverSheet!$C$31)),"")</f>
        <v>42460</v>
      </c>
      <c r="P21" s="163"/>
      <c r="Q21" s="54"/>
      <c r="R21" s="163"/>
      <c r="S21" s="55"/>
      <c r="U21"/>
    </row>
    <row r="22" spans="1:21" ht="15" customHeight="1">
      <c r="A22" s="21">
        <f>ROW()</f>
        <v>22</v>
      </c>
      <c r="B22" s="77"/>
      <c r="C22" s="184" t="s">
        <v>525</v>
      </c>
      <c r="D22" s="163"/>
      <c r="E22" s="54"/>
      <c r="F22" s="163"/>
      <c r="G22" s="83"/>
      <c r="H22" s="163"/>
      <c r="I22" s="83"/>
      <c r="J22" s="163"/>
      <c r="K22" s="83"/>
      <c r="L22" s="163"/>
      <c r="M22" s="83"/>
      <c r="N22" s="163"/>
      <c r="O22" s="83"/>
      <c r="P22" s="163"/>
      <c r="Q22" s="54"/>
      <c r="R22" s="163"/>
      <c r="S22" s="55"/>
      <c r="U22"/>
    </row>
    <row r="23" spans="1:21" ht="15" customHeight="1">
      <c r="A23" s="21">
        <f>ROW()</f>
        <v>23</v>
      </c>
      <c r="B23" s="77"/>
      <c r="C23" s="184" t="s">
        <v>593</v>
      </c>
      <c r="D23" s="163"/>
      <c r="E23" s="54"/>
      <c r="F23" s="163"/>
      <c r="G23" s="65"/>
      <c r="H23" s="163"/>
      <c r="I23" s="65"/>
      <c r="J23" s="163"/>
      <c r="K23" s="65"/>
      <c r="L23" s="163"/>
      <c r="M23" s="65"/>
      <c r="N23" s="163"/>
      <c r="O23" s="65"/>
      <c r="P23" s="163"/>
      <c r="Q23" s="54"/>
      <c r="R23" s="163"/>
      <c r="S23" s="55"/>
      <c r="U23"/>
    </row>
    <row r="24" spans="1:21" ht="15" customHeight="1">
      <c r="A24" s="21">
        <f>ROW()</f>
        <v>24</v>
      </c>
      <c r="B24" s="77"/>
      <c r="C24" s="194" t="s">
        <v>594</v>
      </c>
      <c r="D24" s="163"/>
      <c r="E24" s="54"/>
      <c r="F24" s="163"/>
      <c r="G24" s="88">
        <f>G22*G23</f>
        <v>0</v>
      </c>
      <c r="H24" s="163"/>
      <c r="I24" s="88">
        <f>I22*I23</f>
        <v>0</v>
      </c>
      <c r="J24" s="163"/>
      <c r="K24" s="88">
        <f>K22*K23</f>
        <v>0</v>
      </c>
      <c r="L24" s="163"/>
      <c r="M24" s="88">
        <f>M22*M23</f>
        <v>0</v>
      </c>
      <c r="N24" s="163"/>
      <c r="O24" s="88">
        <f>O22*O23</f>
        <v>0</v>
      </c>
      <c r="P24" s="163"/>
      <c r="Q24" s="54"/>
      <c r="R24" s="163"/>
      <c r="S24" s="55"/>
      <c r="U24"/>
    </row>
    <row r="25" spans="1:21" ht="15" customHeight="1">
      <c r="A25" s="21">
        <f>ROW()</f>
        <v>25</v>
      </c>
      <c r="B25" s="89" t="s">
        <v>149</v>
      </c>
      <c r="C25" s="194" t="s">
        <v>595</v>
      </c>
      <c r="D25" s="163"/>
      <c r="E25" s="54"/>
      <c r="F25" s="163"/>
      <c r="G25" s="88">
        <f>'S19.Revenue Methodology'!E63</f>
        <v>0</v>
      </c>
      <c r="H25" s="163"/>
      <c r="I25" s="88">
        <f>'S19.Revenue Methodology'!G63</f>
        <v>0</v>
      </c>
      <c r="J25" s="163"/>
      <c r="K25" s="88">
        <f>'S19.Revenue Methodology'!I63</f>
        <v>0</v>
      </c>
      <c r="L25" s="163"/>
      <c r="M25" s="88">
        <f>'S19.Revenue Methodology'!K63</f>
        <v>0</v>
      </c>
      <c r="N25" s="163"/>
      <c r="O25" s="88">
        <f>'S19.Revenue Methodology'!M63</f>
        <v>0</v>
      </c>
      <c r="P25" s="163"/>
      <c r="Q25" s="54"/>
      <c r="R25" s="163"/>
      <c r="S25" s="55"/>
      <c r="U25"/>
    </row>
    <row r="26" spans="1:21" ht="15" customHeight="1">
      <c r="A26" s="21">
        <f>ROW()</f>
        <v>26</v>
      </c>
      <c r="B26" s="89" t="s">
        <v>149</v>
      </c>
      <c r="C26" s="194" t="s">
        <v>596</v>
      </c>
      <c r="D26" s="163"/>
      <c r="E26" s="54"/>
      <c r="F26" s="163"/>
      <c r="G26" s="83"/>
      <c r="H26" s="163"/>
      <c r="I26" s="83"/>
      <c r="J26" s="163"/>
      <c r="K26" s="83"/>
      <c r="L26" s="163"/>
      <c r="M26" s="83"/>
      <c r="N26" s="163"/>
      <c r="O26" s="83"/>
      <c r="P26" s="163"/>
      <c r="Q26" s="54"/>
      <c r="R26" s="163"/>
      <c r="S26" s="55"/>
      <c r="U26"/>
    </row>
    <row r="27" spans="1:21" ht="15" customHeight="1">
      <c r="A27" s="21">
        <f>ROW()</f>
        <v>27</v>
      </c>
      <c r="B27" s="89" t="s">
        <v>149</v>
      </c>
      <c r="C27" s="194" t="s">
        <v>597</v>
      </c>
      <c r="D27" s="163"/>
      <c r="E27" s="54"/>
      <c r="F27" s="163"/>
      <c r="G27" s="83"/>
      <c r="H27" s="163"/>
      <c r="I27" s="83"/>
      <c r="J27" s="163"/>
      <c r="K27" s="83"/>
      <c r="L27" s="163"/>
      <c r="M27" s="83"/>
      <c r="N27" s="163"/>
      <c r="O27" s="83"/>
      <c r="P27" s="163"/>
      <c r="Q27" s="54"/>
      <c r="R27" s="163"/>
      <c r="S27" s="55"/>
      <c r="U27"/>
    </row>
    <row r="28" spans="1:21" ht="15" customHeight="1">
      <c r="A28" s="21">
        <f>ROW()</f>
        <v>28</v>
      </c>
      <c r="B28" s="89" t="s">
        <v>372</v>
      </c>
      <c r="C28" s="194" t="s">
        <v>598</v>
      </c>
      <c r="D28" s="163"/>
      <c r="E28" s="54"/>
      <c r="F28" s="163"/>
      <c r="G28" s="83"/>
      <c r="H28" s="163"/>
      <c r="I28" s="83"/>
      <c r="J28" s="163"/>
      <c r="K28" s="83"/>
      <c r="L28" s="163"/>
      <c r="M28" s="83"/>
      <c r="N28" s="163"/>
      <c r="O28" s="83"/>
      <c r="P28" s="163"/>
      <c r="Q28" s="54"/>
      <c r="R28" s="163"/>
      <c r="S28" s="55"/>
      <c r="U28"/>
    </row>
    <row r="29" spans="1:21" ht="15" customHeight="1">
      <c r="A29" s="21">
        <f>ROW()</f>
        <v>29</v>
      </c>
      <c r="B29" s="89" t="s">
        <v>142</v>
      </c>
      <c r="C29" s="194" t="s">
        <v>599</v>
      </c>
      <c r="D29" s="163"/>
      <c r="E29" s="54"/>
      <c r="F29" s="163"/>
      <c r="G29" s="83"/>
      <c r="H29" s="163"/>
      <c r="I29" s="83"/>
      <c r="J29" s="163"/>
      <c r="K29" s="83"/>
      <c r="L29" s="163"/>
      <c r="M29" s="83"/>
      <c r="N29" s="163"/>
      <c r="O29" s="83"/>
      <c r="P29" s="163"/>
      <c r="Q29" s="54"/>
      <c r="R29" s="163"/>
      <c r="S29" s="55"/>
      <c r="U29"/>
    </row>
    <row r="30" spans="1:21" ht="15" customHeight="1" thickBot="1">
      <c r="A30" s="21">
        <f>ROW()</f>
        <v>30</v>
      </c>
      <c r="B30" s="89" t="s">
        <v>372</v>
      </c>
      <c r="C30" s="194" t="s">
        <v>600</v>
      </c>
      <c r="D30" s="163"/>
      <c r="E30" s="54"/>
      <c r="F30" s="163"/>
      <c r="G30" s="83"/>
      <c r="H30" s="163"/>
      <c r="I30" s="83"/>
      <c r="J30" s="163"/>
      <c r="K30" s="83"/>
      <c r="L30" s="163"/>
      <c r="M30" s="83"/>
      <c r="N30" s="163"/>
      <c r="O30" s="83"/>
      <c r="P30" s="163"/>
      <c r="Q30" s="54"/>
      <c r="R30" s="163"/>
      <c r="S30" s="55"/>
      <c r="U30"/>
    </row>
    <row r="31" spans="1:21" ht="13.5" thickBot="1">
      <c r="A31" s="21">
        <f>ROW()</f>
        <v>31</v>
      </c>
      <c r="B31" s="77"/>
      <c r="C31" s="71" t="s">
        <v>151</v>
      </c>
      <c r="D31" s="163"/>
      <c r="E31" s="54"/>
      <c r="F31" s="163"/>
      <c r="G31" s="90">
        <f>SUM(G24:G28)-G29+G30</f>
        <v>0</v>
      </c>
      <c r="H31" s="163"/>
      <c r="I31" s="90">
        <f>SUM(I24:I28)-I29+I30</f>
        <v>0</v>
      </c>
      <c r="J31" s="163"/>
      <c r="K31" s="90">
        <f>SUM(K24:K28)-K29+K30</f>
        <v>0</v>
      </c>
      <c r="L31" s="163"/>
      <c r="M31" s="90">
        <f>SUM(M24:M28)-M29+M30</f>
        <v>0</v>
      </c>
      <c r="N31" s="163"/>
      <c r="O31" s="90">
        <f>SUM(O24:O28)-O29+O30</f>
        <v>0</v>
      </c>
      <c r="P31" s="163"/>
      <c r="Q31" s="54"/>
      <c r="R31" s="163"/>
      <c r="S31" s="55"/>
      <c r="U31"/>
    </row>
    <row r="32" spans="1:21" ht="12.75">
      <c r="A32" s="21">
        <f>ROW()</f>
        <v>32</v>
      </c>
      <c r="B32" s="77"/>
      <c r="C32" s="54"/>
      <c r="D32" s="163"/>
      <c r="E32" s="54"/>
      <c r="F32" s="163"/>
      <c r="G32" s="54"/>
      <c r="H32" s="163"/>
      <c r="I32" s="54"/>
      <c r="J32" s="163"/>
      <c r="K32" s="54"/>
      <c r="L32" s="163"/>
      <c r="M32" s="54"/>
      <c r="N32" s="163"/>
      <c r="O32" s="54"/>
      <c r="P32" s="163"/>
      <c r="Q32" s="54"/>
      <c r="R32" s="163"/>
      <c r="S32" s="55"/>
      <c r="U32"/>
    </row>
    <row r="33" spans="1:21" ht="12.75">
      <c r="A33" s="21">
        <f>ROW()</f>
        <v>33</v>
      </c>
      <c r="B33" s="77"/>
      <c r="C33" s="56" t="s">
        <v>152</v>
      </c>
      <c r="D33" s="163"/>
      <c r="E33" s="54"/>
      <c r="F33" s="163"/>
      <c r="G33" s="54"/>
      <c r="H33" s="163"/>
      <c r="I33" s="54"/>
      <c r="J33" s="163"/>
      <c r="K33" s="54"/>
      <c r="L33" s="163"/>
      <c r="M33" s="54"/>
      <c r="N33" s="163"/>
      <c r="O33" s="54"/>
      <c r="P33" s="163"/>
      <c r="Q33" s="54"/>
      <c r="R33" s="163"/>
      <c r="S33" s="55"/>
      <c r="U33"/>
    </row>
    <row r="34" spans="1:21" ht="15" customHeight="1">
      <c r="A34" s="21">
        <f>ROW()</f>
        <v>34</v>
      </c>
      <c r="B34" s="77"/>
      <c r="C34" s="71" t="s">
        <v>153</v>
      </c>
      <c r="D34" s="163"/>
      <c r="E34" s="54"/>
      <c r="F34" s="163"/>
      <c r="G34" s="83"/>
      <c r="H34" s="163"/>
      <c r="I34" s="83"/>
      <c r="J34" s="163"/>
      <c r="K34" s="83"/>
      <c r="L34" s="163"/>
      <c r="M34" s="83"/>
      <c r="N34" s="163"/>
      <c r="O34" s="83"/>
      <c r="P34" s="163"/>
      <c r="Q34" s="54"/>
      <c r="R34" s="163"/>
      <c r="S34" s="55"/>
      <c r="U34"/>
    </row>
    <row r="35" spans="1:21" ht="15" customHeight="1">
      <c r="A35" s="21">
        <f>ROW()</f>
        <v>35</v>
      </c>
      <c r="B35" s="77"/>
      <c r="C35" s="71" t="s">
        <v>154</v>
      </c>
      <c r="D35" s="163"/>
      <c r="E35" s="54"/>
      <c r="F35" s="163"/>
      <c r="G35" s="83"/>
      <c r="H35" s="163"/>
      <c r="I35" s="83"/>
      <c r="J35" s="163"/>
      <c r="K35" s="83"/>
      <c r="L35" s="163"/>
      <c r="M35" s="83"/>
      <c r="N35" s="163"/>
      <c r="O35" s="83"/>
      <c r="P35" s="163"/>
      <c r="Q35" s="54"/>
      <c r="R35" s="163"/>
      <c r="S35" s="55"/>
      <c r="U35"/>
    </row>
    <row r="36" spans="1:21" ht="15" customHeight="1" thickBot="1">
      <c r="A36" s="21">
        <f>ROW()</f>
        <v>36</v>
      </c>
      <c r="B36" s="77"/>
      <c r="C36" s="71" t="s">
        <v>155</v>
      </c>
      <c r="D36" s="163"/>
      <c r="E36" s="54"/>
      <c r="F36" s="163"/>
      <c r="G36" s="83"/>
      <c r="H36" s="163"/>
      <c r="I36" s="83"/>
      <c r="J36" s="163"/>
      <c r="K36" s="83"/>
      <c r="L36" s="163"/>
      <c r="M36" s="83"/>
      <c r="N36" s="163"/>
      <c r="O36" s="83"/>
      <c r="P36" s="163"/>
      <c r="Q36" s="54"/>
      <c r="R36" s="163"/>
      <c r="S36" s="55"/>
      <c r="U36"/>
    </row>
    <row r="37" spans="1:21" ht="13.5" thickBot="1">
      <c r="A37" s="21">
        <f>ROW()</f>
        <v>37</v>
      </c>
      <c r="B37" s="77"/>
      <c r="C37" s="71" t="s">
        <v>54</v>
      </c>
      <c r="D37" s="163"/>
      <c r="E37" s="54"/>
      <c r="F37" s="163"/>
      <c r="G37" s="90">
        <f>SUM(G34:G36)</f>
        <v>0</v>
      </c>
      <c r="H37" s="163"/>
      <c r="I37" s="90">
        <f>SUM(I34:I36)</f>
        <v>0</v>
      </c>
      <c r="J37" s="163"/>
      <c r="K37" s="90">
        <f>SUM(K34:K36)</f>
        <v>0</v>
      </c>
      <c r="L37" s="163"/>
      <c r="M37" s="90">
        <f>SUM(M34:M36)</f>
        <v>0</v>
      </c>
      <c r="N37" s="163"/>
      <c r="O37" s="90">
        <f>SUM(O34:O36)</f>
        <v>0</v>
      </c>
      <c r="P37" s="163"/>
      <c r="Q37" s="54"/>
      <c r="R37" s="163"/>
      <c r="S37" s="55"/>
      <c r="U37"/>
    </row>
    <row r="38" spans="1:21" ht="12.75">
      <c r="A38" s="21">
        <f>ROW()</f>
        <v>38</v>
      </c>
      <c r="B38" s="77"/>
      <c r="C38" s="54"/>
      <c r="D38" s="163"/>
      <c r="E38" s="54"/>
      <c r="F38" s="163"/>
      <c r="G38" s="54"/>
      <c r="H38" s="163"/>
      <c r="I38" s="54"/>
      <c r="J38" s="163"/>
      <c r="K38" s="54"/>
      <c r="L38" s="163"/>
      <c r="M38" s="54"/>
      <c r="N38" s="163"/>
      <c r="O38" s="54"/>
      <c r="P38" s="163"/>
      <c r="Q38" s="54"/>
      <c r="R38" s="163"/>
      <c r="S38" s="246"/>
      <c r="U38"/>
    </row>
    <row r="39" spans="1:21" ht="22.5" customHeight="1">
      <c r="A39" s="21">
        <f>ROW()</f>
        <v>39</v>
      </c>
      <c r="B39" s="77"/>
      <c r="C39" s="56" t="s">
        <v>156</v>
      </c>
      <c r="D39" s="163"/>
      <c r="E39" s="54"/>
      <c r="F39" s="163"/>
      <c r="G39" s="54"/>
      <c r="H39" s="163"/>
      <c r="I39" s="54"/>
      <c r="J39" s="163"/>
      <c r="K39" s="54"/>
      <c r="L39" s="163"/>
      <c r="M39" s="54"/>
      <c r="N39" s="163"/>
      <c r="O39" s="54"/>
      <c r="P39" s="163"/>
      <c r="Q39" s="54"/>
      <c r="R39" s="163"/>
      <c r="S39" s="55"/>
      <c r="U39"/>
    </row>
    <row r="40" spans="1:21" ht="15" customHeight="1">
      <c r="A40" s="21">
        <f>ROW()</f>
        <v>40</v>
      </c>
      <c r="B40" s="77"/>
      <c r="C40" s="450"/>
      <c r="D40" s="451"/>
      <c r="E40" s="451"/>
      <c r="F40" s="451"/>
      <c r="G40" s="451"/>
      <c r="H40" s="451"/>
      <c r="I40" s="451"/>
      <c r="J40" s="451"/>
      <c r="K40" s="451"/>
      <c r="L40" s="451"/>
      <c r="M40" s="451"/>
      <c r="N40" s="451"/>
      <c r="O40" s="451"/>
      <c r="P40" s="451"/>
      <c r="Q40" s="452"/>
      <c r="R40" s="237"/>
      <c r="S40" s="240"/>
      <c r="U40"/>
    </row>
    <row r="41" spans="1:21" ht="15" customHeight="1">
      <c r="A41" s="21">
        <f>ROW()</f>
        <v>41</v>
      </c>
      <c r="B41" s="77"/>
      <c r="C41" s="453"/>
      <c r="D41" s="454"/>
      <c r="E41" s="454"/>
      <c r="F41" s="454"/>
      <c r="G41" s="454"/>
      <c r="H41" s="454"/>
      <c r="I41" s="454"/>
      <c r="J41" s="454"/>
      <c r="K41" s="454"/>
      <c r="L41" s="454"/>
      <c r="M41" s="454"/>
      <c r="N41" s="454"/>
      <c r="O41" s="454"/>
      <c r="P41" s="454"/>
      <c r="Q41" s="455"/>
      <c r="R41" s="237"/>
      <c r="S41" s="240"/>
      <c r="U41"/>
    </row>
    <row r="42" spans="1:21" ht="15" customHeight="1">
      <c r="A42" s="21">
        <f>ROW()</f>
        <v>42</v>
      </c>
      <c r="B42" s="77"/>
      <c r="C42" s="453"/>
      <c r="D42" s="454"/>
      <c r="E42" s="454"/>
      <c r="F42" s="454"/>
      <c r="G42" s="454"/>
      <c r="H42" s="454"/>
      <c r="I42" s="454"/>
      <c r="J42" s="454"/>
      <c r="K42" s="454"/>
      <c r="L42" s="454"/>
      <c r="M42" s="454"/>
      <c r="N42" s="454"/>
      <c r="O42" s="454"/>
      <c r="P42" s="454"/>
      <c r="Q42" s="455"/>
      <c r="R42" s="237"/>
      <c r="S42" s="240"/>
      <c r="U42"/>
    </row>
    <row r="43" spans="1:21" ht="15" customHeight="1">
      <c r="A43" s="21">
        <f>ROW()</f>
        <v>43</v>
      </c>
      <c r="B43" s="77"/>
      <c r="C43" s="453"/>
      <c r="D43" s="454"/>
      <c r="E43" s="454"/>
      <c r="F43" s="454"/>
      <c r="G43" s="454"/>
      <c r="H43" s="454"/>
      <c r="I43" s="454"/>
      <c r="J43" s="454"/>
      <c r="K43" s="454"/>
      <c r="L43" s="454"/>
      <c r="M43" s="454"/>
      <c r="N43" s="454"/>
      <c r="O43" s="454"/>
      <c r="P43" s="454"/>
      <c r="Q43" s="455"/>
      <c r="R43" s="237"/>
      <c r="S43" s="240"/>
      <c r="U43"/>
    </row>
    <row r="44" spans="1:21" ht="15" customHeight="1">
      <c r="A44" s="21">
        <f>ROW()</f>
        <v>44</v>
      </c>
      <c r="B44" s="77"/>
      <c r="C44" s="453"/>
      <c r="D44" s="454"/>
      <c r="E44" s="454"/>
      <c r="F44" s="454"/>
      <c r="G44" s="454"/>
      <c r="H44" s="454"/>
      <c r="I44" s="454"/>
      <c r="J44" s="454"/>
      <c r="K44" s="454"/>
      <c r="L44" s="454"/>
      <c r="M44" s="454"/>
      <c r="N44" s="454"/>
      <c r="O44" s="454"/>
      <c r="P44" s="454"/>
      <c r="Q44" s="455"/>
      <c r="R44" s="237"/>
      <c r="S44" s="240"/>
      <c r="U44"/>
    </row>
    <row r="45" spans="1:21" ht="15" customHeight="1">
      <c r="A45" s="21">
        <f>ROW()</f>
        <v>45</v>
      </c>
      <c r="B45" s="77"/>
      <c r="C45" s="453"/>
      <c r="D45" s="454"/>
      <c r="E45" s="454"/>
      <c r="F45" s="454"/>
      <c r="G45" s="454"/>
      <c r="H45" s="454"/>
      <c r="I45" s="454"/>
      <c r="J45" s="454"/>
      <c r="K45" s="454"/>
      <c r="L45" s="454"/>
      <c r="M45" s="454"/>
      <c r="N45" s="454"/>
      <c r="O45" s="454"/>
      <c r="P45" s="454"/>
      <c r="Q45" s="455"/>
      <c r="R45" s="237"/>
      <c r="S45" s="240"/>
      <c r="U45"/>
    </row>
    <row r="46" spans="1:21" ht="15" customHeight="1">
      <c r="A46" s="21">
        <f>ROW()</f>
        <v>46</v>
      </c>
      <c r="B46" s="77"/>
      <c r="C46" s="453"/>
      <c r="D46" s="454"/>
      <c r="E46" s="454"/>
      <c r="F46" s="454"/>
      <c r="G46" s="454"/>
      <c r="H46" s="454"/>
      <c r="I46" s="454"/>
      <c r="J46" s="454"/>
      <c r="K46" s="454"/>
      <c r="L46" s="454"/>
      <c r="M46" s="454"/>
      <c r="N46" s="454"/>
      <c r="O46" s="454"/>
      <c r="P46" s="454"/>
      <c r="Q46" s="455"/>
      <c r="R46" s="237"/>
      <c r="S46" s="240"/>
      <c r="U46"/>
    </row>
    <row r="47" spans="1:21" ht="15" customHeight="1">
      <c r="A47" s="21">
        <f>ROW()</f>
        <v>47</v>
      </c>
      <c r="B47" s="77"/>
      <c r="C47" s="453"/>
      <c r="D47" s="454"/>
      <c r="E47" s="454"/>
      <c r="F47" s="454"/>
      <c r="G47" s="454"/>
      <c r="H47" s="454"/>
      <c r="I47" s="454"/>
      <c r="J47" s="454"/>
      <c r="K47" s="454"/>
      <c r="L47" s="454"/>
      <c r="M47" s="454"/>
      <c r="N47" s="454"/>
      <c r="O47" s="454"/>
      <c r="P47" s="454"/>
      <c r="Q47" s="455"/>
      <c r="R47" s="237"/>
      <c r="S47" s="240"/>
      <c r="U47"/>
    </row>
    <row r="48" spans="1:21" ht="15" customHeight="1">
      <c r="A48" s="21">
        <f>ROW()</f>
        <v>48</v>
      </c>
      <c r="B48" s="77"/>
      <c r="C48" s="453"/>
      <c r="D48" s="454"/>
      <c r="E48" s="454"/>
      <c r="F48" s="454"/>
      <c r="G48" s="454"/>
      <c r="H48" s="454"/>
      <c r="I48" s="454"/>
      <c r="J48" s="454"/>
      <c r="K48" s="454"/>
      <c r="L48" s="454"/>
      <c r="M48" s="454"/>
      <c r="N48" s="454"/>
      <c r="O48" s="454"/>
      <c r="P48" s="454"/>
      <c r="Q48" s="455"/>
      <c r="R48" s="237"/>
      <c r="S48" s="240"/>
      <c r="U48"/>
    </row>
    <row r="49" spans="1:21" ht="15" customHeight="1">
      <c r="A49" s="21">
        <f>ROW()</f>
        <v>49</v>
      </c>
      <c r="B49" s="77"/>
      <c r="C49" s="453"/>
      <c r="D49" s="454"/>
      <c r="E49" s="454"/>
      <c r="F49" s="454"/>
      <c r="G49" s="454"/>
      <c r="H49" s="454"/>
      <c r="I49" s="454"/>
      <c r="J49" s="454"/>
      <c r="K49" s="454"/>
      <c r="L49" s="454"/>
      <c r="M49" s="454"/>
      <c r="N49" s="454"/>
      <c r="O49" s="454"/>
      <c r="P49" s="454"/>
      <c r="Q49" s="455"/>
      <c r="R49" s="237"/>
      <c r="S49" s="240"/>
      <c r="U49"/>
    </row>
    <row r="50" spans="1:21" ht="15" customHeight="1">
      <c r="A50" s="21">
        <f>ROW()</f>
        <v>50</v>
      </c>
      <c r="B50" s="77"/>
      <c r="C50" s="453"/>
      <c r="D50" s="454"/>
      <c r="E50" s="454"/>
      <c r="F50" s="454"/>
      <c r="G50" s="454"/>
      <c r="H50" s="454"/>
      <c r="I50" s="454"/>
      <c r="J50" s="454"/>
      <c r="K50" s="454"/>
      <c r="L50" s="454"/>
      <c r="M50" s="454"/>
      <c r="N50" s="454"/>
      <c r="O50" s="454"/>
      <c r="P50" s="454"/>
      <c r="Q50" s="455"/>
      <c r="R50" s="237"/>
      <c r="S50" s="240"/>
      <c r="U50"/>
    </row>
    <row r="51" spans="1:21" ht="15" customHeight="1">
      <c r="A51" s="21">
        <f>ROW()</f>
        <v>51</v>
      </c>
      <c r="B51" s="77"/>
      <c r="C51" s="453"/>
      <c r="D51" s="454"/>
      <c r="E51" s="454"/>
      <c r="F51" s="454"/>
      <c r="G51" s="454"/>
      <c r="H51" s="454"/>
      <c r="I51" s="454"/>
      <c r="J51" s="454"/>
      <c r="K51" s="454"/>
      <c r="L51" s="454"/>
      <c r="M51" s="454"/>
      <c r="N51" s="454"/>
      <c r="O51" s="454"/>
      <c r="P51" s="454"/>
      <c r="Q51" s="455"/>
      <c r="R51" s="237"/>
      <c r="S51" s="240"/>
      <c r="U51"/>
    </row>
    <row r="52" spans="1:21" ht="15" customHeight="1">
      <c r="A52" s="21">
        <f>ROW()</f>
        <v>52</v>
      </c>
      <c r="B52" s="77"/>
      <c r="C52" s="456"/>
      <c r="D52" s="457"/>
      <c r="E52" s="457"/>
      <c r="F52" s="457"/>
      <c r="G52" s="457"/>
      <c r="H52" s="457"/>
      <c r="I52" s="457"/>
      <c r="J52" s="457"/>
      <c r="K52" s="457"/>
      <c r="L52" s="457"/>
      <c r="M52" s="457"/>
      <c r="N52" s="457"/>
      <c r="O52" s="457"/>
      <c r="P52" s="457"/>
      <c r="Q52" s="458"/>
      <c r="R52" s="237"/>
      <c r="S52" s="240"/>
      <c r="U52"/>
    </row>
    <row r="53" spans="1:21" ht="15" customHeight="1">
      <c r="A53" s="21">
        <f>ROW()</f>
        <v>53</v>
      </c>
      <c r="B53" s="241"/>
      <c r="C53" s="239"/>
      <c r="D53" s="239"/>
      <c r="E53" s="239"/>
      <c r="F53" s="239"/>
      <c r="G53" s="239"/>
      <c r="H53" s="239"/>
      <c r="I53" s="239"/>
      <c r="J53" s="239"/>
      <c r="K53" s="239"/>
      <c r="L53" s="239"/>
      <c r="M53" s="239"/>
      <c r="N53" s="239"/>
      <c r="O53" s="239"/>
      <c r="P53" s="239"/>
      <c r="Q53" s="239"/>
      <c r="R53" s="239"/>
      <c r="S53" s="240"/>
      <c r="U53"/>
    </row>
    <row r="54" spans="1:21" ht="20.25" customHeight="1">
      <c r="A54" s="362" t="s">
        <v>533</v>
      </c>
      <c r="B54" s="282"/>
      <c r="C54" s="282"/>
      <c r="D54" s="282"/>
      <c r="E54" s="282"/>
      <c r="F54" s="282"/>
      <c r="G54" s="282"/>
      <c r="H54" s="282"/>
      <c r="I54" s="282"/>
      <c r="J54" s="282"/>
      <c r="K54" s="282"/>
      <c r="L54" s="282"/>
      <c r="M54" s="282"/>
      <c r="N54" s="282"/>
      <c r="O54" s="282"/>
      <c r="P54" s="282"/>
      <c r="Q54" s="244"/>
      <c r="R54" s="244"/>
      <c r="S54" s="245"/>
      <c r="U54"/>
    </row>
    <row r="55" spans="1:21" ht="12.75" customHeight="1">
      <c r="A55" s="284" t="s">
        <v>53</v>
      </c>
      <c r="B55" s="301"/>
      <c r="C55" s="297"/>
      <c r="D55" s="297"/>
      <c r="E55" s="301"/>
      <c r="F55" s="297"/>
      <c r="G55" s="301"/>
      <c r="H55" s="297"/>
      <c r="I55" s="301"/>
      <c r="J55" s="297"/>
      <c r="K55" s="301"/>
      <c r="L55" s="297"/>
      <c r="M55" s="301"/>
      <c r="N55" s="297"/>
      <c r="O55" s="297"/>
      <c r="P55" s="297"/>
      <c r="Q55" s="244"/>
      <c r="R55" s="244"/>
      <c r="S55" s="245"/>
      <c r="U55"/>
    </row>
    <row r="56" spans="1:21" ht="22.5" customHeight="1">
      <c r="A56" s="21">
        <f>ROW()</f>
        <v>56</v>
      </c>
      <c r="B56" s="77"/>
      <c r="C56" s="56" t="s">
        <v>141</v>
      </c>
      <c r="D56" s="160"/>
      <c r="E56" s="92" t="s">
        <v>144</v>
      </c>
      <c r="F56" s="160"/>
      <c r="G56" s="92" t="s">
        <v>145</v>
      </c>
      <c r="H56" s="160"/>
      <c r="I56" s="92" t="s">
        <v>146</v>
      </c>
      <c r="J56" s="160"/>
      <c r="K56" s="92" t="s">
        <v>147</v>
      </c>
      <c r="L56" s="160"/>
      <c r="M56" s="92" t="s">
        <v>148</v>
      </c>
      <c r="N56" s="160"/>
      <c r="O56" s="163"/>
      <c r="P56" s="163"/>
      <c r="Q56" s="163"/>
      <c r="R56" s="163"/>
      <c r="S56" s="223"/>
      <c r="U56"/>
    </row>
    <row r="57" spans="1:21" ht="12.75">
      <c r="A57" s="21">
        <f>ROW()</f>
        <v>57</v>
      </c>
      <c r="B57" s="77"/>
      <c r="C57" s="176" t="s">
        <v>261</v>
      </c>
      <c r="D57" s="163"/>
      <c r="E57" s="173">
        <f>IF(ISNUMBER(CoverSheet!$C$31),DATE(YEAR(CoverSheet!$C$31)+1,MONTH(CoverSheet!$C$31),DAY(CoverSheet!$C$31)),"")</f>
        <v>40999</v>
      </c>
      <c r="F57" s="163"/>
      <c r="G57" s="173">
        <f>IF(ISNUMBER(CoverSheet!$C$31),DATE(YEAR(CoverSheet!$C$31)+2,MONTH(CoverSheet!$C$31),DAY(CoverSheet!$C$31)),"")</f>
        <v>41364</v>
      </c>
      <c r="H57" s="163"/>
      <c r="I57" s="173">
        <f>IF(ISNUMBER(CoverSheet!$C$31),DATE(YEAR(CoverSheet!$C$31)+3,MONTH(CoverSheet!$C$31),DAY(CoverSheet!$C$31)),"")</f>
        <v>41729</v>
      </c>
      <c r="J57" s="163"/>
      <c r="K57" s="173">
        <f>IF(ISNUMBER(CoverSheet!$C$31),DATE(YEAR(CoverSheet!$C$31)+4,MONTH(CoverSheet!$C$31),DAY(CoverSheet!$C$31)),"")</f>
        <v>42094</v>
      </c>
      <c r="L57" s="163"/>
      <c r="M57" s="173">
        <f>IF(ISNUMBER(CoverSheet!$C$31),DATE(YEAR(CoverSheet!$C$31)+5,MONTH(CoverSheet!$C$31),DAY(CoverSheet!$C$31)),"")</f>
        <v>42460</v>
      </c>
      <c r="N57" s="54"/>
      <c r="O57" s="163"/>
      <c r="P57" s="163"/>
      <c r="Q57" s="163"/>
      <c r="R57" s="163"/>
      <c r="S57" s="223"/>
      <c r="U57"/>
    </row>
    <row r="58" spans="1:21" ht="30" customHeight="1">
      <c r="A58" s="21">
        <f>ROW()</f>
        <v>58</v>
      </c>
      <c r="B58" s="262" t="s">
        <v>496</v>
      </c>
      <c r="C58" s="56"/>
      <c r="D58" s="163"/>
      <c r="E58" s="54"/>
      <c r="F58" s="163"/>
      <c r="G58" s="54"/>
      <c r="H58" s="163"/>
      <c r="I58" s="54"/>
      <c r="J58" s="163"/>
      <c r="K58" s="54"/>
      <c r="L58" s="163"/>
      <c r="M58" s="54"/>
      <c r="N58" s="163"/>
      <c r="O58" s="163"/>
      <c r="P58" s="163"/>
      <c r="Q58" s="163"/>
      <c r="R58" s="163"/>
      <c r="S58" s="223"/>
      <c r="U58"/>
    </row>
    <row r="59" spans="1:21" ht="15" customHeight="1">
      <c r="A59" s="21">
        <f>ROW()</f>
        <v>59</v>
      </c>
      <c r="B59" s="77"/>
      <c r="C59" s="71" t="s">
        <v>181</v>
      </c>
      <c r="D59" s="163"/>
      <c r="E59" s="83"/>
      <c r="F59" s="163"/>
      <c r="G59" s="83"/>
      <c r="H59" s="163"/>
      <c r="I59" s="83"/>
      <c r="J59" s="163"/>
      <c r="K59" s="83"/>
      <c r="L59" s="163"/>
      <c r="M59" s="83"/>
      <c r="N59" s="163"/>
      <c r="O59" s="163"/>
      <c r="P59" s="163"/>
      <c r="Q59" s="163"/>
      <c r="R59" s="163"/>
      <c r="S59" s="223"/>
      <c r="U59"/>
    </row>
    <row r="60" spans="1:21" ht="15" customHeight="1">
      <c r="A60" s="21">
        <f>ROW()</f>
        <v>60</v>
      </c>
      <c r="B60" s="77"/>
      <c r="C60" s="71" t="s">
        <v>182</v>
      </c>
      <c r="D60" s="163"/>
      <c r="E60" s="83"/>
      <c r="F60" s="163"/>
      <c r="G60" s="83"/>
      <c r="H60" s="163"/>
      <c r="I60" s="83"/>
      <c r="J60" s="163"/>
      <c r="K60" s="83"/>
      <c r="L60" s="163"/>
      <c r="M60" s="83"/>
      <c r="N60" s="163"/>
      <c r="O60" s="163"/>
      <c r="P60" s="163"/>
      <c r="Q60" s="163"/>
      <c r="R60" s="163"/>
      <c r="S60" s="223"/>
      <c r="U60"/>
    </row>
    <row r="61" spans="1:21" ht="15" customHeight="1">
      <c r="A61" s="21">
        <f>ROW()</f>
        <v>61</v>
      </c>
      <c r="B61" s="77"/>
      <c r="C61" s="71" t="s">
        <v>183</v>
      </c>
      <c r="D61" s="163"/>
      <c r="E61" s="83"/>
      <c r="F61" s="163"/>
      <c r="G61" s="83"/>
      <c r="H61" s="163"/>
      <c r="I61" s="83"/>
      <c r="J61" s="163"/>
      <c r="K61" s="83"/>
      <c r="L61" s="163"/>
      <c r="M61" s="83"/>
      <c r="N61" s="163"/>
      <c r="O61" s="163"/>
      <c r="P61" s="163"/>
      <c r="Q61" s="163"/>
      <c r="R61" s="163"/>
      <c r="S61" s="223"/>
      <c r="U61"/>
    </row>
    <row r="62" spans="1:21" ht="15" customHeight="1" thickBot="1">
      <c r="A62" s="21">
        <f>ROW()</f>
        <v>62</v>
      </c>
      <c r="B62" s="77"/>
      <c r="C62" s="71" t="s">
        <v>184</v>
      </c>
      <c r="D62" s="163"/>
      <c r="E62" s="83"/>
      <c r="F62" s="163"/>
      <c r="G62" s="83"/>
      <c r="H62" s="163"/>
      <c r="I62" s="83"/>
      <c r="J62" s="163"/>
      <c r="K62" s="83"/>
      <c r="L62" s="163"/>
      <c r="M62" s="83"/>
      <c r="N62" s="163"/>
      <c r="O62" s="163"/>
      <c r="P62" s="163"/>
      <c r="Q62" s="163"/>
      <c r="R62" s="163"/>
      <c r="S62" s="223"/>
      <c r="U62"/>
    </row>
    <row r="63" spans="1:21" ht="13.5" thickBot="1">
      <c r="A63" s="21">
        <f>ROW()</f>
        <v>63</v>
      </c>
      <c r="B63" s="77"/>
      <c r="C63" s="93" t="s">
        <v>374</v>
      </c>
      <c r="D63" s="163"/>
      <c r="E63" s="98">
        <f>SUM(E59:E62)</f>
        <v>0</v>
      </c>
      <c r="F63" s="163"/>
      <c r="G63" s="98">
        <f>SUM(G59:G62)</f>
        <v>0</v>
      </c>
      <c r="H63" s="163"/>
      <c r="I63" s="98">
        <f>SUM(I59:I62)</f>
        <v>0</v>
      </c>
      <c r="J63" s="163"/>
      <c r="K63" s="98">
        <f>SUM(K59:K62)</f>
        <v>0</v>
      </c>
      <c r="L63" s="163"/>
      <c r="M63" s="98">
        <f>SUM(M59:M62)</f>
        <v>0</v>
      </c>
      <c r="N63" s="163"/>
      <c r="O63" s="163"/>
      <c r="P63" s="163"/>
      <c r="Q63" s="163"/>
      <c r="R63" s="163"/>
      <c r="S63" s="223"/>
      <c r="U63"/>
    </row>
    <row r="64" spans="1:21" ht="12.75">
      <c r="A64" s="22">
        <f>ROW()</f>
        <v>64</v>
      </c>
      <c r="B64" s="68"/>
      <c r="C64" s="68"/>
      <c r="D64" s="167"/>
      <c r="E64" s="68"/>
      <c r="F64" s="167"/>
      <c r="G64" s="68"/>
      <c r="H64" s="167"/>
      <c r="I64" s="68"/>
      <c r="J64" s="167"/>
      <c r="K64" s="68"/>
      <c r="L64" s="167"/>
      <c r="M64" s="68"/>
      <c r="N64" s="167"/>
      <c r="O64" s="68"/>
      <c r="P64" s="167"/>
      <c r="Q64" s="68"/>
      <c r="R64" s="167"/>
      <c r="S64" s="168" t="s">
        <v>312</v>
      </c>
      <c r="U64"/>
    </row>
    <row r="65" spans="1:21" ht="12.75">
      <c r="A65" s="16"/>
      <c r="B65" s="16"/>
      <c r="C65" s="16"/>
      <c r="D65" s="16"/>
      <c r="E65" s="16"/>
      <c r="F65" s="16"/>
      <c r="G65" s="16"/>
      <c r="H65" s="16"/>
      <c r="I65" s="16"/>
      <c r="J65" s="16"/>
      <c r="K65" s="16"/>
      <c r="L65" s="16"/>
      <c r="M65" s="16"/>
      <c r="N65" s="16"/>
      <c r="O65" s="16"/>
      <c r="P65" s="16"/>
      <c r="Q65" s="17"/>
      <c r="R65" s="16"/>
      <c r="S65" s="17"/>
      <c r="T65" s="16"/>
      <c r="U65"/>
    </row>
    <row r="66" spans="1:36" s="16" customFormat="1" ht="12.75" customHeight="1">
      <c r="A66" s="44"/>
      <c r="B66" s="45"/>
      <c r="C66" s="45"/>
      <c r="D66" s="45"/>
      <c r="E66" s="45"/>
      <c r="F66" s="45"/>
      <c r="G66" s="45"/>
      <c r="H66" s="45"/>
      <c r="I66" s="45"/>
      <c r="J66" s="45"/>
      <c r="K66" s="45"/>
      <c r="L66" s="45"/>
      <c r="M66" s="45"/>
      <c r="N66" s="45"/>
      <c r="O66" s="45"/>
      <c r="P66" s="45"/>
      <c r="Q66" s="45"/>
      <c r="R66" s="45"/>
      <c r="S66" s="45"/>
      <c r="T66" s="45"/>
      <c r="U66" s="45"/>
      <c r="V66" s="45"/>
      <c r="W66" s="45"/>
      <c r="X66" s="45"/>
      <c r="Y66" s="45"/>
      <c r="Z66" s="46"/>
      <c r="AA66"/>
      <c r="AB66"/>
      <c r="AC66"/>
      <c r="AD66"/>
      <c r="AE66"/>
      <c r="AF66"/>
      <c r="AG66"/>
      <c r="AH66"/>
      <c r="AI66"/>
      <c r="AJ66"/>
    </row>
    <row r="67" spans="1:36" s="16" customFormat="1" ht="16.5" customHeight="1">
      <c r="A67" s="47"/>
      <c r="B67" s="48"/>
      <c r="C67" s="48"/>
      <c r="D67" s="156"/>
      <c r="E67" s="48"/>
      <c r="F67" s="156"/>
      <c r="G67" s="48"/>
      <c r="H67" s="156"/>
      <c r="I67" s="48"/>
      <c r="J67" s="156"/>
      <c r="K67" s="48"/>
      <c r="L67" s="156"/>
      <c r="M67" s="48"/>
      <c r="N67" s="156"/>
      <c r="O67" s="69"/>
      <c r="P67" s="156"/>
      <c r="Q67" s="157" t="s">
        <v>51</v>
      </c>
      <c r="R67" s="243"/>
      <c r="S67" s="444" t="str">
        <f>IF(NOT(ISBLANK(CoverSheet!$C$30)),CoverSheet!$C$30,"")</f>
        <v>Airport Company</v>
      </c>
      <c r="T67" s="445"/>
      <c r="U67" s="445"/>
      <c r="V67" s="445"/>
      <c r="W67" s="445"/>
      <c r="X67" s="445"/>
      <c r="Y67" s="446"/>
      <c r="Z67" s="242"/>
      <c r="AA67"/>
      <c r="AB67"/>
      <c r="AC67"/>
      <c r="AD67"/>
      <c r="AE67"/>
      <c r="AF67"/>
      <c r="AG67"/>
      <c r="AH67"/>
      <c r="AI67"/>
      <c r="AJ67"/>
    </row>
    <row r="68" spans="1:36" s="16" customFormat="1" ht="16.5" customHeight="1">
      <c r="A68" s="47"/>
      <c r="B68" s="48"/>
      <c r="C68" s="48"/>
      <c r="D68" s="49"/>
      <c r="E68" s="48"/>
      <c r="F68" s="49"/>
      <c r="G68" s="48"/>
      <c r="H68" s="49"/>
      <c r="I68" s="48"/>
      <c r="J68" s="49"/>
      <c r="K68" s="48"/>
      <c r="L68" s="49"/>
      <c r="M68" s="48"/>
      <c r="N68" s="49"/>
      <c r="O68" s="69"/>
      <c r="P68" s="49"/>
      <c r="Q68" s="157" t="s">
        <v>52</v>
      </c>
      <c r="R68" s="49"/>
      <c r="S68" s="447">
        <f>IF(ISNUMBER(CoverSheet!$C$31),CoverSheet!$C$31,"")</f>
        <v>40633</v>
      </c>
      <c r="T68" s="448"/>
      <c r="U68" s="448"/>
      <c r="V68" s="448"/>
      <c r="W68" s="448"/>
      <c r="X68" s="448"/>
      <c r="Y68" s="449"/>
      <c r="Z68" s="50"/>
      <c r="AA68"/>
      <c r="AB68"/>
      <c r="AC68"/>
      <c r="AD68"/>
      <c r="AE68"/>
      <c r="AF68"/>
      <c r="AG68"/>
      <c r="AH68"/>
      <c r="AI68"/>
      <c r="AJ68"/>
    </row>
    <row r="69" spans="1:36" s="16" customFormat="1" ht="20.25" customHeight="1">
      <c r="A69" s="86" t="s">
        <v>534</v>
      </c>
      <c r="B69" s="52"/>
      <c r="C69" s="52"/>
      <c r="D69" s="52"/>
      <c r="E69" s="52"/>
      <c r="F69" s="52"/>
      <c r="G69" s="52"/>
      <c r="H69" s="52"/>
      <c r="I69" s="52"/>
      <c r="J69" s="52"/>
      <c r="K69" s="52"/>
      <c r="L69" s="52"/>
      <c r="M69" s="52"/>
      <c r="N69" s="52"/>
      <c r="O69" s="52"/>
      <c r="P69" s="52"/>
      <c r="Q69" s="52"/>
      <c r="R69" s="52"/>
      <c r="S69" s="52"/>
      <c r="T69" s="52"/>
      <c r="U69" s="52"/>
      <c r="V69" s="52"/>
      <c r="W69" s="52"/>
      <c r="X69" s="52"/>
      <c r="Y69" s="52"/>
      <c r="Z69" s="53"/>
      <c r="AA69"/>
      <c r="AB69"/>
      <c r="AC69"/>
      <c r="AD69"/>
      <c r="AE69"/>
      <c r="AF69"/>
      <c r="AG69"/>
      <c r="AH69"/>
      <c r="AI69"/>
      <c r="AJ69"/>
    </row>
    <row r="70" spans="1:36" s="16" customFormat="1" ht="12.75" customHeight="1">
      <c r="A70" s="20" t="s">
        <v>53</v>
      </c>
      <c r="B70" s="270" t="s">
        <v>628</v>
      </c>
      <c r="C70" s="48"/>
      <c r="D70" s="48"/>
      <c r="E70" s="69"/>
      <c r="F70" s="48"/>
      <c r="G70" s="69"/>
      <c r="H70" s="48"/>
      <c r="I70" s="69"/>
      <c r="J70" s="48"/>
      <c r="K70" s="69"/>
      <c r="L70" s="48"/>
      <c r="M70" s="69"/>
      <c r="N70" s="48"/>
      <c r="O70" s="48"/>
      <c r="P70" s="48"/>
      <c r="Q70" s="48"/>
      <c r="R70" s="48"/>
      <c r="S70" s="48"/>
      <c r="T70" s="48"/>
      <c r="U70" s="48"/>
      <c r="V70" s="48"/>
      <c r="W70" s="48"/>
      <c r="X70" s="48"/>
      <c r="Y70" s="48"/>
      <c r="Z70" s="50"/>
      <c r="AA70"/>
      <c r="AB70"/>
      <c r="AC70"/>
      <c r="AD70"/>
      <c r="AE70"/>
      <c r="AF70"/>
      <c r="AG70"/>
      <c r="AH70"/>
      <c r="AI70"/>
      <c r="AJ70"/>
    </row>
    <row r="71" spans="1:26" ht="22.5" customHeight="1">
      <c r="A71" s="27">
        <f>ROW()</f>
        <v>71</v>
      </c>
      <c r="B71" s="77"/>
      <c r="C71" s="56" t="s">
        <v>141</v>
      </c>
      <c r="D71" s="160"/>
      <c r="E71" s="92" t="s">
        <v>144</v>
      </c>
      <c r="F71" s="160"/>
      <c r="G71" s="92" t="s">
        <v>145</v>
      </c>
      <c r="H71" s="160"/>
      <c r="I71" s="92" t="s">
        <v>146</v>
      </c>
      <c r="J71" s="160"/>
      <c r="K71" s="92" t="s">
        <v>147</v>
      </c>
      <c r="L71" s="160"/>
      <c r="M71" s="92" t="s">
        <v>148</v>
      </c>
      <c r="N71" s="160"/>
      <c r="O71" s="92" t="s">
        <v>157</v>
      </c>
      <c r="P71" s="160"/>
      <c r="Q71" s="92" t="s">
        <v>158</v>
      </c>
      <c r="R71" s="160"/>
      <c r="S71" s="92" t="s">
        <v>159</v>
      </c>
      <c r="T71" s="160"/>
      <c r="U71" s="92" t="s">
        <v>160</v>
      </c>
      <c r="V71" s="160"/>
      <c r="W71" s="92" t="s">
        <v>161</v>
      </c>
      <c r="X71" s="160"/>
      <c r="Y71" s="92" t="s">
        <v>54</v>
      </c>
      <c r="Z71" s="55"/>
    </row>
    <row r="72" spans="1:26" ht="12.75">
      <c r="A72" s="27">
        <f>ROW()</f>
        <v>72</v>
      </c>
      <c r="B72" s="77"/>
      <c r="C72" s="176" t="s">
        <v>261</v>
      </c>
      <c r="D72" s="163"/>
      <c r="E72" s="173">
        <f>IF(ISNUMBER(CoverSheet!$C$31),DATE(YEAR(CoverSheet!$C$31)+1,MONTH(CoverSheet!$C$31),DAY(CoverSheet!$C$31)),"")</f>
        <v>40999</v>
      </c>
      <c r="F72" s="163"/>
      <c r="G72" s="173">
        <f>IF(ISNUMBER(CoverSheet!$C$31),DATE(YEAR(CoverSheet!$C$31)+2,MONTH(CoverSheet!$C$31),DAY(CoverSheet!$C$31)),"")</f>
        <v>41364</v>
      </c>
      <c r="H72" s="163"/>
      <c r="I72" s="173">
        <f>IF(ISNUMBER(CoverSheet!$C$31),DATE(YEAR(CoverSheet!$C$31)+3,MONTH(CoverSheet!$C$31),DAY(CoverSheet!$C$31)),"")</f>
        <v>41729</v>
      </c>
      <c r="J72" s="163"/>
      <c r="K72" s="173">
        <f>IF(ISNUMBER(CoverSheet!$C$31),DATE(YEAR(CoverSheet!$C$31)+4,MONTH(CoverSheet!$C$31),DAY(CoverSheet!$C$31)),"")</f>
        <v>42094</v>
      </c>
      <c r="L72" s="163"/>
      <c r="M72" s="173">
        <f>IF(ISNUMBER(CoverSheet!$C$31),DATE(YEAR(CoverSheet!$C$31)+5,MONTH(CoverSheet!$C$31),DAY(CoverSheet!$C$31)),"")</f>
        <v>42460</v>
      </c>
      <c r="N72" s="54"/>
      <c r="O72" s="173">
        <f>IF(ISNUMBER(CoverSheet!$C$31),DATE(YEAR(CoverSheet!$C$31)+6,MONTH(CoverSheet!$C$31),DAY(CoverSheet!$C$31)),"")</f>
        <v>42825</v>
      </c>
      <c r="P72" s="163"/>
      <c r="Q72" s="173">
        <f>IF(ISNUMBER(CoverSheet!$C$31),DATE(YEAR(CoverSheet!$C$31)+7,MONTH(CoverSheet!$C$31),DAY(CoverSheet!$C$31)),"")</f>
        <v>43190</v>
      </c>
      <c r="R72" s="163"/>
      <c r="S72" s="173">
        <f>IF(ISNUMBER(CoverSheet!$C$31),DATE(YEAR(CoverSheet!$C$31)+8,MONTH(CoverSheet!$C$31),DAY(CoverSheet!$C$31)),"")</f>
        <v>43555</v>
      </c>
      <c r="T72" s="163"/>
      <c r="U72" s="173">
        <f>IF(ISNUMBER(CoverSheet!$C$31),DATE(YEAR(CoverSheet!$C$31)+9,MONTH(CoverSheet!$C$31),DAY(CoverSheet!$C$31)),"")</f>
        <v>43921</v>
      </c>
      <c r="V72" s="163"/>
      <c r="W72" s="173">
        <f>IF(ISNUMBER(CoverSheet!$C$31),DATE(YEAR(CoverSheet!$C$31)+10,MONTH(CoverSheet!$C$31),DAY(CoverSheet!$C$31)),"")</f>
        <v>44286</v>
      </c>
      <c r="X72" s="163"/>
      <c r="Y72" s="173"/>
      <c r="Z72" s="55"/>
    </row>
    <row r="73" spans="1:26" ht="30" customHeight="1">
      <c r="A73" s="27">
        <f>ROW()</f>
        <v>73</v>
      </c>
      <c r="B73" s="262" t="s">
        <v>517</v>
      </c>
      <c r="C73" s="56"/>
      <c r="D73" s="163"/>
      <c r="E73" s="54"/>
      <c r="F73" s="163"/>
      <c r="G73" s="54"/>
      <c r="H73" s="163"/>
      <c r="I73" s="54"/>
      <c r="J73" s="163"/>
      <c r="K73" s="54"/>
      <c r="L73" s="163"/>
      <c r="M73" s="54"/>
      <c r="N73" s="163"/>
      <c r="O73" s="54"/>
      <c r="P73" s="163"/>
      <c r="Q73" s="54"/>
      <c r="R73" s="163"/>
      <c r="S73" s="54"/>
      <c r="T73" s="163"/>
      <c r="U73" s="54"/>
      <c r="V73" s="163"/>
      <c r="W73" s="54"/>
      <c r="X73" s="163"/>
      <c r="Y73" s="54"/>
      <c r="Z73" s="55"/>
    </row>
    <row r="74" spans="1:26" ht="12.75">
      <c r="A74" s="27">
        <f>ROW()</f>
        <v>74</v>
      </c>
      <c r="B74" s="54"/>
      <c r="C74" s="54"/>
      <c r="D74" s="163"/>
      <c r="E74" s="54"/>
      <c r="F74" s="163"/>
      <c r="G74" s="54"/>
      <c r="H74" s="163"/>
      <c r="I74" s="54"/>
      <c r="J74" s="163"/>
      <c r="K74" s="54"/>
      <c r="L74" s="163"/>
      <c r="M74" s="54"/>
      <c r="N74" s="163"/>
      <c r="O74" s="54"/>
      <c r="P74" s="163"/>
      <c r="Q74" s="54"/>
      <c r="R74" s="163"/>
      <c r="S74" s="54"/>
      <c r="T74" s="163"/>
      <c r="U74" s="54"/>
      <c r="V74" s="163"/>
      <c r="W74" s="54"/>
      <c r="X74" s="163"/>
      <c r="Y74" s="54"/>
      <c r="Z74" s="55"/>
    </row>
    <row r="75" spans="1:26" ht="15" customHeight="1">
      <c r="A75" s="27">
        <f>ROW()</f>
        <v>75</v>
      </c>
      <c r="B75" s="77"/>
      <c r="C75" s="188" t="s">
        <v>524</v>
      </c>
      <c r="D75" s="163"/>
      <c r="E75" s="83"/>
      <c r="F75" s="163"/>
      <c r="G75" s="266">
        <f>E81</f>
        <v>0</v>
      </c>
      <c r="H75" s="267"/>
      <c r="I75" s="266">
        <f>G81</f>
        <v>0</v>
      </c>
      <c r="J75" s="267"/>
      <c r="K75" s="266">
        <f>I81</f>
        <v>0</v>
      </c>
      <c r="L75" s="267"/>
      <c r="M75" s="266">
        <f>K81</f>
        <v>0</v>
      </c>
      <c r="N75" s="267"/>
      <c r="O75" s="266">
        <f>M81</f>
        <v>0</v>
      </c>
      <c r="P75" s="267"/>
      <c r="Q75" s="266">
        <f>O81</f>
        <v>0</v>
      </c>
      <c r="R75" s="267"/>
      <c r="S75" s="266">
        <f>Q81</f>
        <v>0</v>
      </c>
      <c r="T75" s="267"/>
      <c r="U75" s="266">
        <f>S81</f>
        <v>0</v>
      </c>
      <c r="V75" s="267"/>
      <c r="W75" s="266">
        <f>U81</f>
        <v>0</v>
      </c>
      <c r="X75" s="163"/>
      <c r="Y75" s="54"/>
      <c r="Z75" s="55"/>
    </row>
    <row r="76" spans="1:26" ht="15" customHeight="1">
      <c r="A76" s="27">
        <f>ROW()</f>
        <v>76</v>
      </c>
      <c r="B76" s="89" t="s">
        <v>142</v>
      </c>
      <c r="C76" s="188" t="s">
        <v>150</v>
      </c>
      <c r="D76" s="163"/>
      <c r="E76" s="260"/>
      <c r="F76" s="261"/>
      <c r="G76" s="260"/>
      <c r="H76" s="261"/>
      <c r="I76" s="260"/>
      <c r="J76" s="261"/>
      <c r="K76" s="260"/>
      <c r="L76" s="261"/>
      <c r="M76" s="260"/>
      <c r="N76" s="261"/>
      <c r="O76" s="260"/>
      <c r="P76" s="261"/>
      <c r="Q76" s="260"/>
      <c r="R76" s="261"/>
      <c r="S76" s="260"/>
      <c r="T76" s="261"/>
      <c r="U76" s="260"/>
      <c r="V76" s="261"/>
      <c r="W76" s="260"/>
      <c r="X76" s="163"/>
      <c r="Y76" s="54"/>
      <c r="Z76" s="223"/>
    </row>
    <row r="77" spans="1:26" ht="15" customHeight="1">
      <c r="A77" s="27">
        <f>ROW()</f>
        <v>77</v>
      </c>
      <c r="B77" s="89" t="s">
        <v>149</v>
      </c>
      <c r="C77" s="93" t="s">
        <v>162</v>
      </c>
      <c r="D77" s="163"/>
      <c r="E77" s="83"/>
      <c r="F77" s="163"/>
      <c r="G77" s="83"/>
      <c r="H77" s="163"/>
      <c r="I77" s="83"/>
      <c r="J77" s="163"/>
      <c r="K77" s="83"/>
      <c r="L77" s="163"/>
      <c r="M77" s="83"/>
      <c r="N77" s="163"/>
      <c r="O77" s="83"/>
      <c r="P77" s="163"/>
      <c r="Q77" s="83"/>
      <c r="R77" s="163"/>
      <c r="S77" s="83"/>
      <c r="T77" s="163"/>
      <c r="U77" s="83"/>
      <c r="V77" s="163"/>
      <c r="W77" s="83"/>
      <c r="X77" s="163"/>
      <c r="Y77" s="54"/>
      <c r="Z77" s="55"/>
    </row>
    <row r="78" spans="1:26" ht="15" customHeight="1">
      <c r="A78" s="27">
        <f>ROW()</f>
        <v>78</v>
      </c>
      <c r="B78" s="89" t="s">
        <v>149</v>
      </c>
      <c r="C78" s="188" t="s">
        <v>518</v>
      </c>
      <c r="D78" s="163"/>
      <c r="E78" s="83"/>
      <c r="F78" s="163"/>
      <c r="G78" s="83"/>
      <c r="H78" s="163"/>
      <c r="I78" s="83"/>
      <c r="J78" s="163"/>
      <c r="K78" s="83"/>
      <c r="L78" s="163"/>
      <c r="M78" s="83"/>
      <c r="N78" s="163"/>
      <c r="O78" s="83"/>
      <c r="P78" s="163"/>
      <c r="Q78" s="83"/>
      <c r="R78" s="163"/>
      <c r="S78" s="83"/>
      <c r="T78" s="163"/>
      <c r="U78" s="83"/>
      <c r="V78" s="163"/>
      <c r="W78" s="83"/>
      <c r="X78" s="163"/>
      <c r="Y78" s="54"/>
      <c r="Z78" s="55"/>
    </row>
    <row r="79" spans="1:26" ht="15" customHeight="1">
      <c r="A79" s="27">
        <f>ROW()</f>
        <v>79</v>
      </c>
      <c r="B79" s="89" t="s">
        <v>163</v>
      </c>
      <c r="C79" s="93" t="s">
        <v>410</v>
      </c>
      <c r="D79" s="163"/>
      <c r="E79" s="83"/>
      <c r="F79" s="163"/>
      <c r="G79" s="83"/>
      <c r="H79" s="163"/>
      <c r="I79" s="83"/>
      <c r="J79" s="163"/>
      <c r="K79" s="83"/>
      <c r="L79" s="163"/>
      <c r="M79" s="83"/>
      <c r="N79" s="163"/>
      <c r="O79" s="83"/>
      <c r="P79" s="163"/>
      <c r="Q79" s="83"/>
      <c r="R79" s="163"/>
      <c r="S79" s="83"/>
      <c r="T79" s="163"/>
      <c r="U79" s="83"/>
      <c r="V79" s="163"/>
      <c r="W79" s="83"/>
      <c r="X79" s="163"/>
      <c r="Y79" s="54"/>
      <c r="Z79" s="55"/>
    </row>
    <row r="80" spans="1:26" ht="15" customHeight="1" thickBot="1">
      <c r="A80" s="27">
        <f>ROW()</f>
        <v>80</v>
      </c>
      <c r="B80" s="89" t="s">
        <v>372</v>
      </c>
      <c r="C80" s="188" t="s">
        <v>519</v>
      </c>
      <c r="D80" s="163"/>
      <c r="E80" s="83"/>
      <c r="F80" s="163"/>
      <c r="G80" s="83"/>
      <c r="H80" s="163"/>
      <c r="I80" s="83"/>
      <c r="J80" s="163"/>
      <c r="K80" s="83"/>
      <c r="L80" s="163"/>
      <c r="M80" s="83"/>
      <c r="N80" s="163"/>
      <c r="O80" s="83"/>
      <c r="P80" s="163"/>
      <c r="Q80" s="83"/>
      <c r="R80" s="163"/>
      <c r="S80" s="83"/>
      <c r="T80" s="163"/>
      <c r="U80" s="83"/>
      <c r="V80" s="163"/>
      <c r="W80" s="83"/>
      <c r="X80" s="163"/>
      <c r="Y80" s="54"/>
      <c r="Z80" s="55"/>
    </row>
    <row r="81" spans="1:26" ht="13.5" thickBot="1">
      <c r="A81" s="27">
        <f>ROW()</f>
        <v>81</v>
      </c>
      <c r="B81" s="77"/>
      <c r="C81" s="188" t="s">
        <v>525</v>
      </c>
      <c r="D81" s="163"/>
      <c r="E81" s="90">
        <f>E75-E76+E77+E78-E79+E80</f>
        <v>0</v>
      </c>
      <c r="F81" s="163"/>
      <c r="G81" s="90">
        <f>G75-G76+G77+G78-G79+G80</f>
        <v>0</v>
      </c>
      <c r="H81" s="163"/>
      <c r="I81" s="90">
        <f>I75-I76+I77+I78-I79+I80</f>
        <v>0</v>
      </c>
      <c r="J81" s="163"/>
      <c r="K81" s="90">
        <f>K75-K76+K77+K78-K79+K80</f>
        <v>0</v>
      </c>
      <c r="L81" s="163"/>
      <c r="M81" s="90">
        <f>M75-M76+M77+M78-M79+M80</f>
        <v>0</v>
      </c>
      <c r="N81" s="163"/>
      <c r="O81" s="90">
        <f>O75-O76+O77+O78-O79+O80</f>
        <v>0</v>
      </c>
      <c r="P81" s="163"/>
      <c r="Q81" s="90">
        <f>Q75-Q76+Q77+Q78-Q79+Q80</f>
        <v>0</v>
      </c>
      <c r="R81" s="163"/>
      <c r="S81" s="90">
        <f>S75-S76+S77+S78-S79+S80</f>
        <v>0</v>
      </c>
      <c r="T81" s="163"/>
      <c r="U81" s="90">
        <f>U75-U76+U77+U78-U79+U80</f>
        <v>0</v>
      </c>
      <c r="V81" s="163"/>
      <c r="W81" s="90">
        <f>W75-W76+W77+W78-W79+W80</f>
        <v>0</v>
      </c>
      <c r="X81" s="163"/>
      <c r="Y81" s="54"/>
      <c r="Z81" s="55"/>
    </row>
    <row r="82" spans="1:26" ht="12.75">
      <c r="A82" s="27">
        <f>ROW()</f>
        <v>82</v>
      </c>
      <c r="B82" s="77"/>
      <c r="C82" s="77"/>
      <c r="D82" s="163"/>
      <c r="E82" s="54"/>
      <c r="F82" s="163"/>
      <c r="G82" s="54"/>
      <c r="H82" s="163"/>
      <c r="I82" s="54"/>
      <c r="J82" s="163"/>
      <c r="K82" s="54"/>
      <c r="L82" s="163"/>
      <c r="M82" s="54"/>
      <c r="N82" s="163"/>
      <c r="O82" s="54"/>
      <c r="P82" s="163"/>
      <c r="Q82" s="54"/>
      <c r="R82" s="163"/>
      <c r="S82" s="54"/>
      <c r="T82" s="163"/>
      <c r="U82" s="54"/>
      <c r="V82" s="163"/>
      <c r="W82" s="54"/>
      <c r="X82" s="163"/>
      <c r="Y82" s="54"/>
      <c r="Z82" s="55"/>
    </row>
    <row r="83" spans="1:26" ht="12.75">
      <c r="A83" s="27"/>
      <c r="B83" s="77"/>
      <c r="C83" s="77"/>
      <c r="D83" s="163"/>
      <c r="E83" s="54"/>
      <c r="F83" s="163"/>
      <c r="G83" s="54"/>
      <c r="H83" s="163"/>
      <c r="I83" s="54"/>
      <c r="J83" s="163"/>
      <c r="K83" s="54"/>
      <c r="L83" s="163"/>
      <c r="M83" s="54"/>
      <c r="N83" s="163"/>
      <c r="O83" s="54"/>
      <c r="P83" s="163"/>
      <c r="Q83" s="54"/>
      <c r="R83" s="163"/>
      <c r="S83" s="54"/>
      <c r="T83" s="163"/>
      <c r="U83" s="54"/>
      <c r="V83" s="163"/>
      <c r="W83" s="54"/>
      <c r="X83" s="163"/>
      <c r="Y83" s="54"/>
      <c r="Z83" s="55"/>
    </row>
    <row r="84" spans="1:26" ht="15.75">
      <c r="A84" s="27"/>
      <c r="B84" s="262" t="s">
        <v>494</v>
      </c>
      <c r="C84" s="77"/>
      <c r="D84" s="163"/>
      <c r="E84" s="173"/>
      <c r="F84" s="163"/>
      <c r="G84" s="173"/>
      <c r="H84" s="163"/>
      <c r="I84" s="173"/>
      <c r="J84" s="163"/>
      <c r="K84" s="173"/>
      <c r="L84" s="163"/>
      <c r="M84" s="173"/>
      <c r="N84" s="163"/>
      <c r="O84" s="173"/>
      <c r="P84" s="163"/>
      <c r="Q84" s="173"/>
      <c r="R84" s="163"/>
      <c r="S84" s="173"/>
      <c r="T84" s="163"/>
      <c r="U84" s="173"/>
      <c r="V84" s="163"/>
      <c r="W84" s="173"/>
      <c r="X84" s="163"/>
      <c r="Y84" s="54"/>
      <c r="Z84" s="55"/>
    </row>
    <row r="85" spans="1:26" ht="12.75">
      <c r="A85" s="21">
        <f>ROW()</f>
        <v>85</v>
      </c>
      <c r="B85" s="77"/>
      <c r="C85" s="77"/>
      <c r="D85" s="77"/>
      <c r="E85" s="77"/>
      <c r="F85" s="160"/>
      <c r="G85" s="77"/>
      <c r="H85" s="160"/>
      <c r="I85" s="114"/>
      <c r="J85" s="160"/>
      <c r="K85" s="114"/>
      <c r="L85" s="160"/>
      <c r="M85" s="77"/>
      <c r="N85" s="77"/>
      <c r="O85" s="311"/>
      <c r="P85" s="311"/>
      <c r="Q85" s="311"/>
      <c r="R85" s="311"/>
      <c r="S85" s="311"/>
      <c r="T85" s="311"/>
      <c r="U85" s="311"/>
      <c r="V85" s="311"/>
      <c r="W85" s="311"/>
      <c r="X85" s="311"/>
      <c r="Y85" s="311"/>
      <c r="Z85" s="246"/>
    </row>
    <row r="86" spans="1:26" ht="15" customHeight="1">
      <c r="A86" s="21">
        <f>ROW()</f>
        <v>86</v>
      </c>
      <c r="B86" s="77"/>
      <c r="C86" s="263" t="s">
        <v>520</v>
      </c>
      <c r="D86" s="311"/>
      <c r="E86" s="309"/>
      <c r="F86" s="160"/>
      <c r="G86" s="309"/>
      <c r="H86" s="160"/>
      <c r="I86" s="309"/>
      <c r="J86" s="160"/>
      <c r="K86" s="309"/>
      <c r="L86" s="160"/>
      <c r="M86" s="309"/>
      <c r="N86" s="107"/>
      <c r="O86" s="309"/>
      <c r="P86" s="311"/>
      <c r="Q86" s="309"/>
      <c r="R86" s="311"/>
      <c r="S86" s="309"/>
      <c r="T86" s="311"/>
      <c r="U86" s="309"/>
      <c r="V86" s="311"/>
      <c r="W86" s="309"/>
      <c r="X86" s="311"/>
      <c r="Y86" s="311"/>
      <c r="Z86" s="246"/>
    </row>
    <row r="87" spans="1:26" ht="15" customHeight="1">
      <c r="A87" s="21">
        <f>ROW()</f>
        <v>87</v>
      </c>
      <c r="B87" s="89" t="s">
        <v>149</v>
      </c>
      <c r="C87" s="264" t="s">
        <v>375</v>
      </c>
      <c r="D87" s="311"/>
      <c r="E87" s="260"/>
      <c r="F87" s="265"/>
      <c r="G87" s="260"/>
      <c r="H87" s="265"/>
      <c r="I87" s="260"/>
      <c r="J87" s="265"/>
      <c r="K87" s="260"/>
      <c r="L87" s="265"/>
      <c r="M87" s="260"/>
      <c r="N87" s="107"/>
      <c r="O87" s="260"/>
      <c r="P87" s="311"/>
      <c r="Q87" s="260"/>
      <c r="R87" s="311"/>
      <c r="S87" s="260"/>
      <c r="T87" s="311"/>
      <c r="U87" s="260"/>
      <c r="V87" s="311"/>
      <c r="W87" s="260"/>
      <c r="X87" s="311"/>
      <c r="Y87" s="311"/>
      <c r="Z87" s="246"/>
    </row>
    <row r="88" spans="1:26" ht="15" customHeight="1" thickBot="1">
      <c r="A88" s="21">
        <f>ROW()</f>
        <v>88</v>
      </c>
      <c r="B88" s="89" t="s">
        <v>142</v>
      </c>
      <c r="C88" s="264" t="s">
        <v>390</v>
      </c>
      <c r="D88" s="311"/>
      <c r="E88" s="260"/>
      <c r="F88" s="265"/>
      <c r="G88" s="260"/>
      <c r="H88" s="265"/>
      <c r="I88" s="260"/>
      <c r="J88" s="265"/>
      <c r="K88" s="260"/>
      <c r="L88" s="265"/>
      <c r="M88" s="260"/>
      <c r="N88" s="107"/>
      <c r="O88" s="260"/>
      <c r="P88" s="311"/>
      <c r="Q88" s="260"/>
      <c r="R88" s="311"/>
      <c r="S88" s="260"/>
      <c r="T88" s="311"/>
      <c r="U88" s="260"/>
      <c r="V88" s="311"/>
      <c r="W88" s="260"/>
      <c r="X88" s="311"/>
      <c r="Y88" s="311"/>
      <c r="Z88" s="246"/>
    </row>
    <row r="89" spans="1:26" ht="15" customHeight="1" thickBot="1">
      <c r="A89" s="21">
        <f>ROW()</f>
        <v>89</v>
      </c>
      <c r="B89" s="77"/>
      <c r="C89" s="263" t="s">
        <v>504</v>
      </c>
      <c r="D89" s="311"/>
      <c r="E89" s="310">
        <f>E86+E87-E88</f>
        <v>0</v>
      </c>
      <c r="F89" s="163"/>
      <c r="G89" s="310">
        <f>G86+G87-G88</f>
        <v>0</v>
      </c>
      <c r="H89" s="163"/>
      <c r="I89" s="310">
        <f>I86+I87-I88</f>
        <v>0</v>
      </c>
      <c r="J89" s="163"/>
      <c r="K89" s="310">
        <f>K86+K87-K88</f>
        <v>0</v>
      </c>
      <c r="L89" s="163"/>
      <c r="M89" s="310">
        <f>M86+M87-M88</f>
        <v>0</v>
      </c>
      <c r="N89" s="107"/>
      <c r="O89" s="310">
        <f>O86+O87-O88</f>
        <v>0</v>
      </c>
      <c r="P89" s="311"/>
      <c r="Q89" s="310">
        <f>Q86+Q87-Q88</f>
        <v>0</v>
      </c>
      <c r="R89" s="311"/>
      <c r="S89" s="310">
        <f>S86+S87-S88</f>
        <v>0</v>
      </c>
      <c r="T89" s="311"/>
      <c r="U89" s="310">
        <f>U86+U87-U88</f>
        <v>0</v>
      </c>
      <c r="V89" s="311"/>
      <c r="W89" s="310">
        <f>W86+W87-W88</f>
        <v>0</v>
      </c>
      <c r="X89" s="311"/>
      <c r="Y89" s="311"/>
      <c r="Z89" s="246"/>
    </row>
    <row r="90" spans="1:26" ht="12.75">
      <c r="A90" s="21">
        <f>ROW()</f>
        <v>90</v>
      </c>
      <c r="B90" s="77"/>
      <c r="C90" s="77"/>
      <c r="D90" s="77"/>
      <c r="E90" s="77"/>
      <c r="F90" s="160"/>
      <c r="G90" s="77"/>
      <c r="H90" s="160"/>
      <c r="I90" s="77"/>
      <c r="J90" s="160"/>
      <c r="K90" s="77"/>
      <c r="L90" s="160"/>
      <c r="M90" s="77"/>
      <c r="N90" s="241"/>
      <c r="O90" s="311"/>
      <c r="P90" s="311"/>
      <c r="Q90" s="311"/>
      <c r="R90" s="311"/>
      <c r="S90" s="311"/>
      <c r="T90" s="311"/>
      <c r="U90" s="311"/>
      <c r="V90" s="311"/>
      <c r="W90" s="311"/>
      <c r="X90" s="311"/>
      <c r="Y90" s="311"/>
      <c r="Z90" s="246"/>
    </row>
    <row r="91" spans="1:26" ht="30" customHeight="1">
      <c r="A91" s="27">
        <f>ROW()</f>
        <v>91</v>
      </c>
      <c r="B91" s="262" t="s">
        <v>495</v>
      </c>
      <c r="C91" s="56"/>
      <c r="D91" s="163"/>
      <c r="E91" s="54"/>
      <c r="F91" s="163"/>
      <c r="G91" s="54"/>
      <c r="H91" s="163"/>
      <c r="I91" s="54"/>
      <c r="J91" s="163"/>
      <c r="K91" s="54"/>
      <c r="L91" s="163"/>
      <c r="M91" s="54"/>
      <c r="N91" s="163"/>
      <c r="O91" s="54"/>
      <c r="P91" s="163"/>
      <c r="Q91" s="54"/>
      <c r="R91" s="163"/>
      <c r="S91" s="54"/>
      <c r="T91" s="163"/>
      <c r="U91" s="54"/>
      <c r="V91" s="163"/>
      <c r="W91" s="54"/>
      <c r="X91" s="163"/>
      <c r="Y91" s="54"/>
      <c r="Z91" s="55"/>
    </row>
    <row r="92" spans="1:26" ht="12.75">
      <c r="A92" s="27">
        <f>ROW()</f>
        <v>92</v>
      </c>
      <c r="B92" s="77"/>
      <c r="C92" s="54"/>
      <c r="D92" s="163"/>
      <c r="E92" s="54"/>
      <c r="F92" s="163"/>
      <c r="G92" s="54"/>
      <c r="H92" s="163"/>
      <c r="I92" s="54"/>
      <c r="J92" s="163"/>
      <c r="K92" s="54"/>
      <c r="L92" s="163"/>
      <c r="M92" s="54"/>
      <c r="N92" s="163"/>
      <c r="O92" s="54"/>
      <c r="P92" s="163"/>
      <c r="Q92" s="54"/>
      <c r="R92" s="163"/>
      <c r="S92" s="54"/>
      <c r="T92" s="163"/>
      <c r="U92" s="54"/>
      <c r="V92" s="163"/>
      <c r="W92" s="54"/>
      <c r="X92" s="163"/>
      <c r="Y92" s="54"/>
      <c r="Z92" s="55"/>
    </row>
    <row r="93" spans="1:26" ht="12.75">
      <c r="A93" s="27">
        <f>ROW()</f>
        <v>93</v>
      </c>
      <c r="B93" s="54"/>
      <c r="C93" s="192" t="s">
        <v>522</v>
      </c>
      <c r="D93" s="163"/>
      <c r="E93" s="54"/>
      <c r="F93" s="163"/>
      <c r="G93" s="54"/>
      <c r="H93" s="163"/>
      <c r="I93" s="54"/>
      <c r="J93" s="163"/>
      <c r="K93" s="54"/>
      <c r="L93" s="163"/>
      <c r="M93" s="54"/>
      <c r="N93" s="163"/>
      <c r="O93" s="54"/>
      <c r="P93" s="163"/>
      <c r="Q93" s="54"/>
      <c r="R93" s="163"/>
      <c r="S93" s="54"/>
      <c r="T93" s="163"/>
      <c r="U93" s="54"/>
      <c r="V93" s="163"/>
      <c r="W93" s="54"/>
      <c r="X93" s="163"/>
      <c r="Y93" s="54"/>
      <c r="Z93" s="55"/>
    </row>
    <row r="94" spans="1:26" ht="15" customHeight="1">
      <c r="A94" s="27">
        <f>ROW()</f>
        <v>94</v>
      </c>
      <c r="B94" s="77"/>
      <c r="C94" s="74" t="s">
        <v>236</v>
      </c>
      <c r="D94" s="163"/>
      <c r="E94" s="83"/>
      <c r="F94" s="163"/>
      <c r="G94" s="83"/>
      <c r="H94" s="163"/>
      <c r="I94" s="83"/>
      <c r="J94" s="163"/>
      <c r="K94" s="83"/>
      <c r="L94" s="163"/>
      <c r="M94" s="83"/>
      <c r="N94" s="163"/>
      <c r="O94" s="83"/>
      <c r="P94" s="163"/>
      <c r="Q94" s="83"/>
      <c r="R94" s="163"/>
      <c r="S94" s="83"/>
      <c r="T94" s="163"/>
      <c r="U94" s="83"/>
      <c r="V94" s="163"/>
      <c r="W94" s="83"/>
      <c r="X94" s="163"/>
      <c r="Y94" s="54"/>
      <c r="Z94" s="55"/>
    </row>
    <row r="95" spans="1:26" ht="15" customHeight="1">
      <c r="A95" s="27">
        <f>ROW()</f>
        <v>95</v>
      </c>
      <c r="B95" s="77"/>
      <c r="C95" s="74" t="s">
        <v>165</v>
      </c>
      <c r="D95" s="163"/>
      <c r="E95" s="83"/>
      <c r="F95" s="163"/>
      <c r="G95" s="83"/>
      <c r="H95" s="163"/>
      <c r="I95" s="83"/>
      <c r="J95" s="163"/>
      <c r="K95" s="83"/>
      <c r="L95" s="163"/>
      <c r="M95" s="83"/>
      <c r="N95" s="163"/>
      <c r="O95" s="83"/>
      <c r="P95" s="163"/>
      <c r="Q95" s="83"/>
      <c r="R95" s="163"/>
      <c r="S95" s="83"/>
      <c r="T95" s="163"/>
      <c r="U95" s="83"/>
      <c r="V95" s="163"/>
      <c r="W95" s="83"/>
      <c r="X95" s="163"/>
      <c r="Y95" s="54"/>
      <c r="Z95" s="55"/>
    </row>
    <row r="96" spans="1:26" ht="15" customHeight="1" thickBot="1">
      <c r="A96" s="27">
        <f>ROW()</f>
        <v>96</v>
      </c>
      <c r="B96" s="77"/>
      <c r="C96" s="74" t="s">
        <v>166</v>
      </c>
      <c r="D96" s="163"/>
      <c r="E96" s="83"/>
      <c r="F96" s="163"/>
      <c r="G96" s="83"/>
      <c r="H96" s="163"/>
      <c r="I96" s="83"/>
      <c r="J96" s="163"/>
      <c r="K96" s="83"/>
      <c r="L96" s="163"/>
      <c r="M96" s="83"/>
      <c r="N96" s="163"/>
      <c r="O96" s="83"/>
      <c r="P96" s="163"/>
      <c r="Q96" s="83"/>
      <c r="R96" s="163"/>
      <c r="S96" s="83"/>
      <c r="T96" s="163"/>
      <c r="U96" s="83"/>
      <c r="V96" s="163"/>
      <c r="W96" s="83"/>
      <c r="X96" s="163"/>
      <c r="Y96" s="54"/>
      <c r="Z96" s="55"/>
    </row>
    <row r="97" spans="1:26" ht="13.5" thickBot="1">
      <c r="A97" s="27">
        <f>ROW()</f>
        <v>97</v>
      </c>
      <c r="B97" s="77"/>
      <c r="C97" s="71" t="s">
        <v>42</v>
      </c>
      <c r="D97" s="163"/>
      <c r="E97" s="90">
        <f>SUM(E94:E96)</f>
        <v>0</v>
      </c>
      <c r="F97" s="163"/>
      <c r="G97" s="90">
        <f>SUM(G94:G96)</f>
        <v>0</v>
      </c>
      <c r="H97" s="163"/>
      <c r="I97" s="90">
        <f>SUM(I94:I96)</f>
        <v>0</v>
      </c>
      <c r="J97" s="163"/>
      <c r="K97" s="90">
        <f>SUM(K94:K96)</f>
        <v>0</v>
      </c>
      <c r="L97" s="163"/>
      <c r="M97" s="90">
        <f>SUM(M94:M96)</f>
        <v>0</v>
      </c>
      <c r="N97" s="163"/>
      <c r="O97" s="90">
        <f>SUM(O94:O96)</f>
        <v>0</v>
      </c>
      <c r="P97" s="163"/>
      <c r="Q97" s="90">
        <f>SUM(Q94:Q96)</f>
        <v>0</v>
      </c>
      <c r="R97" s="163"/>
      <c r="S97" s="90">
        <f>SUM(S94:S96)</f>
        <v>0</v>
      </c>
      <c r="T97" s="163"/>
      <c r="U97" s="90">
        <f>SUM(U94:U96)</f>
        <v>0</v>
      </c>
      <c r="V97" s="163"/>
      <c r="W97" s="90">
        <f>SUM(W94:W96)</f>
        <v>0</v>
      </c>
      <c r="X97" s="163"/>
      <c r="Y97" s="54"/>
      <c r="Z97" s="55"/>
    </row>
    <row r="98" spans="1:26" ht="12.75">
      <c r="A98" s="27">
        <f>ROW()</f>
        <v>98</v>
      </c>
      <c r="B98" s="77"/>
      <c r="C98" s="77"/>
      <c r="D98" s="163"/>
      <c r="E98" s="54"/>
      <c r="F98" s="163"/>
      <c r="G98" s="54"/>
      <c r="H98" s="163"/>
      <c r="I98" s="54"/>
      <c r="J98" s="163"/>
      <c r="K98" s="54"/>
      <c r="L98" s="163"/>
      <c r="M98" s="54"/>
      <c r="N98" s="163"/>
      <c r="O98" s="54"/>
      <c r="P98" s="163"/>
      <c r="Q98" s="54"/>
      <c r="R98" s="163"/>
      <c r="S98" s="54"/>
      <c r="T98" s="163"/>
      <c r="U98" s="54"/>
      <c r="V98" s="163"/>
      <c r="W98" s="54"/>
      <c r="X98" s="163"/>
      <c r="Y98" s="54"/>
      <c r="Z98" s="55"/>
    </row>
    <row r="99" spans="1:26" ht="13.5" thickBot="1">
      <c r="A99" s="27">
        <f>ROW()</f>
        <v>99</v>
      </c>
      <c r="B99" s="77"/>
      <c r="C99" s="192" t="s">
        <v>523</v>
      </c>
      <c r="D99" s="163"/>
      <c r="E99" s="54"/>
      <c r="F99" s="163"/>
      <c r="G99" s="54"/>
      <c r="H99" s="163"/>
      <c r="I99" s="54"/>
      <c r="J99" s="163"/>
      <c r="K99" s="54"/>
      <c r="L99" s="163"/>
      <c r="M99" s="54"/>
      <c r="N99" s="163"/>
      <c r="O99" s="54"/>
      <c r="P99" s="163"/>
      <c r="Q99" s="54"/>
      <c r="R99" s="163"/>
      <c r="S99" s="54"/>
      <c r="T99" s="163"/>
      <c r="U99" s="54"/>
      <c r="V99" s="163"/>
      <c r="W99" s="54"/>
      <c r="X99" s="163"/>
      <c r="Y99" s="54"/>
      <c r="Z99" s="55"/>
    </row>
    <row r="100" spans="1:26" ht="15" customHeight="1" thickBot="1">
      <c r="A100" s="27">
        <f>ROW()</f>
        <v>100</v>
      </c>
      <c r="B100" s="95"/>
      <c r="C100" s="96" t="s">
        <v>169</v>
      </c>
      <c r="D100" s="163"/>
      <c r="E100" s="83"/>
      <c r="F100" s="163"/>
      <c r="G100" s="83"/>
      <c r="H100" s="163"/>
      <c r="I100" s="83"/>
      <c r="J100" s="163"/>
      <c r="K100" s="83"/>
      <c r="L100" s="163"/>
      <c r="M100" s="83"/>
      <c r="N100" s="163"/>
      <c r="O100" s="83"/>
      <c r="P100" s="163"/>
      <c r="Q100" s="83"/>
      <c r="R100" s="163"/>
      <c r="S100" s="83"/>
      <c r="T100" s="163"/>
      <c r="U100" s="83"/>
      <c r="V100" s="163"/>
      <c r="W100" s="83"/>
      <c r="X100" s="163"/>
      <c r="Y100" s="310">
        <f>SUM(E100,G100,I100,K100,M100,O100,Q100,S100,U100,W100)</f>
        <v>0</v>
      </c>
      <c r="Z100" s="55"/>
    </row>
    <row r="101" spans="1:26" ht="15" customHeight="1" thickBot="1">
      <c r="A101" s="27">
        <f>ROW()</f>
        <v>101</v>
      </c>
      <c r="B101" s="95"/>
      <c r="C101" s="96" t="s">
        <v>170</v>
      </c>
      <c r="D101" s="163"/>
      <c r="E101" s="83"/>
      <c r="F101" s="163"/>
      <c r="G101" s="83"/>
      <c r="H101" s="163"/>
      <c r="I101" s="83"/>
      <c r="J101" s="163"/>
      <c r="K101" s="83"/>
      <c r="L101" s="163"/>
      <c r="M101" s="83"/>
      <c r="N101" s="163"/>
      <c r="O101" s="83"/>
      <c r="P101" s="163"/>
      <c r="Q101" s="83"/>
      <c r="R101" s="163"/>
      <c r="S101" s="83"/>
      <c r="T101" s="163"/>
      <c r="U101" s="83"/>
      <c r="V101" s="163"/>
      <c r="W101" s="83"/>
      <c r="X101" s="163"/>
      <c r="Y101" s="310">
        <f aca="true" t="shared" si="0" ref="Y101:Y110">SUM(E101,G101,I101,K101,M101,O101,Q101,S101,U101,W101)</f>
        <v>0</v>
      </c>
      <c r="Z101" s="55"/>
    </row>
    <row r="102" spans="1:26" ht="15" customHeight="1" thickBot="1">
      <c r="A102" s="27">
        <f>ROW()</f>
        <v>102</v>
      </c>
      <c r="B102" s="95"/>
      <c r="C102" s="96" t="s">
        <v>171</v>
      </c>
      <c r="D102" s="163"/>
      <c r="E102" s="83"/>
      <c r="F102" s="163"/>
      <c r="G102" s="83"/>
      <c r="H102" s="163"/>
      <c r="I102" s="83"/>
      <c r="J102" s="163"/>
      <c r="K102" s="83"/>
      <c r="L102" s="163"/>
      <c r="M102" s="83"/>
      <c r="N102" s="163"/>
      <c r="O102" s="83"/>
      <c r="P102" s="163"/>
      <c r="Q102" s="83"/>
      <c r="R102" s="163"/>
      <c r="S102" s="83"/>
      <c r="T102" s="163"/>
      <c r="U102" s="83"/>
      <c r="V102" s="163"/>
      <c r="W102" s="83"/>
      <c r="X102" s="163"/>
      <c r="Y102" s="310">
        <f t="shared" si="0"/>
        <v>0</v>
      </c>
      <c r="Z102" s="55"/>
    </row>
    <row r="103" spans="1:26" ht="15" customHeight="1" thickBot="1">
      <c r="A103" s="27">
        <f>ROW()</f>
        <v>103</v>
      </c>
      <c r="B103" s="95"/>
      <c r="C103" s="96" t="s">
        <v>172</v>
      </c>
      <c r="D103" s="163"/>
      <c r="E103" s="83"/>
      <c r="F103" s="163"/>
      <c r="G103" s="83"/>
      <c r="H103" s="163"/>
      <c r="I103" s="83"/>
      <c r="J103" s="163"/>
      <c r="K103" s="83"/>
      <c r="L103" s="163"/>
      <c r="M103" s="83"/>
      <c r="N103" s="163"/>
      <c r="O103" s="83"/>
      <c r="P103" s="163"/>
      <c r="Q103" s="83"/>
      <c r="R103" s="163"/>
      <c r="S103" s="83"/>
      <c r="T103" s="163"/>
      <c r="U103" s="83"/>
      <c r="V103" s="163"/>
      <c r="W103" s="83"/>
      <c r="X103" s="163"/>
      <c r="Y103" s="310">
        <f t="shared" si="0"/>
        <v>0</v>
      </c>
      <c r="Z103" s="55"/>
    </row>
    <row r="104" spans="1:26" ht="15" customHeight="1" thickBot="1">
      <c r="A104" s="27">
        <f>ROW()</f>
        <v>104</v>
      </c>
      <c r="B104" s="95"/>
      <c r="C104" s="96" t="s">
        <v>173</v>
      </c>
      <c r="D104" s="163"/>
      <c r="E104" s="83"/>
      <c r="F104" s="163"/>
      <c r="G104" s="83"/>
      <c r="H104" s="163"/>
      <c r="I104" s="83"/>
      <c r="J104" s="163"/>
      <c r="K104" s="83"/>
      <c r="L104" s="163"/>
      <c r="M104" s="83"/>
      <c r="N104" s="163"/>
      <c r="O104" s="83"/>
      <c r="P104" s="163"/>
      <c r="Q104" s="83"/>
      <c r="R104" s="163"/>
      <c r="S104" s="83"/>
      <c r="T104" s="163"/>
      <c r="U104" s="83"/>
      <c r="V104" s="163"/>
      <c r="W104" s="83"/>
      <c r="X104" s="163"/>
      <c r="Y104" s="310">
        <f t="shared" si="0"/>
        <v>0</v>
      </c>
      <c r="Z104" s="55"/>
    </row>
    <row r="105" spans="1:26" ht="15" customHeight="1" thickBot="1">
      <c r="A105" s="27">
        <f>ROW()</f>
        <v>105</v>
      </c>
      <c r="B105" s="95"/>
      <c r="C105" s="96" t="s">
        <v>174</v>
      </c>
      <c r="D105" s="163"/>
      <c r="E105" s="83"/>
      <c r="F105" s="163"/>
      <c r="G105" s="83"/>
      <c r="H105" s="163"/>
      <c r="I105" s="83"/>
      <c r="J105" s="163"/>
      <c r="K105" s="83"/>
      <c r="L105" s="163"/>
      <c r="M105" s="83"/>
      <c r="N105" s="163"/>
      <c r="O105" s="83"/>
      <c r="P105" s="163"/>
      <c r="Q105" s="83"/>
      <c r="R105" s="163"/>
      <c r="S105" s="83"/>
      <c r="T105" s="163"/>
      <c r="U105" s="83"/>
      <c r="V105" s="163"/>
      <c r="W105" s="83"/>
      <c r="X105" s="163"/>
      <c r="Y105" s="310">
        <f t="shared" si="0"/>
        <v>0</v>
      </c>
      <c r="Z105" s="55"/>
    </row>
    <row r="106" spans="1:26" ht="15" customHeight="1" thickBot="1">
      <c r="A106" s="27">
        <f>ROW()</f>
        <v>106</v>
      </c>
      <c r="B106" s="95"/>
      <c r="C106" s="96" t="s">
        <v>175</v>
      </c>
      <c r="D106" s="163"/>
      <c r="E106" s="83"/>
      <c r="F106" s="163"/>
      <c r="G106" s="83"/>
      <c r="H106" s="163"/>
      <c r="I106" s="83"/>
      <c r="J106" s="163"/>
      <c r="K106" s="83"/>
      <c r="L106" s="163"/>
      <c r="M106" s="83"/>
      <c r="N106" s="163"/>
      <c r="O106" s="83"/>
      <c r="P106" s="163"/>
      <c r="Q106" s="83"/>
      <c r="R106" s="163"/>
      <c r="S106" s="83"/>
      <c r="T106" s="163"/>
      <c r="U106" s="83"/>
      <c r="V106" s="163"/>
      <c r="W106" s="83"/>
      <c r="X106" s="163"/>
      <c r="Y106" s="310">
        <f t="shared" si="0"/>
        <v>0</v>
      </c>
      <c r="Z106" s="55"/>
    </row>
    <row r="107" spans="1:26" ht="15" customHeight="1" thickBot="1">
      <c r="A107" s="27">
        <f>ROW()</f>
        <v>107</v>
      </c>
      <c r="B107" s="95"/>
      <c r="C107" s="96" t="s">
        <v>176</v>
      </c>
      <c r="D107" s="163"/>
      <c r="E107" s="83"/>
      <c r="F107" s="163"/>
      <c r="G107" s="83"/>
      <c r="H107" s="163"/>
      <c r="I107" s="83"/>
      <c r="J107" s="163"/>
      <c r="K107" s="83"/>
      <c r="L107" s="163"/>
      <c r="M107" s="83"/>
      <c r="N107" s="163"/>
      <c r="O107" s="83"/>
      <c r="P107" s="163"/>
      <c r="Q107" s="83"/>
      <c r="R107" s="163"/>
      <c r="S107" s="83"/>
      <c r="T107" s="163"/>
      <c r="U107" s="83"/>
      <c r="V107" s="163"/>
      <c r="W107" s="83"/>
      <c r="X107" s="163"/>
      <c r="Y107" s="310">
        <f t="shared" si="0"/>
        <v>0</v>
      </c>
      <c r="Z107" s="55"/>
    </row>
    <row r="108" spans="1:26" ht="15" customHeight="1" thickBot="1">
      <c r="A108" s="27">
        <f>ROW()</f>
        <v>108</v>
      </c>
      <c r="B108" s="95"/>
      <c r="C108" s="96" t="s">
        <v>177</v>
      </c>
      <c r="D108" s="163"/>
      <c r="E108" s="83"/>
      <c r="F108" s="163"/>
      <c r="G108" s="83"/>
      <c r="H108" s="163"/>
      <c r="I108" s="83"/>
      <c r="J108" s="163"/>
      <c r="K108" s="83"/>
      <c r="L108" s="163"/>
      <c r="M108" s="83"/>
      <c r="N108" s="163"/>
      <c r="O108" s="83"/>
      <c r="P108" s="163"/>
      <c r="Q108" s="83"/>
      <c r="R108" s="163"/>
      <c r="S108" s="83"/>
      <c r="T108" s="163"/>
      <c r="U108" s="83"/>
      <c r="V108" s="163"/>
      <c r="W108" s="83"/>
      <c r="X108" s="163"/>
      <c r="Y108" s="310">
        <f t="shared" si="0"/>
        <v>0</v>
      </c>
      <c r="Z108" s="55"/>
    </row>
    <row r="109" spans="1:26" ht="15" customHeight="1" thickBot="1">
      <c r="A109" s="27">
        <f>ROW()</f>
        <v>109</v>
      </c>
      <c r="B109" s="95"/>
      <c r="C109" s="96" t="s">
        <v>178</v>
      </c>
      <c r="D109" s="163"/>
      <c r="E109" s="83"/>
      <c r="F109" s="163"/>
      <c r="G109" s="83"/>
      <c r="H109" s="163"/>
      <c r="I109" s="83"/>
      <c r="J109" s="163"/>
      <c r="K109" s="83"/>
      <c r="L109" s="163"/>
      <c r="M109" s="83"/>
      <c r="N109" s="163"/>
      <c r="O109" s="83"/>
      <c r="P109" s="163"/>
      <c r="Q109" s="83"/>
      <c r="R109" s="163"/>
      <c r="S109" s="83"/>
      <c r="T109" s="163"/>
      <c r="U109" s="83"/>
      <c r="V109" s="163"/>
      <c r="W109" s="83"/>
      <c r="X109" s="163"/>
      <c r="Y109" s="310">
        <f t="shared" si="0"/>
        <v>0</v>
      </c>
      <c r="Z109" s="55"/>
    </row>
    <row r="110" spans="1:26" ht="15" customHeight="1" thickBot="1">
      <c r="A110" s="27">
        <f>ROW()</f>
        <v>110</v>
      </c>
      <c r="B110" s="95"/>
      <c r="C110" s="93" t="s">
        <v>179</v>
      </c>
      <c r="D110" s="163"/>
      <c r="E110" s="83"/>
      <c r="F110" s="163"/>
      <c r="G110" s="83"/>
      <c r="H110" s="163"/>
      <c r="I110" s="83"/>
      <c r="J110" s="163"/>
      <c r="K110" s="83"/>
      <c r="L110" s="163"/>
      <c r="M110" s="83"/>
      <c r="N110" s="163"/>
      <c r="O110" s="83"/>
      <c r="P110" s="163"/>
      <c r="Q110" s="83"/>
      <c r="R110" s="163"/>
      <c r="S110" s="83"/>
      <c r="T110" s="163"/>
      <c r="U110" s="83"/>
      <c r="V110" s="163"/>
      <c r="W110" s="83"/>
      <c r="X110" s="163"/>
      <c r="Y110" s="310">
        <f t="shared" si="0"/>
        <v>0</v>
      </c>
      <c r="Z110" s="55"/>
    </row>
    <row r="111" spans="1:26" ht="13.5" thickBot="1">
      <c r="A111" s="27">
        <f>ROW()</f>
        <v>111</v>
      </c>
      <c r="B111" s="77"/>
      <c r="C111" s="97" t="s">
        <v>167</v>
      </c>
      <c r="D111" s="163"/>
      <c r="E111" s="98">
        <f>SUM(E100:E110)</f>
        <v>0</v>
      </c>
      <c r="F111" s="163"/>
      <c r="G111" s="98">
        <f>SUM(G100:G110)</f>
        <v>0</v>
      </c>
      <c r="H111" s="163"/>
      <c r="I111" s="98">
        <f>SUM(I100:I110)</f>
        <v>0</v>
      </c>
      <c r="J111" s="163"/>
      <c r="K111" s="98">
        <f>SUM(K100:K110)</f>
        <v>0</v>
      </c>
      <c r="L111" s="163"/>
      <c r="M111" s="98">
        <f>SUM(M100:M110)</f>
        <v>0</v>
      </c>
      <c r="N111" s="163"/>
      <c r="O111" s="98">
        <f>SUM(O100:O110)</f>
        <v>0</v>
      </c>
      <c r="P111" s="163"/>
      <c r="Q111" s="98">
        <f>SUM(Q100:Q110)</f>
        <v>0</v>
      </c>
      <c r="R111" s="163"/>
      <c r="S111" s="98">
        <f>SUM(S100:S110)</f>
        <v>0</v>
      </c>
      <c r="T111" s="163"/>
      <c r="U111" s="98">
        <f>SUM(U100:U110)</f>
        <v>0</v>
      </c>
      <c r="V111" s="163"/>
      <c r="W111" s="90">
        <f>SUM(W100:W110)</f>
        <v>0</v>
      </c>
      <c r="X111" s="163"/>
      <c r="Y111" s="90">
        <f>SUM(Y100:Y110)</f>
        <v>0</v>
      </c>
      <c r="Z111" s="55"/>
    </row>
    <row r="112" spans="1:36" s="1" customFormat="1" ht="12.75">
      <c r="A112" s="27">
        <f>ROW()</f>
        <v>112</v>
      </c>
      <c r="B112" s="77"/>
      <c r="C112" s="99" t="s">
        <v>180</v>
      </c>
      <c r="D112" s="163"/>
      <c r="E112" s="77"/>
      <c r="F112" s="163"/>
      <c r="G112" s="54"/>
      <c r="H112" s="163"/>
      <c r="I112" s="54"/>
      <c r="J112" s="163"/>
      <c r="K112" s="54"/>
      <c r="L112" s="163"/>
      <c r="M112" s="54"/>
      <c r="N112" s="163"/>
      <c r="O112" s="54"/>
      <c r="P112" s="163"/>
      <c r="Q112" s="54"/>
      <c r="R112" s="163"/>
      <c r="S112" s="54"/>
      <c r="T112" s="163"/>
      <c r="U112" s="54"/>
      <c r="V112" s="163"/>
      <c r="W112" s="54"/>
      <c r="X112" s="163"/>
      <c r="Y112" s="54"/>
      <c r="Z112" s="55"/>
      <c r="AA112"/>
      <c r="AB112"/>
      <c r="AC112"/>
      <c r="AD112"/>
      <c r="AE112"/>
      <c r="AF112"/>
      <c r="AG112"/>
      <c r="AH112"/>
      <c r="AI112"/>
      <c r="AJ112"/>
    </row>
    <row r="113" spans="1:26" ht="12.75">
      <c r="A113" s="100">
        <f>ROW()</f>
        <v>113</v>
      </c>
      <c r="B113" s="91"/>
      <c r="C113" s="91"/>
      <c r="D113" s="167"/>
      <c r="E113" s="91"/>
      <c r="F113" s="167"/>
      <c r="G113" s="68"/>
      <c r="H113" s="167"/>
      <c r="I113" s="68"/>
      <c r="J113" s="167"/>
      <c r="K113" s="68"/>
      <c r="L113" s="167"/>
      <c r="M113" s="68"/>
      <c r="N113" s="167"/>
      <c r="O113" s="68"/>
      <c r="P113" s="167"/>
      <c r="Q113" s="68"/>
      <c r="R113" s="167"/>
      <c r="S113" s="68"/>
      <c r="T113" s="167"/>
      <c r="U113" s="68"/>
      <c r="V113" s="167"/>
      <c r="W113" s="68"/>
      <c r="X113" s="167"/>
      <c r="Y113" s="68"/>
      <c r="Z113" s="168" t="s">
        <v>313</v>
      </c>
    </row>
    <row r="114" spans="17:21" ht="12.75">
      <c r="Q114"/>
      <c r="S114"/>
      <c r="U114"/>
    </row>
    <row r="115" spans="1:36" s="16" customFormat="1" ht="12.75" customHeight="1">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row>
    <row r="116" spans="1:36" s="16" customFormat="1" ht="16.5" customHeight="1">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row>
    <row r="117" spans="1:36" s="16" customFormat="1" ht="16.5" customHeight="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row>
    <row r="118" spans="17:21" ht="12.75">
      <c r="Q118"/>
      <c r="S118"/>
      <c r="U118"/>
    </row>
    <row r="119" spans="17:21" ht="12.75">
      <c r="Q119"/>
      <c r="S119"/>
      <c r="U119"/>
    </row>
    <row r="120" spans="17:21" ht="12.75">
      <c r="Q120"/>
      <c r="S120"/>
      <c r="U120"/>
    </row>
    <row r="121" spans="17:21" ht="12.75">
      <c r="Q121"/>
      <c r="S121"/>
      <c r="U121"/>
    </row>
    <row r="122" spans="17:21" ht="12.75">
      <c r="Q122"/>
      <c r="S122"/>
      <c r="U122"/>
    </row>
    <row r="123" spans="17:21" ht="12.75">
      <c r="Q123"/>
      <c r="S123"/>
      <c r="U123"/>
    </row>
    <row r="124" spans="17:21" ht="12.75">
      <c r="Q124"/>
      <c r="S124"/>
      <c r="U124"/>
    </row>
    <row r="125" spans="17:21" ht="12.75">
      <c r="Q125"/>
      <c r="S125"/>
      <c r="U125"/>
    </row>
    <row r="126" spans="17:21" ht="12.75">
      <c r="Q126"/>
      <c r="S126"/>
      <c r="U126"/>
    </row>
    <row r="127" spans="17:21" ht="12.75">
      <c r="Q127"/>
      <c r="S127"/>
      <c r="U127"/>
    </row>
    <row r="128" spans="17:21" ht="12.75">
      <c r="Q128"/>
      <c r="S128"/>
      <c r="U128"/>
    </row>
    <row r="129" spans="17:21" ht="12.75">
      <c r="Q129"/>
      <c r="S129"/>
      <c r="U129"/>
    </row>
    <row r="130" spans="17:21" ht="12.75">
      <c r="Q130"/>
      <c r="S130"/>
      <c r="U130"/>
    </row>
    <row r="131" spans="17:21" ht="12.75">
      <c r="Q131"/>
      <c r="S131"/>
      <c r="U131"/>
    </row>
    <row r="132" spans="17:21" ht="12.75">
      <c r="Q132"/>
      <c r="S132"/>
      <c r="U132"/>
    </row>
    <row r="133" spans="17:21" ht="12.75">
      <c r="Q133"/>
      <c r="S133"/>
      <c r="U133"/>
    </row>
    <row r="134" spans="17:21" ht="12.75">
      <c r="Q134"/>
      <c r="S134"/>
      <c r="U134"/>
    </row>
    <row r="135" spans="17:21" ht="12.75">
      <c r="Q135"/>
      <c r="S135"/>
      <c r="U135"/>
    </row>
    <row r="136" spans="17:21" ht="12.75">
      <c r="Q136"/>
      <c r="S136"/>
      <c r="U136"/>
    </row>
    <row r="137" spans="17:21" ht="12.75">
      <c r="Q137"/>
      <c r="S137"/>
      <c r="U137"/>
    </row>
    <row r="138" spans="17:21" ht="12.75">
      <c r="Q138"/>
      <c r="S138"/>
      <c r="U138"/>
    </row>
    <row r="139" spans="17:21" ht="12.75">
      <c r="Q139"/>
      <c r="S139"/>
      <c r="U139"/>
    </row>
    <row r="140" spans="17:21" ht="12.75">
      <c r="Q140"/>
      <c r="S140"/>
      <c r="U140"/>
    </row>
    <row r="141" spans="17:21" ht="12.75">
      <c r="Q141"/>
      <c r="S141"/>
      <c r="U141"/>
    </row>
    <row r="142" spans="17:21" ht="12.75">
      <c r="Q142"/>
      <c r="S142"/>
      <c r="U142"/>
    </row>
    <row r="143" spans="17:21" ht="12.75">
      <c r="Q143"/>
      <c r="S143"/>
      <c r="U143"/>
    </row>
    <row r="144" spans="17:21" ht="12.75">
      <c r="Q144"/>
      <c r="S144"/>
      <c r="U144"/>
    </row>
    <row r="145" spans="17:21" ht="12.75">
      <c r="Q145"/>
      <c r="S145"/>
      <c r="U145"/>
    </row>
    <row r="146" spans="17:21" ht="12.75">
      <c r="Q146"/>
      <c r="S146"/>
      <c r="U146"/>
    </row>
    <row r="147" spans="17:21" ht="12.75">
      <c r="Q147"/>
      <c r="S147"/>
      <c r="U147"/>
    </row>
    <row r="148" spans="17:21" ht="12.75">
      <c r="Q148"/>
      <c r="S148"/>
      <c r="U148"/>
    </row>
    <row r="149" spans="17:21" ht="12.75">
      <c r="Q149"/>
      <c r="S149"/>
      <c r="U149"/>
    </row>
    <row r="150" spans="17:21" ht="12.75">
      <c r="Q150"/>
      <c r="S150"/>
      <c r="U150"/>
    </row>
    <row r="151" spans="17:21" ht="12.75">
      <c r="Q151"/>
      <c r="S151"/>
      <c r="U151"/>
    </row>
    <row r="152" spans="17:21" ht="12.75">
      <c r="Q152"/>
      <c r="S152"/>
      <c r="U152"/>
    </row>
    <row r="153" spans="17:21" ht="12.75">
      <c r="Q153"/>
      <c r="S153"/>
      <c r="U153"/>
    </row>
    <row r="154" spans="17:21" ht="12.75">
      <c r="Q154"/>
      <c r="S154"/>
      <c r="U154"/>
    </row>
    <row r="155" spans="17:21" ht="12.75">
      <c r="Q155"/>
      <c r="S155"/>
      <c r="U155"/>
    </row>
    <row r="156" spans="17:21" ht="12.75">
      <c r="Q156"/>
      <c r="S156"/>
      <c r="U156"/>
    </row>
    <row r="157" spans="17:21" ht="12.75">
      <c r="Q157"/>
      <c r="S157"/>
      <c r="U157"/>
    </row>
    <row r="158" spans="17:21" ht="12.75">
      <c r="Q158"/>
      <c r="S158"/>
      <c r="U158"/>
    </row>
    <row r="159" spans="17:21" ht="12.75">
      <c r="Q159"/>
      <c r="S159"/>
      <c r="U159"/>
    </row>
    <row r="160" spans="17:21" ht="12.75">
      <c r="Q160"/>
      <c r="S160"/>
      <c r="U160"/>
    </row>
    <row r="161" spans="17:21" ht="12.75">
      <c r="Q161"/>
      <c r="S161"/>
      <c r="U161"/>
    </row>
    <row r="162" spans="17:21" ht="12.75">
      <c r="Q162"/>
      <c r="S162"/>
      <c r="U162"/>
    </row>
    <row r="163" spans="17:21" ht="12.75">
      <c r="Q163"/>
      <c r="S163"/>
      <c r="U163"/>
    </row>
    <row r="164" spans="17:21" ht="12.75">
      <c r="Q164"/>
      <c r="S164"/>
      <c r="U164"/>
    </row>
  </sheetData>
  <mergeCells count="6">
    <mergeCell ref="S67:Y67"/>
    <mergeCell ref="S68:Y68"/>
    <mergeCell ref="K2:Q2"/>
    <mergeCell ref="K3:Q3"/>
    <mergeCell ref="C7:Q17"/>
    <mergeCell ref="C40:Q52"/>
  </mergeCells>
  <printOptions/>
  <pageMargins left="0.7480314960629921" right="0.7480314960629921" top="0.984251968503937" bottom="0.984251968503937" header="0.5118110236220472" footer="0.5118110236220472"/>
  <pageSetup fitToHeight="10" horizontalDpi="600" verticalDpi="600" orientation="landscape" paperSize="9" scale="44" r:id="rId1"/>
  <headerFooter alignWithMargins="0">
    <oddHeader>&amp;CCommerce Commission Information Disclosure Template</oddHeader>
    <oddFooter>&amp;C&amp;F&amp;R&amp;A</oddFooter>
  </headerFooter>
</worksheet>
</file>

<file path=xl/worksheets/sheet22.xml><?xml version="1.0" encoding="utf-8"?>
<worksheet xmlns="http://schemas.openxmlformats.org/spreadsheetml/2006/main" xmlns:r="http://schemas.openxmlformats.org/officeDocument/2006/relationships">
  <sheetPr codeName="Sheet22">
    <tabColor indexed="44"/>
    <pageSetUpPr fitToPage="1"/>
  </sheetPr>
  <dimension ref="A1:AE62"/>
  <sheetViews>
    <sheetView showGridLines="0" view="pageBreakPreview" zoomScaleSheetLayoutView="100" workbookViewId="0" topLeftCell="A1">
      <selection activeCell="A1" sqref="A1"/>
    </sheetView>
  </sheetViews>
  <sheetFormatPr defaultColWidth="9.140625" defaultRowHeight="12.75"/>
  <cols>
    <col min="1" max="1" width="3.7109375" style="0" customWidth="1"/>
    <col min="2" max="2" width="27.421875" style="0" customWidth="1"/>
    <col min="3" max="3" width="14.00390625" style="0" customWidth="1"/>
    <col min="4" max="4" width="22.8515625" style="0" customWidth="1"/>
    <col min="5" max="5" width="12.140625" style="0" customWidth="1"/>
    <col min="6" max="6" width="0.5625" style="0" customWidth="1"/>
    <col min="7" max="7" width="12.140625" style="0" customWidth="1"/>
    <col min="8" max="8" width="0.5625" style="0" customWidth="1"/>
    <col min="9" max="9" width="12.140625" style="0" customWidth="1"/>
    <col min="10" max="10" width="0.5625" style="0" customWidth="1"/>
    <col min="11" max="11" width="12.140625" style="0" customWidth="1"/>
    <col min="12" max="12" width="0.5625" style="0" customWidth="1"/>
    <col min="13" max="13" width="12.140625" style="0" customWidth="1"/>
    <col min="14" max="14" width="0.5625" style="0" customWidth="1"/>
    <col min="15" max="15" width="12.140625" style="0" customWidth="1"/>
    <col min="16" max="16" width="0.5625" style="0" customWidth="1"/>
    <col min="17" max="17" width="12.140625" style="0" customWidth="1"/>
    <col min="18" max="18" width="0.5625" style="0" customWidth="1"/>
    <col min="19" max="19" width="12.140625" style="0" customWidth="1"/>
    <col min="20" max="20" width="0.5625" style="0" customWidth="1"/>
    <col min="21" max="21" width="12.140625" style="0" customWidth="1"/>
    <col min="22" max="22" width="0.5625" style="0" customWidth="1"/>
    <col min="23" max="23" width="12.140625" style="0" customWidth="1"/>
    <col min="24" max="24" width="2.7109375" style="0" customWidth="1"/>
  </cols>
  <sheetData>
    <row r="1" spans="1:31" s="16" customFormat="1" ht="12.75" customHeight="1">
      <c r="A1" s="44"/>
      <c r="B1" s="45"/>
      <c r="C1" s="45"/>
      <c r="D1" s="45"/>
      <c r="E1" s="45"/>
      <c r="F1" s="45"/>
      <c r="G1" s="45"/>
      <c r="H1" s="45"/>
      <c r="I1" s="45"/>
      <c r="J1" s="45"/>
      <c r="K1" s="45"/>
      <c r="L1" s="45"/>
      <c r="M1" s="45"/>
      <c r="N1" s="45"/>
      <c r="O1" s="45"/>
      <c r="P1" s="45"/>
      <c r="Q1" s="45"/>
      <c r="R1" s="45"/>
      <c r="S1" s="45"/>
      <c r="T1" s="45"/>
      <c r="U1" s="45"/>
      <c r="V1" s="45"/>
      <c r="W1" s="45"/>
      <c r="X1" s="46"/>
      <c r="Y1"/>
      <c r="Z1"/>
      <c r="AA1"/>
      <c r="AB1"/>
      <c r="AC1"/>
      <c r="AD1"/>
      <c r="AE1"/>
    </row>
    <row r="2" spans="1:31" s="16" customFormat="1" ht="16.5" customHeight="1">
      <c r="A2" s="47"/>
      <c r="B2" s="48"/>
      <c r="C2" s="48"/>
      <c r="D2" s="48"/>
      <c r="E2" s="48"/>
      <c r="F2" s="156"/>
      <c r="G2" s="48"/>
      <c r="H2" s="156"/>
      <c r="I2" s="48"/>
      <c r="J2" s="156"/>
      <c r="K2" s="48"/>
      <c r="L2" s="156"/>
      <c r="M2" s="48"/>
      <c r="N2" s="156"/>
      <c r="O2" s="157" t="s">
        <v>51</v>
      </c>
      <c r="P2" s="156"/>
      <c r="Q2" s="416" t="str">
        <f>IF(NOT(ISBLANK(CoverSheet!$C$30)),CoverSheet!$C$30,"")</f>
        <v>Airport Company</v>
      </c>
      <c r="R2" s="416"/>
      <c r="S2" s="416"/>
      <c r="T2" s="416"/>
      <c r="U2" s="416"/>
      <c r="V2" s="416"/>
      <c r="W2" s="416"/>
      <c r="X2" s="50"/>
      <c r="Y2"/>
      <c r="Z2"/>
      <c r="AA2"/>
      <c r="AB2"/>
      <c r="AC2"/>
      <c r="AD2"/>
      <c r="AE2"/>
    </row>
    <row r="3" spans="1:31" s="16" customFormat="1" ht="16.5" customHeight="1">
      <c r="A3" s="47"/>
      <c r="B3" s="48"/>
      <c r="C3" s="48"/>
      <c r="D3" s="48"/>
      <c r="E3" s="48"/>
      <c r="F3" s="49"/>
      <c r="G3" s="48"/>
      <c r="H3" s="49"/>
      <c r="I3" s="48"/>
      <c r="J3" s="49"/>
      <c r="K3" s="48"/>
      <c r="L3" s="49"/>
      <c r="M3" s="48"/>
      <c r="N3" s="49"/>
      <c r="O3" s="157" t="s">
        <v>52</v>
      </c>
      <c r="P3" s="49"/>
      <c r="Q3" s="417">
        <f>IF(ISNUMBER(CoverSheet!$C$31),CoverSheet!$C$31,"")</f>
        <v>40633</v>
      </c>
      <c r="R3" s="417"/>
      <c r="S3" s="417"/>
      <c r="T3" s="417"/>
      <c r="U3" s="417"/>
      <c r="V3" s="417"/>
      <c r="W3" s="417"/>
      <c r="X3" s="50"/>
      <c r="Y3"/>
      <c r="Z3"/>
      <c r="AA3"/>
      <c r="AB3"/>
      <c r="AC3"/>
      <c r="AD3"/>
      <c r="AE3"/>
    </row>
    <row r="4" spans="1:31" s="16" customFormat="1" ht="20.25" customHeight="1">
      <c r="A4" s="51" t="s">
        <v>4</v>
      </c>
      <c r="B4" s="52"/>
      <c r="C4" s="52"/>
      <c r="D4" s="52"/>
      <c r="E4" s="52"/>
      <c r="F4" s="52"/>
      <c r="G4" s="52"/>
      <c r="H4" s="52"/>
      <c r="I4" s="52"/>
      <c r="J4" s="52"/>
      <c r="K4" s="52"/>
      <c r="L4" s="52"/>
      <c r="M4" s="52"/>
      <c r="N4" s="52"/>
      <c r="O4" s="52"/>
      <c r="P4" s="52"/>
      <c r="Q4" s="52"/>
      <c r="R4" s="52"/>
      <c r="S4" s="52"/>
      <c r="T4" s="52"/>
      <c r="U4" s="52"/>
      <c r="V4" s="52"/>
      <c r="W4" s="52"/>
      <c r="X4" s="53"/>
      <c r="Y4"/>
      <c r="Z4"/>
      <c r="AA4"/>
      <c r="AB4"/>
      <c r="AC4"/>
      <c r="AD4"/>
      <c r="AE4"/>
    </row>
    <row r="5" spans="1:31" s="16" customFormat="1" ht="12.75" customHeight="1">
      <c r="A5" s="20" t="s">
        <v>53</v>
      </c>
      <c r="B5" s="270" t="s">
        <v>628</v>
      </c>
      <c r="C5" s="48"/>
      <c r="D5" s="48"/>
      <c r="E5" s="69"/>
      <c r="F5" s="48"/>
      <c r="G5" s="69"/>
      <c r="H5" s="48"/>
      <c r="I5" s="69"/>
      <c r="J5" s="48"/>
      <c r="K5" s="69"/>
      <c r="L5" s="48"/>
      <c r="M5" s="48"/>
      <c r="N5" s="48"/>
      <c r="O5" s="48"/>
      <c r="P5" s="48"/>
      <c r="Q5" s="48"/>
      <c r="R5" s="48"/>
      <c r="S5" s="48"/>
      <c r="T5" s="48"/>
      <c r="U5" s="48"/>
      <c r="V5" s="48"/>
      <c r="W5" s="48"/>
      <c r="X5" s="50"/>
      <c r="Y5"/>
      <c r="Z5"/>
      <c r="AA5"/>
      <c r="AB5"/>
      <c r="AC5"/>
      <c r="AD5"/>
      <c r="AE5"/>
    </row>
    <row r="6" spans="1:24" ht="22.5" customHeight="1">
      <c r="A6" s="21">
        <f>ROW()</f>
        <v>6</v>
      </c>
      <c r="B6" s="241"/>
      <c r="C6" s="56" t="s">
        <v>141</v>
      </c>
      <c r="D6" s="54"/>
      <c r="E6" s="92" t="s">
        <v>144</v>
      </c>
      <c r="F6" s="160"/>
      <c r="G6" s="92" t="s">
        <v>145</v>
      </c>
      <c r="H6" s="160"/>
      <c r="I6" s="92" t="s">
        <v>146</v>
      </c>
      <c r="J6" s="160"/>
      <c r="K6" s="92" t="s">
        <v>147</v>
      </c>
      <c r="L6" s="160"/>
      <c r="M6" s="92" t="s">
        <v>148</v>
      </c>
      <c r="N6" s="160"/>
      <c r="O6" s="92" t="s">
        <v>157</v>
      </c>
      <c r="P6" s="160"/>
      <c r="Q6" s="92" t="s">
        <v>158</v>
      </c>
      <c r="R6" s="160"/>
      <c r="S6" s="92" t="s">
        <v>159</v>
      </c>
      <c r="T6" s="160"/>
      <c r="U6" s="92" t="s">
        <v>160</v>
      </c>
      <c r="V6" s="160"/>
      <c r="W6" s="92" t="s">
        <v>161</v>
      </c>
      <c r="X6" s="55"/>
    </row>
    <row r="7" spans="1:24" ht="12.75">
      <c r="A7" s="21">
        <f>ROW()</f>
        <v>7</v>
      </c>
      <c r="B7" s="241"/>
      <c r="C7" s="56"/>
      <c r="D7" s="176" t="s">
        <v>261</v>
      </c>
      <c r="E7" s="173">
        <f>IF(ISNUMBER(CoverSheet!$C$31),DATE(YEAR(CoverSheet!$C$31)+1,MONTH(CoverSheet!$C$31),DAY(CoverSheet!$C$31)),"")</f>
        <v>40999</v>
      </c>
      <c r="F7" s="163"/>
      <c r="G7" s="173">
        <f>IF(ISNUMBER(CoverSheet!$C$31),DATE(YEAR(CoverSheet!$C$31)+2,MONTH(CoverSheet!$C$31),DAY(CoverSheet!$C$31)),"")</f>
        <v>41364</v>
      </c>
      <c r="H7" s="163"/>
      <c r="I7" s="173">
        <f>IF(ISNUMBER(CoverSheet!$C$31),DATE(YEAR(CoverSheet!$C$31)+3,MONTH(CoverSheet!$C$31),DAY(CoverSheet!$C$31)),"")</f>
        <v>41729</v>
      </c>
      <c r="J7" s="163"/>
      <c r="K7" s="173">
        <f>IF(ISNUMBER(CoverSheet!$C$31),DATE(YEAR(CoverSheet!$C$31)+4,MONTH(CoverSheet!$C$31),DAY(CoverSheet!$C$31)),"")</f>
        <v>42094</v>
      </c>
      <c r="L7" s="163"/>
      <c r="M7" s="173">
        <f>IF(ISNUMBER(CoverSheet!$C$31),DATE(YEAR(CoverSheet!$C$31)+5,MONTH(CoverSheet!$C$31),DAY(CoverSheet!$C$31)),"")</f>
        <v>42460</v>
      </c>
      <c r="N7" s="54"/>
      <c r="O7" s="173">
        <f>IF(ISNUMBER(CoverSheet!$C$31),DATE(YEAR(CoverSheet!$C$31)+6,MONTH(CoverSheet!$C$31),DAY(CoverSheet!$C$31)),"")</f>
        <v>42825</v>
      </c>
      <c r="P7" s="163"/>
      <c r="Q7" s="173">
        <f>IF(ISNUMBER(CoverSheet!$C$31),DATE(YEAR(CoverSheet!$C$31)+7,MONTH(CoverSheet!$C$31),DAY(CoverSheet!$C$31)),"")</f>
        <v>43190</v>
      </c>
      <c r="R7" s="163"/>
      <c r="S7" s="173">
        <f>IF(ISNUMBER(CoverSheet!$C$31),DATE(YEAR(CoverSheet!$C$31)+8,MONTH(CoverSheet!$C$31),DAY(CoverSheet!$C$31)),"")</f>
        <v>43555</v>
      </c>
      <c r="T7" s="163"/>
      <c r="U7" s="173">
        <f>IF(ISNUMBER(CoverSheet!$C$31),DATE(YEAR(CoverSheet!$C$31)+9,MONTH(CoverSheet!$C$31),DAY(CoverSheet!$C$31)),"")</f>
        <v>43921</v>
      </c>
      <c r="V7" s="163"/>
      <c r="W7" s="173">
        <f>IF(ISNUMBER(CoverSheet!$C$31),DATE(YEAR(CoverSheet!$C$31)+10,MONTH(CoverSheet!$C$31),DAY(CoverSheet!$C$31)),"")</f>
        <v>44286</v>
      </c>
      <c r="X7" s="55"/>
    </row>
    <row r="8" spans="1:24" ht="12.75">
      <c r="A8" s="21">
        <f>ROW()</f>
        <v>8</v>
      </c>
      <c r="B8" s="348" t="s">
        <v>422</v>
      </c>
      <c r="C8" s="54"/>
      <c r="D8" s="54"/>
      <c r="E8" s="54"/>
      <c r="F8" s="163"/>
      <c r="G8" s="54"/>
      <c r="H8" s="163"/>
      <c r="I8" s="54"/>
      <c r="J8" s="163"/>
      <c r="K8" s="54"/>
      <c r="L8" s="163"/>
      <c r="M8" s="54"/>
      <c r="N8" s="163"/>
      <c r="O8" s="54"/>
      <c r="P8" s="163"/>
      <c r="Q8" s="54"/>
      <c r="R8" s="163"/>
      <c r="S8" s="54"/>
      <c r="T8" s="163"/>
      <c r="U8" s="54"/>
      <c r="V8" s="163"/>
      <c r="W8" s="54"/>
      <c r="X8" s="55"/>
    </row>
    <row r="9" spans="1:24" ht="15" customHeight="1">
      <c r="A9" s="21">
        <f>ROW()</f>
        <v>9</v>
      </c>
      <c r="B9" s="459" t="s">
        <v>419</v>
      </c>
      <c r="C9" s="461" t="s">
        <v>561</v>
      </c>
      <c r="D9" s="54" t="s">
        <v>49</v>
      </c>
      <c r="E9" s="83"/>
      <c r="F9" s="163"/>
      <c r="G9" s="83"/>
      <c r="H9" s="163"/>
      <c r="I9" s="83"/>
      <c r="J9" s="163"/>
      <c r="K9" s="83"/>
      <c r="L9" s="163"/>
      <c r="M9" s="83"/>
      <c r="N9" s="163"/>
      <c r="O9" s="83"/>
      <c r="P9" s="163"/>
      <c r="Q9" s="83"/>
      <c r="R9" s="163"/>
      <c r="S9" s="83"/>
      <c r="T9" s="163"/>
      <c r="U9" s="83"/>
      <c r="V9" s="163"/>
      <c r="W9" s="83"/>
      <c r="X9" s="55"/>
    </row>
    <row r="10" spans="1:24" ht="15" customHeight="1">
      <c r="A10" s="21">
        <f>ROW()</f>
        <v>10</v>
      </c>
      <c r="B10" s="459"/>
      <c r="C10" s="461"/>
      <c r="D10" s="54" t="s">
        <v>50</v>
      </c>
      <c r="E10" s="83"/>
      <c r="F10" s="163"/>
      <c r="G10" s="83"/>
      <c r="H10" s="163"/>
      <c r="I10" s="83"/>
      <c r="J10" s="163"/>
      <c r="K10" s="83"/>
      <c r="L10" s="163"/>
      <c r="M10" s="83"/>
      <c r="N10" s="163"/>
      <c r="O10" s="83"/>
      <c r="P10" s="163"/>
      <c r="Q10" s="83"/>
      <c r="R10" s="163"/>
      <c r="S10" s="83"/>
      <c r="T10" s="163"/>
      <c r="U10" s="83"/>
      <c r="V10" s="163"/>
      <c r="W10" s="83"/>
      <c r="X10" s="55"/>
    </row>
    <row r="11" spans="1:24" ht="15" customHeight="1">
      <c r="A11" s="21">
        <f>ROW()</f>
        <v>11</v>
      </c>
      <c r="B11" s="459"/>
      <c r="C11" s="461"/>
      <c r="D11" s="54" t="s">
        <v>418</v>
      </c>
      <c r="E11" s="83"/>
      <c r="F11" s="163"/>
      <c r="G11" s="83"/>
      <c r="H11" s="163"/>
      <c r="I11" s="83"/>
      <c r="J11" s="163"/>
      <c r="K11" s="83"/>
      <c r="L11" s="163"/>
      <c r="M11" s="83"/>
      <c r="N11" s="163"/>
      <c r="O11" s="83"/>
      <c r="P11" s="163"/>
      <c r="Q11" s="83"/>
      <c r="R11" s="163"/>
      <c r="S11" s="83"/>
      <c r="T11" s="163"/>
      <c r="U11" s="83"/>
      <c r="V11" s="163"/>
      <c r="W11" s="83"/>
      <c r="X11" s="55"/>
    </row>
    <row r="12" spans="1:24" ht="12.75">
      <c r="A12" s="21">
        <f>ROW()</f>
        <v>12</v>
      </c>
      <c r="B12" s="459"/>
      <c r="C12" s="54"/>
      <c r="D12" s="54"/>
      <c r="E12" s="54"/>
      <c r="F12" s="163"/>
      <c r="G12" s="54"/>
      <c r="H12" s="163"/>
      <c r="I12" s="54"/>
      <c r="J12" s="163"/>
      <c r="K12" s="54"/>
      <c r="L12" s="163"/>
      <c r="M12" s="54"/>
      <c r="N12" s="163"/>
      <c r="O12" s="54"/>
      <c r="P12" s="163"/>
      <c r="Q12" s="54"/>
      <c r="R12" s="163"/>
      <c r="S12" s="54"/>
      <c r="T12" s="163"/>
      <c r="U12" s="54"/>
      <c r="V12" s="163"/>
      <c r="W12" s="54"/>
      <c r="X12" s="55"/>
    </row>
    <row r="13" spans="1:24" ht="15" customHeight="1">
      <c r="A13" s="21">
        <f>ROW()</f>
        <v>13</v>
      </c>
      <c r="B13" s="459"/>
      <c r="C13" s="461" t="s">
        <v>562</v>
      </c>
      <c r="D13" s="54" t="s">
        <v>49</v>
      </c>
      <c r="E13" s="83"/>
      <c r="F13" s="163"/>
      <c r="G13" s="83"/>
      <c r="H13" s="163"/>
      <c r="I13" s="83"/>
      <c r="J13" s="163"/>
      <c r="K13" s="83"/>
      <c r="L13" s="163"/>
      <c r="M13" s="83"/>
      <c r="N13" s="163"/>
      <c r="O13" s="83"/>
      <c r="P13" s="163"/>
      <c r="Q13" s="83"/>
      <c r="R13" s="163"/>
      <c r="S13" s="83"/>
      <c r="T13" s="163"/>
      <c r="U13" s="83"/>
      <c r="V13" s="163"/>
      <c r="W13" s="83"/>
      <c r="X13" s="55"/>
    </row>
    <row r="14" spans="1:24" ht="15" customHeight="1">
      <c r="A14" s="21"/>
      <c r="B14" s="459"/>
      <c r="C14" s="461"/>
      <c r="D14" s="54" t="s">
        <v>50</v>
      </c>
      <c r="E14" s="83"/>
      <c r="F14" s="163"/>
      <c r="G14" s="83"/>
      <c r="H14" s="163"/>
      <c r="I14" s="83"/>
      <c r="J14" s="163"/>
      <c r="K14" s="83"/>
      <c r="L14" s="163"/>
      <c r="M14" s="83"/>
      <c r="N14" s="163"/>
      <c r="O14" s="83"/>
      <c r="P14" s="163"/>
      <c r="Q14" s="83"/>
      <c r="R14" s="163"/>
      <c r="S14" s="83"/>
      <c r="T14" s="163"/>
      <c r="U14" s="83"/>
      <c r="V14" s="163"/>
      <c r="W14" s="83"/>
      <c r="X14" s="55"/>
    </row>
    <row r="15" spans="1:24" ht="15" customHeight="1">
      <c r="A15" s="21">
        <f>ROW()</f>
        <v>15</v>
      </c>
      <c r="B15" s="459"/>
      <c r="C15" s="461"/>
      <c r="D15" s="54" t="s">
        <v>418</v>
      </c>
      <c r="E15" s="83"/>
      <c r="F15" s="163"/>
      <c r="G15" s="83"/>
      <c r="H15" s="163"/>
      <c r="I15" s="83"/>
      <c r="J15" s="163"/>
      <c r="K15" s="83"/>
      <c r="L15" s="163"/>
      <c r="M15" s="83"/>
      <c r="N15" s="163"/>
      <c r="O15" s="83"/>
      <c r="P15" s="163"/>
      <c r="Q15" s="83"/>
      <c r="R15" s="163"/>
      <c r="S15" s="83"/>
      <c r="T15" s="163"/>
      <c r="U15" s="83"/>
      <c r="V15" s="163"/>
      <c r="W15" s="83"/>
      <c r="X15" s="55"/>
    </row>
    <row r="16" spans="1:24" ht="15" customHeight="1">
      <c r="A16" s="21">
        <f>ROW()</f>
        <v>16</v>
      </c>
      <c r="B16" s="349"/>
      <c r="C16" s="54"/>
      <c r="D16" s="54"/>
      <c r="E16" s="353" t="s">
        <v>423</v>
      </c>
      <c r="F16" s="163"/>
      <c r="G16" s="54"/>
      <c r="H16" s="163"/>
      <c r="I16" s="54"/>
      <c r="J16" s="163"/>
      <c r="K16" s="54"/>
      <c r="L16" s="163"/>
      <c r="M16" s="54"/>
      <c r="N16" s="163"/>
      <c r="O16" s="54"/>
      <c r="P16" s="163"/>
      <c r="Q16" s="54"/>
      <c r="R16" s="163"/>
      <c r="S16" s="54"/>
      <c r="T16" s="163"/>
      <c r="U16" s="54"/>
      <c r="V16" s="163"/>
      <c r="W16" s="54"/>
      <c r="X16" s="55"/>
    </row>
    <row r="17" spans="1:24" ht="12.75">
      <c r="A17" s="21">
        <f>ROW()</f>
        <v>17</v>
      </c>
      <c r="B17" s="349"/>
      <c r="C17" s="54"/>
      <c r="D17" s="54"/>
      <c r="E17" s="163"/>
      <c r="F17" s="163"/>
      <c r="G17" s="163"/>
      <c r="H17" s="163"/>
      <c r="I17" s="163"/>
      <c r="J17" s="163"/>
      <c r="K17" s="163"/>
      <c r="L17" s="163"/>
      <c r="M17" s="163"/>
      <c r="N17" s="163"/>
      <c r="O17" s="163"/>
      <c r="P17" s="163"/>
      <c r="Q17" s="163"/>
      <c r="R17" s="163"/>
      <c r="S17" s="163"/>
      <c r="T17" s="163"/>
      <c r="U17" s="163"/>
      <c r="V17" s="163"/>
      <c r="W17" s="163"/>
      <c r="X17" s="55"/>
    </row>
    <row r="18" spans="1:24" ht="15" customHeight="1">
      <c r="A18" s="21">
        <f>ROW()</f>
        <v>18</v>
      </c>
      <c r="B18" s="459" t="s">
        <v>656</v>
      </c>
      <c r="C18" s="461" t="s">
        <v>561</v>
      </c>
      <c r="D18" s="54" t="s">
        <v>49</v>
      </c>
      <c r="E18" s="83"/>
      <c r="F18" s="163"/>
      <c r="G18" s="83"/>
      <c r="H18" s="163"/>
      <c r="I18" s="83"/>
      <c r="J18" s="163"/>
      <c r="K18" s="83"/>
      <c r="L18" s="163"/>
      <c r="M18" s="83"/>
      <c r="N18" s="163"/>
      <c r="O18" s="83"/>
      <c r="P18" s="163"/>
      <c r="Q18" s="83"/>
      <c r="R18" s="163"/>
      <c r="S18" s="83"/>
      <c r="T18" s="163"/>
      <c r="U18" s="83"/>
      <c r="V18" s="163"/>
      <c r="W18" s="83"/>
      <c r="X18" s="55"/>
    </row>
    <row r="19" spans="1:24" ht="15" customHeight="1" thickBot="1">
      <c r="A19" s="21">
        <f>ROW()</f>
        <v>19</v>
      </c>
      <c r="B19" s="459"/>
      <c r="C19" s="461"/>
      <c r="D19" s="54" t="s">
        <v>50</v>
      </c>
      <c r="E19" s="83"/>
      <c r="F19" s="163"/>
      <c r="G19" s="83"/>
      <c r="H19" s="163"/>
      <c r="I19" s="83"/>
      <c r="J19" s="163"/>
      <c r="K19" s="83"/>
      <c r="L19" s="163"/>
      <c r="M19" s="83"/>
      <c r="N19" s="163"/>
      <c r="O19" s="83"/>
      <c r="P19" s="163"/>
      <c r="Q19" s="83"/>
      <c r="R19" s="163"/>
      <c r="S19" s="83"/>
      <c r="T19" s="163"/>
      <c r="U19" s="83"/>
      <c r="V19" s="163"/>
      <c r="W19" s="83"/>
      <c r="X19" s="55"/>
    </row>
    <row r="20" spans="1:24" ht="15" customHeight="1" thickBot="1">
      <c r="A20" s="21">
        <f>ROW()</f>
        <v>20</v>
      </c>
      <c r="B20" s="459"/>
      <c r="C20" s="461"/>
      <c r="D20" s="54" t="s">
        <v>54</v>
      </c>
      <c r="E20" s="90">
        <f>SUM(E18:E19)</f>
        <v>0</v>
      </c>
      <c r="F20" s="163"/>
      <c r="G20" s="90">
        <f>SUM(G18:G19)</f>
        <v>0</v>
      </c>
      <c r="H20" s="163"/>
      <c r="I20" s="90">
        <f>SUM(I18:I19)</f>
        <v>0</v>
      </c>
      <c r="J20" s="163"/>
      <c r="K20" s="90">
        <f>SUM(K18:K19)</f>
        <v>0</v>
      </c>
      <c r="L20" s="163"/>
      <c r="M20" s="90">
        <f>SUM(M18:M19)</f>
        <v>0</v>
      </c>
      <c r="N20" s="163"/>
      <c r="O20" s="90">
        <f>SUM(O18:O19)</f>
        <v>0</v>
      </c>
      <c r="P20" s="163"/>
      <c r="Q20" s="90">
        <f>SUM(Q18:Q19)</f>
        <v>0</v>
      </c>
      <c r="R20" s="163"/>
      <c r="S20" s="90">
        <f>SUM(S18:S19)</f>
        <v>0</v>
      </c>
      <c r="T20" s="163"/>
      <c r="U20" s="90">
        <f>SUM(U18:U19)</f>
        <v>0</v>
      </c>
      <c r="V20" s="163"/>
      <c r="W20" s="90">
        <f>SUM(W18:W19)</f>
        <v>0</v>
      </c>
      <c r="X20" s="55"/>
    </row>
    <row r="21" spans="1:24" ht="12.75">
      <c r="A21" s="21">
        <f>ROW()</f>
        <v>21</v>
      </c>
      <c r="B21" s="459"/>
      <c r="C21" s="54"/>
      <c r="D21" s="54"/>
      <c r="E21" s="54"/>
      <c r="F21" s="163"/>
      <c r="G21" s="54"/>
      <c r="H21" s="163"/>
      <c r="I21" s="54"/>
      <c r="J21" s="163"/>
      <c r="K21" s="54"/>
      <c r="L21" s="163"/>
      <c r="M21" s="54"/>
      <c r="N21" s="163"/>
      <c r="O21" s="54"/>
      <c r="P21" s="163"/>
      <c r="Q21" s="54"/>
      <c r="R21" s="163"/>
      <c r="S21" s="54"/>
      <c r="T21" s="163"/>
      <c r="U21" s="54"/>
      <c r="V21" s="163"/>
      <c r="W21" s="54"/>
      <c r="X21" s="55"/>
    </row>
    <row r="22" spans="1:24" ht="15" customHeight="1">
      <c r="A22" s="21">
        <f>ROW()</f>
        <v>22</v>
      </c>
      <c r="B22" s="459"/>
      <c r="C22" s="461" t="s">
        <v>562</v>
      </c>
      <c r="D22" s="54" t="s">
        <v>49</v>
      </c>
      <c r="E22" s="83"/>
      <c r="F22" s="163"/>
      <c r="G22" s="83"/>
      <c r="H22" s="163"/>
      <c r="I22" s="83"/>
      <c r="J22" s="163"/>
      <c r="K22" s="83"/>
      <c r="L22" s="163"/>
      <c r="M22" s="83"/>
      <c r="N22" s="163"/>
      <c r="O22" s="83"/>
      <c r="P22" s="163"/>
      <c r="Q22" s="83"/>
      <c r="R22" s="163"/>
      <c r="S22" s="83"/>
      <c r="T22" s="163"/>
      <c r="U22" s="83"/>
      <c r="V22" s="163"/>
      <c r="W22" s="83"/>
      <c r="X22" s="55"/>
    </row>
    <row r="23" spans="1:24" ht="15" customHeight="1" thickBot="1">
      <c r="A23" s="21"/>
      <c r="B23" s="459"/>
      <c r="C23" s="461"/>
      <c r="D23" s="54" t="s">
        <v>50</v>
      </c>
      <c r="E23" s="83"/>
      <c r="F23" s="163"/>
      <c r="G23" s="83"/>
      <c r="H23" s="163"/>
      <c r="I23" s="83"/>
      <c r="J23" s="163"/>
      <c r="K23" s="83"/>
      <c r="L23" s="163"/>
      <c r="M23" s="83"/>
      <c r="N23" s="163"/>
      <c r="O23" s="83"/>
      <c r="P23" s="163"/>
      <c r="Q23" s="83"/>
      <c r="R23" s="163"/>
      <c r="S23" s="83"/>
      <c r="T23" s="163"/>
      <c r="U23" s="83"/>
      <c r="V23" s="163"/>
      <c r="W23" s="83"/>
      <c r="X23" s="55"/>
    </row>
    <row r="24" spans="1:24" ht="15" customHeight="1" thickBot="1">
      <c r="A24" s="21">
        <f>ROW()</f>
        <v>24</v>
      </c>
      <c r="B24" s="459"/>
      <c r="C24" s="461"/>
      <c r="D24" s="54" t="s">
        <v>54</v>
      </c>
      <c r="E24" s="90">
        <f>SUM(E22:E23)</f>
        <v>0</v>
      </c>
      <c r="F24" s="163"/>
      <c r="G24" s="90">
        <f>SUM(G22:G23)</f>
        <v>0</v>
      </c>
      <c r="H24" s="163"/>
      <c r="I24" s="90">
        <f>SUM(I22:I23)</f>
        <v>0</v>
      </c>
      <c r="J24" s="163"/>
      <c r="K24" s="90">
        <f>SUM(K22:K23)</f>
        <v>0</v>
      </c>
      <c r="L24" s="163"/>
      <c r="M24" s="90">
        <f>SUM(M22:M23)</f>
        <v>0</v>
      </c>
      <c r="N24" s="163"/>
      <c r="O24" s="90">
        <f>SUM(O22:O23)</f>
        <v>0</v>
      </c>
      <c r="P24" s="163"/>
      <c r="Q24" s="90">
        <f>SUM(Q22:Q23)</f>
        <v>0</v>
      </c>
      <c r="R24" s="163"/>
      <c r="S24" s="90">
        <f>SUM(S22:S23)</f>
        <v>0</v>
      </c>
      <c r="T24" s="163"/>
      <c r="U24" s="90">
        <f>SUM(U22:U23)</f>
        <v>0</v>
      </c>
      <c r="V24" s="163"/>
      <c r="W24" s="90">
        <f>SUM(W22:W23)</f>
        <v>0</v>
      </c>
      <c r="X24" s="55"/>
    </row>
    <row r="25" spans="1:24" ht="15" customHeight="1">
      <c r="A25" s="21">
        <f>ROW()</f>
        <v>25</v>
      </c>
      <c r="B25" s="348" t="s">
        <v>657</v>
      </c>
      <c r="C25" s="54"/>
      <c r="D25" s="54"/>
      <c r="E25" s="54"/>
      <c r="F25" s="163"/>
      <c r="G25" s="54"/>
      <c r="H25" s="163"/>
      <c r="I25" s="54"/>
      <c r="J25" s="163"/>
      <c r="K25" s="54"/>
      <c r="L25" s="163"/>
      <c r="M25" s="54"/>
      <c r="N25" s="163"/>
      <c r="O25" s="54"/>
      <c r="P25" s="163"/>
      <c r="Q25" s="54"/>
      <c r="R25" s="163"/>
      <c r="S25" s="54"/>
      <c r="T25" s="163"/>
      <c r="U25" s="54"/>
      <c r="V25" s="163"/>
      <c r="W25" s="54"/>
      <c r="X25" s="55"/>
    </row>
    <row r="26" spans="1:24" ht="15" customHeight="1">
      <c r="A26" s="21">
        <f>ROW()</f>
        <v>26</v>
      </c>
      <c r="B26" s="460" t="s">
        <v>658</v>
      </c>
      <c r="C26" s="54" t="s">
        <v>659</v>
      </c>
      <c r="D26" s="54"/>
      <c r="E26" s="79"/>
      <c r="F26" s="163"/>
      <c r="G26" s="79"/>
      <c r="H26" s="163"/>
      <c r="I26" s="79"/>
      <c r="J26" s="163"/>
      <c r="K26" s="79"/>
      <c r="L26" s="163"/>
      <c r="M26" s="79"/>
      <c r="N26" s="163"/>
      <c r="O26" s="79"/>
      <c r="P26" s="163"/>
      <c r="Q26" s="79"/>
      <c r="R26" s="163"/>
      <c r="S26" s="79"/>
      <c r="T26" s="163"/>
      <c r="U26" s="79"/>
      <c r="V26" s="163"/>
      <c r="W26" s="79"/>
      <c r="X26" s="55"/>
    </row>
    <row r="27" spans="1:24" ht="15" customHeight="1">
      <c r="A27" s="21">
        <f>ROW()</f>
        <v>27</v>
      </c>
      <c r="B27" s="460"/>
      <c r="C27" s="54" t="s">
        <v>660</v>
      </c>
      <c r="D27" s="54"/>
      <c r="E27" s="79"/>
      <c r="F27" s="163"/>
      <c r="G27" s="79"/>
      <c r="H27" s="163"/>
      <c r="I27" s="79"/>
      <c r="J27" s="163"/>
      <c r="K27" s="79"/>
      <c r="L27" s="163"/>
      <c r="M27" s="79"/>
      <c r="N27" s="163"/>
      <c r="O27" s="79"/>
      <c r="P27" s="163"/>
      <c r="Q27" s="79"/>
      <c r="R27" s="163"/>
      <c r="S27" s="79"/>
      <c r="T27" s="163"/>
      <c r="U27" s="79"/>
      <c r="V27" s="163"/>
      <c r="W27" s="79"/>
      <c r="X27" s="55"/>
    </row>
    <row r="28" spans="1:24" ht="12.75">
      <c r="A28" s="22">
        <f>ROW()</f>
        <v>28</v>
      </c>
      <c r="B28" s="351"/>
      <c r="C28" s="68"/>
      <c r="D28" s="68"/>
      <c r="E28" s="68"/>
      <c r="F28" s="167"/>
      <c r="G28" s="68"/>
      <c r="H28" s="167"/>
      <c r="I28" s="68"/>
      <c r="J28" s="167"/>
      <c r="K28" s="68"/>
      <c r="L28" s="167"/>
      <c r="M28" s="68"/>
      <c r="N28" s="167"/>
      <c r="O28" s="68"/>
      <c r="P28" s="167"/>
      <c r="Q28" s="68"/>
      <c r="R28" s="167"/>
      <c r="S28" s="68"/>
      <c r="T28" s="167"/>
      <c r="U28" s="68"/>
      <c r="V28" s="167"/>
      <c r="W28" s="68"/>
      <c r="X28" s="352"/>
    </row>
    <row r="29" ht="12.75">
      <c r="A29" s="350"/>
    </row>
    <row r="30" spans="1:31" s="16" customFormat="1" ht="12.75" customHeight="1">
      <c r="A30" s="44"/>
      <c r="B30" s="45"/>
      <c r="C30" s="45"/>
      <c r="D30" s="45"/>
      <c r="E30" s="45"/>
      <c r="F30" s="45"/>
      <c r="G30" s="45"/>
      <c r="H30" s="45"/>
      <c r="I30" s="45"/>
      <c r="J30" s="45"/>
      <c r="K30" s="45"/>
      <c r="L30" s="45"/>
      <c r="M30" s="45"/>
      <c r="N30" s="45"/>
      <c r="O30" s="45"/>
      <c r="P30" s="45"/>
      <c r="Q30" s="45"/>
      <c r="R30" s="45"/>
      <c r="S30" s="45"/>
      <c r="T30" s="45"/>
      <c r="U30" s="45"/>
      <c r="V30" s="45"/>
      <c r="W30" s="45"/>
      <c r="X30" s="46"/>
      <c r="Y30"/>
      <c r="Z30"/>
      <c r="AA30"/>
      <c r="AB30"/>
      <c r="AC30"/>
      <c r="AD30"/>
      <c r="AE30"/>
    </row>
    <row r="31" spans="1:31" s="16" customFormat="1" ht="16.5" customHeight="1">
      <c r="A31" s="47"/>
      <c r="B31" s="48"/>
      <c r="C31" s="48"/>
      <c r="D31" s="48"/>
      <c r="E31" s="48"/>
      <c r="F31" s="156"/>
      <c r="G31" s="48"/>
      <c r="H31" s="156"/>
      <c r="I31" s="48"/>
      <c r="J31" s="156"/>
      <c r="K31" s="48"/>
      <c r="L31" s="156"/>
      <c r="M31" s="48"/>
      <c r="N31" s="156"/>
      <c r="O31" s="157" t="s">
        <v>51</v>
      </c>
      <c r="P31" s="156"/>
      <c r="Q31" s="416" t="str">
        <f>IF(NOT(ISBLANK(CoverSheet!$C$30)),CoverSheet!$C$30,"")</f>
        <v>Airport Company</v>
      </c>
      <c r="R31" s="416"/>
      <c r="S31" s="416"/>
      <c r="T31" s="416"/>
      <c r="U31" s="416"/>
      <c r="V31" s="416"/>
      <c r="W31" s="416"/>
      <c r="X31" s="50"/>
      <c r="Y31"/>
      <c r="Z31"/>
      <c r="AA31"/>
      <c r="AB31"/>
      <c r="AC31"/>
      <c r="AD31"/>
      <c r="AE31"/>
    </row>
    <row r="32" spans="1:31" s="16" customFormat="1" ht="16.5" customHeight="1">
      <c r="A32" s="47"/>
      <c r="B32" s="48"/>
      <c r="C32" s="48"/>
      <c r="D32" s="48"/>
      <c r="E32" s="48"/>
      <c r="F32" s="49"/>
      <c r="G32" s="48"/>
      <c r="H32" s="49"/>
      <c r="I32" s="48"/>
      <c r="J32" s="49"/>
      <c r="K32" s="48"/>
      <c r="L32" s="49"/>
      <c r="M32" s="48"/>
      <c r="N32" s="49"/>
      <c r="O32" s="157" t="s">
        <v>52</v>
      </c>
      <c r="P32" s="49"/>
      <c r="Q32" s="417">
        <f>IF(ISNUMBER(CoverSheet!$C$31),CoverSheet!$C$31,"")</f>
        <v>40633</v>
      </c>
      <c r="R32" s="417"/>
      <c r="S32" s="417"/>
      <c r="T32" s="417"/>
      <c r="U32" s="417"/>
      <c r="V32" s="417"/>
      <c r="W32" s="417"/>
      <c r="X32" s="50"/>
      <c r="Y32"/>
      <c r="Z32"/>
      <c r="AA32"/>
      <c r="AB32"/>
      <c r="AC32"/>
      <c r="AD32"/>
      <c r="AE32"/>
    </row>
    <row r="33" spans="1:31" s="16" customFormat="1" ht="20.25" customHeight="1">
      <c r="A33" s="86" t="s">
        <v>661</v>
      </c>
      <c r="B33" s="52"/>
      <c r="C33" s="52"/>
      <c r="D33" s="52"/>
      <c r="E33" s="52"/>
      <c r="F33" s="52"/>
      <c r="G33" s="52"/>
      <c r="H33" s="52"/>
      <c r="I33" s="52"/>
      <c r="J33" s="52"/>
      <c r="K33" s="52"/>
      <c r="L33" s="52"/>
      <c r="M33" s="52"/>
      <c r="N33" s="52"/>
      <c r="O33" s="52"/>
      <c r="P33" s="52"/>
      <c r="Q33" s="52"/>
      <c r="R33" s="52"/>
      <c r="S33" s="52"/>
      <c r="T33" s="52"/>
      <c r="U33" s="52"/>
      <c r="V33" s="52"/>
      <c r="W33" s="52"/>
      <c r="X33" s="53"/>
      <c r="Y33"/>
      <c r="Z33"/>
      <c r="AA33"/>
      <c r="AB33"/>
      <c r="AC33"/>
      <c r="AD33"/>
      <c r="AE33"/>
    </row>
    <row r="34" spans="1:31" s="16" customFormat="1" ht="12.75" customHeight="1">
      <c r="A34" s="20" t="s">
        <v>53</v>
      </c>
      <c r="B34" s="270" t="s">
        <v>628</v>
      </c>
      <c r="C34" s="48"/>
      <c r="D34" s="48"/>
      <c r="E34" s="69"/>
      <c r="F34" s="48"/>
      <c r="G34" s="69"/>
      <c r="H34" s="48"/>
      <c r="I34" s="69"/>
      <c r="J34" s="48"/>
      <c r="K34" s="69"/>
      <c r="L34" s="48"/>
      <c r="M34" s="48"/>
      <c r="N34" s="48"/>
      <c r="O34" s="48"/>
      <c r="P34" s="48"/>
      <c r="Q34" s="48"/>
      <c r="R34" s="48"/>
      <c r="S34" s="48"/>
      <c r="T34" s="48"/>
      <c r="U34" s="48"/>
      <c r="V34" s="48"/>
      <c r="W34" s="48"/>
      <c r="X34" s="50"/>
      <c r="Y34"/>
      <c r="Z34"/>
      <c r="AA34"/>
      <c r="AB34"/>
      <c r="AC34"/>
      <c r="AD34"/>
      <c r="AE34"/>
    </row>
    <row r="35" spans="1:24" ht="15" customHeight="1">
      <c r="A35" s="21">
        <f>ROW()</f>
        <v>35</v>
      </c>
      <c r="B35" s="348" t="s">
        <v>420</v>
      </c>
      <c r="C35" s="54"/>
      <c r="D35" s="54"/>
      <c r="E35" s="54"/>
      <c r="F35" s="163"/>
      <c r="G35" s="54"/>
      <c r="H35" s="163"/>
      <c r="I35" s="54"/>
      <c r="J35" s="163"/>
      <c r="K35" s="54"/>
      <c r="L35" s="163"/>
      <c r="M35" s="54"/>
      <c r="N35" s="163"/>
      <c r="O35" s="54"/>
      <c r="P35" s="163"/>
      <c r="Q35" s="54"/>
      <c r="R35" s="163"/>
      <c r="S35" s="54"/>
      <c r="T35" s="163"/>
      <c r="U35" s="54"/>
      <c r="V35" s="163"/>
      <c r="W35" s="54"/>
      <c r="X35" s="55"/>
    </row>
    <row r="36" spans="1:24" ht="12.75">
      <c r="A36" s="21">
        <f>ROW()</f>
        <v>36</v>
      </c>
      <c r="B36" s="459" t="s">
        <v>633</v>
      </c>
      <c r="C36" s="54"/>
      <c r="D36" s="54"/>
      <c r="E36" s="54"/>
      <c r="F36" s="163"/>
      <c r="G36" s="54"/>
      <c r="H36" s="163"/>
      <c r="I36" s="54"/>
      <c r="J36" s="163"/>
      <c r="K36" s="54"/>
      <c r="L36" s="163"/>
      <c r="M36" s="54"/>
      <c r="N36" s="163"/>
      <c r="O36" s="54"/>
      <c r="P36" s="163"/>
      <c r="Q36" s="54"/>
      <c r="R36" s="163"/>
      <c r="S36" s="54"/>
      <c r="T36" s="163"/>
      <c r="U36" s="54"/>
      <c r="V36" s="163"/>
      <c r="W36" s="54"/>
      <c r="X36" s="55"/>
    </row>
    <row r="37" spans="1:24" ht="15" customHeight="1">
      <c r="A37" s="21">
        <f>ROW()</f>
        <v>37</v>
      </c>
      <c r="B37" s="460"/>
      <c r="C37" s="54" t="s">
        <v>605</v>
      </c>
      <c r="D37" s="54"/>
      <c r="E37" s="79"/>
      <c r="F37" s="163"/>
      <c r="G37" s="79"/>
      <c r="H37" s="163"/>
      <c r="I37" s="79"/>
      <c r="J37" s="163"/>
      <c r="K37" s="79"/>
      <c r="L37" s="163"/>
      <c r="M37" s="79"/>
      <c r="N37" s="163"/>
      <c r="O37" s="79"/>
      <c r="P37" s="163"/>
      <c r="Q37" s="79"/>
      <c r="R37" s="163"/>
      <c r="S37" s="79"/>
      <c r="T37" s="163"/>
      <c r="U37" s="79"/>
      <c r="V37" s="163"/>
      <c r="W37" s="79"/>
      <c r="X37" s="55"/>
    </row>
    <row r="38" spans="1:24" ht="15" customHeight="1">
      <c r="A38" s="21">
        <f>ROW()</f>
        <v>38</v>
      </c>
      <c r="B38" s="460"/>
      <c r="C38" s="54" t="s">
        <v>606</v>
      </c>
      <c r="D38" s="54"/>
      <c r="E38" s="79"/>
      <c r="F38" s="163"/>
      <c r="G38" s="79"/>
      <c r="H38" s="163"/>
      <c r="I38" s="79"/>
      <c r="J38" s="163"/>
      <c r="K38" s="79"/>
      <c r="L38" s="163"/>
      <c r="M38" s="79"/>
      <c r="N38" s="163"/>
      <c r="O38" s="79"/>
      <c r="P38" s="163"/>
      <c r="Q38" s="79"/>
      <c r="R38" s="163"/>
      <c r="S38" s="79"/>
      <c r="T38" s="163"/>
      <c r="U38" s="79"/>
      <c r="V38" s="163"/>
      <c r="W38" s="79"/>
      <c r="X38" s="55"/>
    </row>
    <row r="39" spans="1:24" ht="12.75">
      <c r="A39" s="21">
        <f>ROW()</f>
        <v>39</v>
      </c>
      <c r="B39" s="460"/>
      <c r="C39" s="54"/>
      <c r="D39" s="54"/>
      <c r="E39" s="54"/>
      <c r="F39" s="163"/>
      <c r="G39" s="54"/>
      <c r="H39" s="163"/>
      <c r="I39" s="54"/>
      <c r="J39" s="163"/>
      <c r="K39" s="54"/>
      <c r="L39" s="163"/>
      <c r="M39" s="54"/>
      <c r="N39" s="163"/>
      <c r="O39" s="54"/>
      <c r="P39" s="163"/>
      <c r="Q39" s="54"/>
      <c r="R39" s="163"/>
      <c r="S39" s="54"/>
      <c r="T39" s="163"/>
      <c r="U39" s="54"/>
      <c r="V39" s="163"/>
      <c r="W39" s="54"/>
      <c r="X39" s="55"/>
    </row>
    <row r="40" spans="1:24" ht="12.75">
      <c r="A40" s="21">
        <f>ROW()</f>
        <v>40</v>
      </c>
      <c r="B40" s="349"/>
      <c r="C40" s="54"/>
      <c r="D40" s="54"/>
      <c r="E40" s="54"/>
      <c r="F40" s="163"/>
      <c r="G40" s="54"/>
      <c r="H40" s="163"/>
      <c r="I40" s="54"/>
      <c r="J40" s="163"/>
      <c r="K40" s="54"/>
      <c r="L40" s="163"/>
      <c r="M40" s="54"/>
      <c r="N40" s="163"/>
      <c r="O40" s="54"/>
      <c r="P40" s="163"/>
      <c r="Q40" s="54"/>
      <c r="R40" s="163"/>
      <c r="S40" s="54"/>
      <c r="T40" s="163"/>
      <c r="U40" s="54"/>
      <c r="V40" s="163"/>
      <c r="W40" s="54"/>
      <c r="X40" s="55"/>
    </row>
    <row r="41" spans="1:24" ht="15" customHeight="1">
      <c r="A41" s="21">
        <f>ROW()</f>
        <v>41</v>
      </c>
      <c r="B41" s="459" t="s">
        <v>608</v>
      </c>
      <c r="C41" s="54" t="s">
        <v>367</v>
      </c>
      <c r="D41" s="54"/>
      <c r="E41" s="79"/>
      <c r="F41" s="163"/>
      <c r="G41" s="79"/>
      <c r="H41" s="163"/>
      <c r="I41" s="79"/>
      <c r="J41" s="163"/>
      <c r="K41" s="79"/>
      <c r="L41" s="163"/>
      <c r="M41" s="79"/>
      <c r="N41" s="163"/>
      <c r="O41" s="79"/>
      <c r="P41" s="163"/>
      <c r="Q41" s="79"/>
      <c r="R41" s="163"/>
      <c r="S41" s="79"/>
      <c r="T41" s="163"/>
      <c r="U41" s="79"/>
      <c r="V41" s="163"/>
      <c r="W41" s="79"/>
      <c r="X41" s="55"/>
    </row>
    <row r="42" spans="1:24" ht="15" customHeight="1" thickBot="1">
      <c r="A42" s="21">
        <f>ROW()</f>
        <v>42</v>
      </c>
      <c r="B42" s="459"/>
      <c r="C42" s="54" t="s">
        <v>421</v>
      </c>
      <c r="D42" s="54"/>
      <c r="E42" s="79"/>
      <c r="F42" s="163"/>
      <c r="G42" s="79"/>
      <c r="H42" s="163"/>
      <c r="I42" s="79"/>
      <c r="J42" s="163"/>
      <c r="K42" s="79"/>
      <c r="L42" s="163"/>
      <c r="M42" s="79"/>
      <c r="N42" s="163"/>
      <c r="O42" s="79"/>
      <c r="P42" s="163"/>
      <c r="Q42" s="79"/>
      <c r="R42" s="163"/>
      <c r="S42" s="79"/>
      <c r="T42" s="163"/>
      <c r="U42" s="79"/>
      <c r="V42" s="163"/>
      <c r="W42" s="79"/>
      <c r="X42" s="55"/>
    </row>
    <row r="43" spans="1:24" ht="15" customHeight="1" thickBot="1">
      <c r="A43" s="21">
        <f>ROW()</f>
        <v>43</v>
      </c>
      <c r="B43" s="460"/>
      <c r="C43" s="224" t="s">
        <v>54</v>
      </c>
      <c r="D43" s="224"/>
      <c r="E43" s="90">
        <f>SUM(E41:E42)</f>
        <v>0</v>
      </c>
      <c r="F43" s="163"/>
      <c r="G43" s="90">
        <f>SUM(G41:G42)</f>
        <v>0</v>
      </c>
      <c r="H43" s="163"/>
      <c r="I43" s="90">
        <f>SUM(I41:I42)</f>
        <v>0</v>
      </c>
      <c r="J43" s="163"/>
      <c r="K43" s="90">
        <f>SUM(K41:K42)</f>
        <v>0</v>
      </c>
      <c r="L43" s="163"/>
      <c r="M43" s="90">
        <f>SUM(M41:M42)</f>
        <v>0</v>
      </c>
      <c r="N43" s="163"/>
      <c r="O43" s="90">
        <f>SUM(O41:O42)</f>
        <v>0</v>
      </c>
      <c r="P43" s="163"/>
      <c r="Q43" s="90">
        <f>SUM(Q41:Q42)</f>
        <v>0</v>
      </c>
      <c r="R43" s="163"/>
      <c r="S43" s="90">
        <f>SUM(S41:S42)</f>
        <v>0</v>
      </c>
      <c r="T43" s="163"/>
      <c r="U43" s="90">
        <f>SUM(U41:U42)</f>
        <v>0</v>
      </c>
      <c r="V43" s="163"/>
      <c r="W43" s="90">
        <f>SUM(W41:W42)</f>
        <v>0</v>
      </c>
      <c r="X43" s="55"/>
    </row>
    <row r="44" spans="1:24" ht="12.75">
      <c r="A44" s="21">
        <f>ROW()</f>
        <v>44</v>
      </c>
      <c r="B44" s="349"/>
      <c r="C44" s="54"/>
      <c r="D44" s="54"/>
      <c r="E44" s="54"/>
      <c r="F44" s="163"/>
      <c r="G44" s="54"/>
      <c r="H44" s="163"/>
      <c r="I44" s="54"/>
      <c r="J44" s="163"/>
      <c r="K44" s="54"/>
      <c r="L44" s="163"/>
      <c r="M44" s="54"/>
      <c r="N44" s="163"/>
      <c r="O44" s="54"/>
      <c r="P44" s="163"/>
      <c r="Q44" s="54"/>
      <c r="R44" s="163"/>
      <c r="S44" s="54"/>
      <c r="T44" s="163"/>
      <c r="U44" s="54"/>
      <c r="V44" s="163"/>
      <c r="W44" s="54"/>
      <c r="X44" s="55"/>
    </row>
    <row r="45" spans="1:24" ht="15" customHeight="1">
      <c r="A45" s="21">
        <f>ROW()</f>
        <v>45</v>
      </c>
      <c r="B45" s="459" t="s">
        <v>607</v>
      </c>
      <c r="C45" s="54" t="s">
        <v>631</v>
      </c>
      <c r="D45" s="54"/>
      <c r="E45" s="79"/>
      <c r="F45" s="163"/>
      <c r="G45" s="79"/>
      <c r="H45" s="163"/>
      <c r="I45" s="79"/>
      <c r="J45" s="163"/>
      <c r="K45" s="79"/>
      <c r="L45" s="163"/>
      <c r="M45" s="79"/>
      <c r="N45" s="163"/>
      <c r="O45" s="79"/>
      <c r="P45" s="163"/>
      <c r="Q45" s="79"/>
      <c r="R45" s="163"/>
      <c r="S45" s="79"/>
      <c r="T45" s="163"/>
      <c r="U45" s="79"/>
      <c r="V45" s="163"/>
      <c r="W45" s="79"/>
      <c r="X45" s="55"/>
    </row>
    <row r="46" spans="1:24" ht="15" customHeight="1" thickBot="1">
      <c r="A46" s="21">
        <f>ROW()</f>
        <v>46</v>
      </c>
      <c r="B46" s="459"/>
      <c r="C46" s="54" t="s">
        <v>632</v>
      </c>
      <c r="D46" s="54"/>
      <c r="E46" s="79"/>
      <c r="F46" s="163"/>
      <c r="G46" s="79"/>
      <c r="H46" s="163"/>
      <c r="I46" s="79"/>
      <c r="J46" s="163"/>
      <c r="K46" s="79"/>
      <c r="L46" s="163"/>
      <c r="M46" s="79"/>
      <c r="N46" s="163"/>
      <c r="O46" s="79"/>
      <c r="P46" s="163"/>
      <c r="Q46" s="79"/>
      <c r="R46" s="163"/>
      <c r="S46" s="79"/>
      <c r="T46" s="163"/>
      <c r="U46" s="79"/>
      <c r="V46" s="163"/>
      <c r="W46" s="79"/>
      <c r="X46" s="55"/>
    </row>
    <row r="47" spans="1:24" ht="15" customHeight="1" thickBot="1">
      <c r="A47" s="21">
        <f>ROW()</f>
        <v>47</v>
      </c>
      <c r="B47" s="460"/>
      <c r="C47" s="224" t="s">
        <v>54</v>
      </c>
      <c r="D47" s="224"/>
      <c r="E47" s="90">
        <f>SUM(E45:E46)</f>
        <v>0</v>
      </c>
      <c r="F47" s="163"/>
      <c r="G47" s="90">
        <f>SUM(G45:G46)</f>
        <v>0</v>
      </c>
      <c r="H47" s="163"/>
      <c r="I47" s="90">
        <f>SUM(I45:I46)</f>
        <v>0</v>
      </c>
      <c r="J47" s="163"/>
      <c r="K47" s="90">
        <f>SUM(K45:K46)</f>
        <v>0</v>
      </c>
      <c r="L47" s="163"/>
      <c r="M47" s="90">
        <f>SUM(M45:M46)</f>
        <v>0</v>
      </c>
      <c r="N47" s="163"/>
      <c r="O47" s="90">
        <f>SUM(O45:O46)</f>
        <v>0</v>
      </c>
      <c r="P47" s="163"/>
      <c r="Q47" s="90">
        <f>SUM(Q45:Q46)</f>
        <v>0</v>
      </c>
      <c r="R47" s="163"/>
      <c r="S47" s="90">
        <f>SUM(S45:S46)</f>
        <v>0</v>
      </c>
      <c r="T47" s="163"/>
      <c r="U47" s="90">
        <f>SUM(U45:U46)</f>
        <v>0</v>
      </c>
      <c r="V47" s="163"/>
      <c r="W47" s="90">
        <f>SUM(W45:W46)</f>
        <v>0</v>
      </c>
      <c r="X47" s="55"/>
    </row>
    <row r="48" spans="1:24" ht="12.75">
      <c r="A48" s="21">
        <f>ROW()</f>
        <v>48</v>
      </c>
      <c r="B48" s="349"/>
      <c r="C48" s="54"/>
      <c r="D48" s="54"/>
      <c r="E48" s="54"/>
      <c r="F48" s="163"/>
      <c r="G48" s="54"/>
      <c r="H48" s="163"/>
      <c r="I48" s="54"/>
      <c r="J48" s="163"/>
      <c r="K48" s="54"/>
      <c r="L48" s="163"/>
      <c r="M48" s="54"/>
      <c r="N48" s="163"/>
      <c r="O48" s="54"/>
      <c r="P48" s="163"/>
      <c r="Q48" s="54"/>
      <c r="R48" s="163"/>
      <c r="S48" s="54"/>
      <c r="T48" s="163"/>
      <c r="U48" s="54"/>
      <c r="V48" s="163"/>
      <c r="W48" s="54"/>
      <c r="X48" s="55"/>
    </row>
    <row r="49" spans="1:24" ht="15" customHeight="1">
      <c r="A49" s="21">
        <f>ROW()</f>
        <v>49</v>
      </c>
      <c r="B49" s="459" t="s">
        <v>608</v>
      </c>
      <c r="C49" s="54" t="s">
        <v>611</v>
      </c>
      <c r="D49" s="54"/>
      <c r="E49" s="79"/>
      <c r="F49" s="163"/>
      <c r="G49" s="79"/>
      <c r="H49" s="163"/>
      <c r="I49" s="79"/>
      <c r="J49" s="163"/>
      <c r="K49" s="79"/>
      <c r="L49" s="163"/>
      <c r="M49" s="79"/>
      <c r="N49" s="163"/>
      <c r="O49" s="79"/>
      <c r="P49" s="163"/>
      <c r="Q49" s="79"/>
      <c r="R49" s="163"/>
      <c r="S49" s="79"/>
      <c r="T49" s="163"/>
      <c r="U49" s="79"/>
      <c r="V49" s="163"/>
      <c r="W49" s="79"/>
      <c r="X49" s="55"/>
    </row>
    <row r="50" spans="1:24" ht="15" customHeight="1">
      <c r="A50" s="21">
        <f>ROW()</f>
        <v>50</v>
      </c>
      <c r="B50" s="460"/>
      <c r="C50" s="54" t="s">
        <v>610</v>
      </c>
      <c r="D50" s="54"/>
      <c r="E50" s="79"/>
      <c r="F50" s="163"/>
      <c r="G50" s="79"/>
      <c r="H50" s="163"/>
      <c r="I50" s="79"/>
      <c r="J50" s="163"/>
      <c r="K50" s="79"/>
      <c r="L50" s="163"/>
      <c r="M50" s="79"/>
      <c r="N50" s="163"/>
      <c r="O50" s="79"/>
      <c r="P50" s="163"/>
      <c r="Q50" s="79"/>
      <c r="R50" s="163"/>
      <c r="S50" s="79"/>
      <c r="T50" s="163"/>
      <c r="U50" s="79"/>
      <c r="V50" s="163"/>
      <c r="W50" s="79"/>
      <c r="X50" s="55"/>
    </row>
    <row r="51" spans="1:24" ht="15" customHeight="1">
      <c r="A51" s="21">
        <f>ROW()</f>
        <v>51</v>
      </c>
      <c r="B51" s="460"/>
      <c r="C51" s="54" t="s">
        <v>609</v>
      </c>
      <c r="D51" s="54"/>
      <c r="E51" s="79"/>
      <c r="F51" s="163"/>
      <c r="G51" s="79"/>
      <c r="H51" s="163"/>
      <c r="I51" s="79"/>
      <c r="J51" s="163"/>
      <c r="K51" s="79"/>
      <c r="L51" s="163"/>
      <c r="M51" s="79"/>
      <c r="N51" s="163"/>
      <c r="O51" s="79"/>
      <c r="P51" s="163"/>
      <c r="Q51" s="79"/>
      <c r="R51" s="163"/>
      <c r="S51" s="79"/>
      <c r="T51" s="163"/>
      <c r="U51" s="79"/>
      <c r="V51" s="163"/>
      <c r="W51" s="79"/>
      <c r="X51" s="55"/>
    </row>
    <row r="52" spans="1:24" ht="12.75">
      <c r="A52" s="21">
        <f>ROW()</f>
        <v>52</v>
      </c>
      <c r="B52" s="349"/>
      <c r="C52" s="54"/>
      <c r="D52" s="54"/>
      <c r="E52" s="54"/>
      <c r="F52" s="163"/>
      <c r="G52" s="54"/>
      <c r="H52" s="163"/>
      <c r="I52" s="54"/>
      <c r="J52" s="163"/>
      <c r="K52" s="54"/>
      <c r="L52" s="163"/>
      <c r="M52" s="54"/>
      <c r="N52" s="163"/>
      <c r="O52" s="54"/>
      <c r="P52" s="163"/>
      <c r="Q52" s="54"/>
      <c r="R52" s="163"/>
      <c r="S52" s="54"/>
      <c r="T52" s="163"/>
      <c r="U52" s="54"/>
      <c r="V52" s="163"/>
      <c r="W52" s="54"/>
      <c r="X52" s="55"/>
    </row>
    <row r="53" spans="1:24" ht="15" customHeight="1">
      <c r="A53" s="21">
        <f>ROW()</f>
        <v>53</v>
      </c>
      <c r="B53" s="459" t="s">
        <v>607</v>
      </c>
      <c r="C53" s="54" t="s">
        <v>611</v>
      </c>
      <c r="D53" s="54"/>
      <c r="E53" s="79"/>
      <c r="F53" s="163"/>
      <c r="G53" s="79"/>
      <c r="H53" s="163"/>
      <c r="I53" s="79"/>
      <c r="J53" s="163"/>
      <c r="K53" s="79"/>
      <c r="L53" s="163"/>
      <c r="M53" s="79"/>
      <c r="N53" s="163"/>
      <c r="O53" s="79"/>
      <c r="P53" s="163"/>
      <c r="Q53" s="79"/>
      <c r="R53" s="163"/>
      <c r="S53" s="79"/>
      <c r="T53" s="163"/>
      <c r="U53" s="79"/>
      <c r="V53" s="163"/>
      <c r="W53" s="79"/>
      <c r="X53" s="55"/>
    </row>
    <row r="54" spans="1:24" ht="15" customHeight="1">
      <c r="A54" s="21">
        <f>ROW()</f>
        <v>54</v>
      </c>
      <c r="B54" s="460"/>
      <c r="C54" s="54" t="s">
        <v>610</v>
      </c>
      <c r="D54" s="54"/>
      <c r="E54" s="79"/>
      <c r="F54" s="163"/>
      <c r="G54" s="79"/>
      <c r="H54" s="163"/>
      <c r="I54" s="79"/>
      <c r="J54" s="163"/>
      <c r="K54" s="79"/>
      <c r="L54" s="163"/>
      <c r="M54" s="79"/>
      <c r="N54" s="163"/>
      <c r="O54" s="79"/>
      <c r="P54" s="163"/>
      <c r="Q54" s="79"/>
      <c r="R54" s="163"/>
      <c r="S54" s="79"/>
      <c r="T54" s="163"/>
      <c r="U54" s="79"/>
      <c r="V54" s="163"/>
      <c r="W54" s="79"/>
      <c r="X54" s="55"/>
    </row>
    <row r="55" spans="1:24" ht="15" customHeight="1">
      <c r="A55" s="21">
        <f>ROW()</f>
        <v>55</v>
      </c>
      <c r="B55" s="460"/>
      <c r="C55" s="54" t="s">
        <v>609</v>
      </c>
      <c r="D55" s="54"/>
      <c r="E55" s="79"/>
      <c r="F55" s="163"/>
      <c r="G55" s="79"/>
      <c r="H55" s="163"/>
      <c r="I55" s="79"/>
      <c r="J55" s="163"/>
      <c r="K55" s="79"/>
      <c r="L55" s="163"/>
      <c r="M55" s="79"/>
      <c r="N55" s="163"/>
      <c r="O55" s="79"/>
      <c r="P55" s="163"/>
      <c r="Q55" s="79"/>
      <c r="R55" s="163"/>
      <c r="S55" s="79"/>
      <c r="T55" s="163"/>
      <c r="U55" s="79"/>
      <c r="V55" s="163"/>
      <c r="W55" s="79"/>
      <c r="X55" s="55"/>
    </row>
    <row r="56" spans="1:24" ht="12.75">
      <c r="A56" s="22">
        <f>ROW()</f>
        <v>56</v>
      </c>
      <c r="B56" s="68"/>
      <c r="C56" s="68"/>
      <c r="D56" s="68"/>
      <c r="E56" s="68"/>
      <c r="F56" s="167"/>
      <c r="G56" s="68"/>
      <c r="H56" s="167"/>
      <c r="I56" s="68"/>
      <c r="J56" s="167"/>
      <c r="K56" s="68"/>
      <c r="L56" s="167"/>
      <c r="M56" s="68"/>
      <c r="N56" s="167"/>
      <c r="O56" s="68"/>
      <c r="P56" s="167"/>
      <c r="Q56" s="68"/>
      <c r="R56" s="167"/>
      <c r="S56" s="68"/>
      <c r="T56" s="167"/>
      <c r="U56" s="68"/>
      <c r="V56" s="167"/>
      <c r="W56" s="68"/>
      <c r="X56" s="168" t="s">
        <v>314</v>
      </c>
    </row>
    <row r="58" spans="1:31" s="16" customFormat="1" ht="12.75" customHeight="1">
      <c r="A58"/>
      <c r="B58"/>
      <c r="C58"/>
      <c r="D58"/>
      <c r="E58"/>
      <c r="F58"/>
      <c r="G58"/>
      <c r="H58"/>
      <c r="I58"/>
      <c r="J58"/>
      <c r="K58"/>
      <c r="L58"/>
      <c r="M58"/>
      <c r="N58"/>
      <c r="O58"/>
      <c r="P58"/>
      <c r="Q58"/>
      <c r="R58"/>
      <c r="S58"/>
      <c r="T58"/>
      <c r="U58"/>
      <c r="V58"/>
      <c r="W58"/>
      <c r="X58"/>
      <c r="Y58"/>
      <c r="Z58"/>
      <c r="AA58"/>
      <c r="AB58"/>
      <c r="AC58"/>
      <c r="AD58"/>
      <c r="AE58"/>
    </row>
    <row r="59" spans="1:31" s="16" customFormat="1" ht="16.5" customHeight="1">
      <c r="A59"/>
      <c r="B59"/>
      <c r="C59"/>
      <c r="D59"/>
      <c r="E59"/>
      <c r="F59"/>
      <c r="G59"/>
      <c r="H59"/>
      <c r="I59"/>
      <c r="J59"/>
      <c r="K59"/>
      <c r="L59"/>
      <c r="M59"/>
      <c r="N59"/>
      <c r="O59"/>
      <c r="P59"/>
      <c r="Q59"/>
      <c r="R59"/>
      <c r="S59"/>
      <c r="T59"/>
      <c r="U59"/>
      <c r="V59"/>
      <c r="W59"/>
      <c r="X59"/>
      <c r="Y59"/>
      <c r="Z59"/>
      <c r="AA59"/>
      <c r="AB59"/>
      <c r="AC59"/>
      <c r="AD59"/>
      <c r="AE59"/>
    </row>
    <row r="60" spans="1:31" s="16" customFormat="1" ht="16.5" customHeight="1">
      <c r="A60"/>
      <c r="B60"/>
      <c r="C60"/>
      <c r="D60"/>
      <c r="E60"/>
      <c r="F60"/>
      <c r="G60"/>
      <c r="H60"/>
      <c r="I60"/>
      <c r="J60"/>
      <c r="K60"/>
      <c r="L60"/>
      <c r="M60"/>
      <c r="N60"/>
      <c r="O60"/>
      <c r="P60"/>
      <c r="Q60"/>
      <c r="R60"/>
      <c r="S60"/>
      <c r="T60"/>
      <c r="U60"/>
      <c r="V60"/>
      <c r="W60"/>
      <c r="X60"/>
      <c r="Y60"/>
      <c r="Z60"/>
      <c r="AA60"/>
      <c r="AB60"/>
      <c r="AC60"/>
      <c r="AD60"/>
      <c r="AE60"/>
    </row>
    <row r="61" spans="1:31" s="16" customFormat="1" ht="20.25" customHeight="1">
      <c r="A61"/>
      <c r="B61"/>
      <c r="C61"/>
      <c r="D61"/>
      <c r="E61"/>
      <c r="F61"/>
      <c r="G61"/>
      <c r="H61"/>
      <c r="I61"/>
      <c r="J61"/>
      <c r="K61"/>
      <c r="L61"/>
      <c r="M61"/>
      <c r="N61"/>
      <c r="O61"/>
      <c r="P61"/>
      <c r="Q61"/>
      <c r="R61"/>
      <c r="S61"/>
      <c r="T61"/>
      <c r="U61"/>
      <c r="V61"/>
      <c r="W61"/>
      <c r="X61"/>
      <c r="Y61"/>
      <c r="Z61"/>
      <c r="AA61"/>
      <c r="AB61"/>
      <c r="AC61"/>
      <c r="AD61"/>
      <c r="AE61"/>
    </row>
    <row r="62" spans="1:31" s="16" customFormat="1" ht="12.75" customHeight="1">
      <c r="A62"/>
      <c r="B62"/>
      <c r="C62"/>
      <c r="D62"/>
      <c r="E62"/>
      <c r="F62"/>
      <c r="G62"/>
      <c r="H62"/>
      <c r="I62"/>
      <c r="J62"/>
      <c r="K62"/>
      <c r="L62"/>
      <c r="M62"/>
      <c r="N62"/>
      <c r="O62"/>
      <c r="P62"/>
      <c r="Q62"/>
      <c r="R62"/>
      <c r="S62"/>
      <c r="T62"/>
      <c r="U62"/>
      <c r="V62"/>
      <c r="W62"/>
      <c r="X62"/>
      <c r="Y62"/>
      <c r="Z62"/>
      <c r="AA62"/>
      <c r="AB62"/>
      <c r="AC62"/>
      <c r="AD62"/>
      <c r="AE62"/>
    </row>
    <row r="63" ht="22.5" customHeight="1"/>
    <row r="67" ht="15" customHeight="1"/>
    <row r="68" ht="15" customHeight="1"/>
    <row r="69" ht="15" customHeight="1"/>
    <row r="70" ht="15" customHeight="1"/>
    <row r="71" ht="15" customHeight="1"/>
    <row r="72" ht="15" customHeight="1"/>
    <row r="75" ht="15" customHeight="1"/>
    <row r="76" ht="15" customHeight="1"/>
    <row r="77" ht="15" customHeight="1"/>
    <row r="78" ht="15" customHeight="1"/>
    <row r="79" ht="15" customHeight="1"/>
    <row r="80" ht="15" customHeight="1"/>
    <row r="84" ht="15" customHeight="1"/>
    <row r="86" ht="15" customHeight="1"/>
    <row r="87" ht="15" customHeight="1"/>
    <row r="90" ht="18.75" customHeight="1"/>
    <row r="92" ht="18.75" customHeight="1"/>
  </sheetData>
  <mergeCells count="16">
    <mergeCell ref="B45:B47"/>
    <mergeCell ref="B49:B51"/>
    <mergeCell ref="B53:B55"/>
    <mergeCell ref="B18:B24"/>
    <mergeCell ref="B41:B43"/>
    <mergeCell ref="B26:B27"/>
    <mergeCell ref="Q2:W2"/>
    <mergeCell ref="Q3:W3"/>
    <mergeCell ref="B9:B15"/>
    <mergeCell ref="C9:C11"/>
    <mergeCell ref="C13:C15"/>
    <mergeCell ref="Q31:W31"/>
    <mergeCell ref="Q32:W32"/>
    <mergeCell ref="B36:B39"/>
    <mergeCell ref="C18:C20"/>
    <mergeCell ref="C22:C24"/>
  </mergeCells>
  <printOptions/>
  <pageMargins left="0.7480314960629921" right="0.7480314960629921" top="0.984251968503937" bottom="0.984251968503937" header="0.5118110236220472" footer="0.5118110236220472"/>
  <pageSetup fitToHeight="10" fitToWidth="1" horizontalDpi="600" verticalDpi="600" orientation="landscape" paperSize="9" scale="67" r:id="rId1"/>
  <headerFooter alignWithMargins="0">
    <oddHeader>&amp;CCommerce Commission Information Disclosure Template</oddHeader>
    <oddFooter>&amp;C&amp;F&amp;R&amp;A</oddFooter>
  </headerFooter>
</worksheet>
</file>

<file path=xl/worksheets/sheet23.xml><?xml version="1.0" encoding="utf-8"?>
<worksheet xmlns="http://schemas.openxmlformats.org/spreadsheetml/2006/main" xmlns:r="http://schemas.openxmlformats.org/officeDocument/2006/relationships">
  <sheetPr codeName="Sheet23">
    <tabColor indexed="45"/>
  </sheetPr>
  <dimension ref="A1:AD88"/>
  <sheetViews>
    <sheetView showGridLines="0" view="pageBreakPreview" zoomScaleSheetLayoutView="100" workbookViewId="0" topLeftCell="A1">
      <selection activeCell="A1" sqref="A1"/>
    </sheetView>
  </sheetViews>
  <sheetFormatPr defaultColWidth="9.140625" defaultRowHeight="12.75"/>
  <cols>
    <col min="1" max="1" width="3.7109375" style="0" customWidth="1"/>
    <col min="2" max="2" width="3.8515625" style="0" customWidth="1"/>
    <col min="3" max="3" width="9.7109375" style="0" customWidth="1"/>
    <col min="4" max="4" width="34.140625" style="0" customWidth="1"/>
    <col min="5" max="5" width="16.8515625" style="0" customWidth="1"/>
    <col min="6" max="6" width="0.5625" style="0" customWidth="1"/>
    <col min="7" max="7" width="15.57421875" style="0" customWidth="1"/>
    <col min="8" max="8" width="0.5625" style="0" customWidth="1"/>
    <col min="9" max="9" width="14.8515625" style="0" customWidth="1"/>
    <col min="10" max="10" width="0.5625" style="0" customWidth="1"/>
    <col min="11" max="11" width="14.8515625" style="0" customWidth="1"/>
    <col min="12" max="12" width="0.5625" style="0" customWidth="1"/>
    <col min="13" max="13" width="14.8515625" style="0" customWidth="1"/>
    <col min="14" max="14" width="2.7109375" style="0" customWidth="1"/>
  </cols>
  <sheetData>
    <row r="1" spans="1:30" s="16" customFormat="1" ht="12.75" customHeight="1">
      <c r="A1" s="271"/>
      <c r="B1" s="272"/>
      <c r="C1" s="272"/>
      <c r="D1" s="272"/>
      <c r="E1" s="272"/>
      <c r="F1" s="272"/>
      <c r="G1" s="272"/>
      <c r="H1" s="272"/>
      <c r="I1" s="272"/>
      <c r="J1" s="272"/>
      <c r="K1" s="272"/>
      <c r="L1" s="272"/>
      <c r="M1" s="272"/>
      <c r="N1" s="273"/>
      <c r="O1"/>
      <c r="P1"/>
      <c r="Q1"/>
      <c r="R1"/>
      <c r="S1"/>
      <c r="T1"/>
      <c r="U1"/>
      <c r="V1"/>
      <c r="W1"/>
      <c r="X1"/>
      <c r="Y1"/>
      <c r="Z1"/>
      <c r="AA1"/>
      <c r="AB1"/>
      <c r="AC1"/>
      <c r="AD1"/>
    </row>
    <row r="2" spans="1:30" s="16" customFormat="1" ht="16.5" customHeight="1">
      <c r="A2" s="274"/>
      <c r="B2" s="275"/>
      <c r="C2" s="275"/>
      <c r="D2" s="275"/>
      <c r="E2" s="275"/>
      <c r="F2" s="277"/>
      <c r="G2" s="275"/>
      <c r="H2" s="276" t="s">
        <v>51</v>
      </c>
      <c r="I2" s="376" t="str">
        <f>IF(NOT(ISBLANK(CoverSheet!$C$30)),CoverSheet!$C$30,"")</f>
        <v>Airport Company</v>
      </c>
      <c r="J2" s="376"/>
      <c r="K2" s="377"/>
      <c r="L2" s="377"/>
      <c r="M2" s="377"/>
      <c r="N2" s="278"/>
      <c r="O2"/>
      <c r="U2"/>
      <c r="V2"/>
      <c r="W2"/>
      <c r="X2"/>
      <c r="Y2"/>
      <c r="Z2"/>
      <c r="AA2"/>
      <c r="AB2"/>
      <c r="AC2"/>
      <c r="AD2"/>
    </row>
    <row r="3" spans="1:30" s="16" customFormat="1" ht="16.5" customHeight="1">
      <c r="A3" s="279"/>
      <c r="B3" s="275"/>
      <c r="C3" s="275"/>
      <c r="D3" s="275"/>
      <c r="E3" s="275"/>
      <c r="F3" s="280"/>
      <c r="G3" s="275"/>
      <c r="H3" s="276" t="s">
        <v>52</v>
      </c>
      <c r="I3" s="378">
        <f>IF(ISNUMBER(CoverSheet!$C$31),CoverSheet!$C$31,"")</f>
        <v>40633</v>
      </c>
      <c r="J3" s="378"/>
      <c r="K3" s="379"/>
      <c r="L3" s="379"/>
      <c r="M3" s="379"/>
      <c r="N3" s="278"/>
      <c r="O3"/>
      <c r="U3"/>
      <c r="V3"/>
      <c r="W3"/>
      <c r="X3"/>
      <c r="Y3"/>
      <c r="Z3"/>
      <c r="AA3"/>
      <c r="AB3"/>
      <c r="AC3"/>
      <c r="AD3"/>
    </row>
    <row r="4" spans="1:30" s="16" customFormat="1" ht="20.25" customHeight="1">
      <c r="A4" s="288" t="s">
        <v>542</v>
      </c>
      <c r="B4" s="282"/>
      <c r="C4" s="282"/>
      <c r="D4" s="282"/>
      <c r="E4" s="282"/>
      <c r="F4" s="282"/>
      <c r="G4" s="282"/>
      <c r="H4" s="282"/>
      <c r="I4" s="282"/>
      <c r="J4" s="282"/>
      <c r="K4" s="282"/>
      <c r="L4" s="282"/>
      <c r="M4" s="282"/>
      <c r="N4" s="283"/>
      <c r="O4"/>
      <c r="P4"/>
      <c r="Q4"/>
      <c r="R4"/>
      <c r="S4"/>
      <c r="T4"/>
      <c r="U4"/>
      <c r="V4"/>
      <c r="W4"/>
      <c r="X4"/>
      <c r="Y4"/>
      <c r="Z4"/>
      <c r="AA4"/>
      <c r="AB4"/>
      <c r="AC4"/>
      <c r="AD4"/>
    </row>
    <row r="5" spans="1:30" s="16" customFormat="1" ht="12.75">
      <c r="A5" s="284" t="s">
        <v>53</v>
      </c>
      <c r="B5" s="285" t="s">
        <v>628</v>
      </c>
      <c r="C5" s="275"/>
      <c r="D5" s="275"/>
      <c r="E5" s="275"/>
      <c r="F5" s="282"/>
      <c r="G5" s="275"/>
      <c r="H5" s="282"/>
      <c r="I5" s="275"/>
      <c r="J5" s="282"/>
      <c r="K5" s="286"/>
      <c r="L5" s="282"/>
      <c r="M5" s="275"/>
      <c r="N5" s="278"/>
      <c r="O5"/>
      <c r="P5"/>
      <c r="Q5"/>
      <c r="R5"/>
      <c r="S5"/>
      <c r="T5"/>
      <c r="U5"/>
      <c r="V5"/>
      <c r="W5"/>
      <c r="X5"/>
      <c r="Y5"/>
      <c r="Z5"/>
      <c r="AA5"/>
      <c r="AB5"/>
      <c r="AC5"/>
      <c r="AD5"/>
    </row>
    <row r="6" spans="1:14" ht="12.75">
      <c r="A6" s="21">
        <f>ROW()</f>
        <v>6</v>
      </c>
      <c r="B6" s="77"/>
      <c r="C6" s="77"/>
      <c r="D6" s="77"/>
      <c r="E6" s="77"/>
      <c r="F6" s="165"/>
      <c r="G6" s="77"/>
      <c r="H6" s="165"/>
      <c r="I6" s="114" t="s">
        <v>141</v>
      </c>
      <c r="J6" s="165"/>
      <c r="K6" s="114" t="s">
        <v>141</v>
      </c>
      <c r="L6" s="165"/>
      <c r="M6" s="77"/>
      <c r="N6" s="107"/>
    </row>
    <row r="7" spans="1:14" ht="12.75">
      <c r="A7" s="21">
        <f>ROW()</f>
        <v>7</v>
      </c>
      <c r="B7" s="77"/>
      <c r="C7" s="77"/>
      <c r="D7" s="77"/>
      <c r="E7" s="77"/>
      <c r="F7" s="165"/>
      <c r="G7" s="77"/>
      <c r="H7" s="165"/>
      <c r="I7" s="114"/>
      <c r="J7" s="165"/>
      <c r="K7" s="114"/>
      <c r="L7" s="165"/>
      <c r="M7" s="77"/>
      <c r="N7" s="107"/>
    </row>
    <row r="8" spans="1:14" ht="12.75">
      <c r="A8" s="21">
        <f>ROW()</f>
        <v>8</v>
      </c>
      <c r="B8" s="77"/>
      <c r="C8" s="77"/>
      <c r="D8" s="191" t="s">
        <v>601</v>
      </c>
      <c r="E8" s="77"/>
      <c r="F8" s="165"/>
      <c r="G8" s="77"/>
      <c r="H8" s="165"/>
      <c r="I8" s="77"/>
      <c r="J8" s="165"/>
      <c r="K8" s="307"/>
      <c r="L8" s="165"/>
      <c r="M8" s="77"/>
      <c r="N8" s="107"/>
    </row>
    <row r="9" spans="1:14" ht="12.75">
      <c r="A9" s="21">
        <f>ROW()</f>
        <v>9</v>
      </c>
      <c r="B9" s="77"/>
      <c r="C9" s="89" t="s">
        <v>142</v>
      </c>
      <c r="D9" s="77"/>
      <c r="E9" s="77"/>
      <c r="F9" s="165"/>
      <c r="G9" s="77"/>
      <c r="H9" s="165"/>
      <c r="I9" s="114"/>
      <c r="J9" s="165"/>
      <c r="K9" s="114"/>
      <c r="L9" s="165"/>
      <c r="M9" s="77"/>
      <c r="N9" s="107"/>
    </row>
    <row r="10" spans="1:14" ht="12.75">
      <c r="A10" s="21">
        <f>ROW()</f>
        <v>10</v>
      </c>
      <c r="B10" s="77"/>
      <c r="C10" s="89"/>
      <c r="D10" s="189" t="s">
        <v>527</v>
      </c>
      <c r="E10" s="77"/>
      <c r="F10" s="165"/>
      <c r="G10" s="77"/>
      <c r="H10" s="165"/>
      <c r="I10" s="308"/>
      <c r="J10" s="165"/>
      <c r="K10" s="114"/>
      <c r="L10" s="165"/>
      <c r="M10" s="77"/>
      <c r="N10" s="107"/>
    </row>
    <row r="11" spans="1:14" ht="12.75">
      <c r="A11" s="21">
        <f>ROW()</f>
        <v>11</v>
      </c>
      <c r="B11" s="77"/>
      <c r="C11" s="89"/>
      <c r="D11" s="189" t="s">
        <v>521</v>
      </c>
      <c r="E11" s="77"/>
      <c r="F11" s="165"/>
      <c r="G11" s="77"/>
      <c r="H11" s="165"/>
      <c r="I11" s="308"/>
      <c r="J11" s="165"/>
      <c r="K11" s="114"/>
      <c r="L11" s="165"/>
      <c r="M11" s="77"/>
      <c r="N11" s="107"/>
    </row>
    <row r="12" spans="1:14" ht="12.75">
      <c r="A12" s="21">
        <f>ROW()</f>
        <v>12</v>
      </c>
      <c r="B12" s="77"/>
      <c r="C12" s="89"/>
      <c r="D12" s="189" t="s">
        <v>505</v>
      </c>
      <c r="E12" s="77"/>
      <c r="F12" s="165"/>
      <c r="G12" s="77"/>
      <c r="H12" s="165"/>
      <c r="I12" s="308"/>
      <c r="J12" s="165"/>
      <c r="K12" s="114"/>
      <c r="L12" s="165"/>
      <c r="M12" s="77"/>
      <c r="N12" s="107"/>
    </row>
    <row r="13" spans="1:14" ht="13.5" thickBot="1">
      <c r="A13" s="21">
        <f>ROW()</f>
        <v>13</v>
      </c>
      <c r="B13" s="77"/>
      <c r="C13" s="89"/>
      <c r="D13" s="189" t="s">
        <v>503</v>
      </c>
      <c r="E13" s="77"/>
      <c r="F13" s="165"/>
      <c r="G13" s="77"/>
      <c r="H13" s="165"/>
      <c r="I13" s="308"/>
      <c r="J13" s="165"/>
      <c r="K13" s="114"/>
      <c r="L13" s="165"/>
      <c r="M13" s="77"/>
      <c r="N13" s="107"/>
    </row>
    <row r="14" spans="1:14" ht="13.5" thickBot="1">
      <c r="A14" s="21">
        <f>ROW()</f>
        <v>14</v>
      </c>
      <c r="B14" s="77"/>
      <c r="C14" s="89"/>
      <c r="D14" s="189"/>
      <c r="E14" s="77"/>
      <c r="F14" s="165"/>
      <c r="G14" s="77"/>
      <c r="H14" s="165"/>
      <c r="I14" s="77"/>
      <c r="J14" s="165"/>
      <c r="K14" s="329">
        <f>SUM(I10:I13)</f>
        <v>0</v>
      </c>
      <c r="L14" s="165"/>
      <c r="M14" s="77"/>
      <c r="N14" s="107"/>
    </row>
    <row r="15" spans="1:14" ht="12.75">
      <c r="A15" s="21">
        <f>ROW()</f>
        <v>15</v>
      </c>
      <c r="B15" s="77"/>
      <c r="C15" s="89" t="s">
        <v>373</v>
      </c>
      <c r="D15" s="189"/>
      <c r="E15" s="77"/>
      <c r="F15" s="165"/>
      <c r="G15" s="77"/>
      <c r="H15" s="165"/>
      <c r="I15" s="77"/>
      <c r="J15" s="165"/>
      <c r="K15" s="114"/>
      <c r="L15" s="165"/>
      <c r="M15" s="77"/>
      <c r="N15" s="107"/>
    </row>
    <row r="16" spans="1:14" ht="12.75">
      <c r="A16" s="21">
        <f>ROW()</f>
        <v>16</v>
      </c>
      <c r="B16" s="77"/>
      <c r="C16" s="89"/>
      <c r="D16" s="189" t="s">
        <v>602</v>
      </c>
      <c r="E16" s="77"/>
      <c r="F16" s="165"/>
      <c r="G16" s="77"/>
      <c r="H16" s="165"/>
      <c r="I16" s="77"/>
      <c r="J16" s="165"/>
      <c r="K16" s="308"/>
      <c r="L16" s="165"/>
      <c r="M16" s="77"/>
      <c r="N16" s="107"/>
    </row>
    <row r="17" spans="1:14" ht="12.75">
      <c r="A17" s="21">
        <f>ROW()</f>
        <v>17</v>
      </c>
      <c r="B17" s="77"/>
      <c r="C17" s="89" t="s">
        <v>142</v>
      </c>
      <c r="D17" s="189"/>
      <c r="E17" s="77"/>
      <c r="F17" s="165"/>
      <c r="G17" s="77"/>
      <c r="H17" s="165"/>
      <c r="I17" s="77"/>
      <c r="J17" s="165"/>
      <c r="K17" s="114"/>
      <c r="L17" s="165"/>
      <c r="M17" s="77"/>
      <c r="N17" s="107"/>
    </row>
    <row r="18" spans="1:14" ht="12.75">
      <c r="A18" s="21">
        <f>ROW()</f>
        <v>18</v>
      </c>
      <c r="B18" s="77"/>
      <c r="C18" s="89"/>
      <c r="D18" s="189" t="s">
        <v>603</v>
      </c>
      <c r="E18" s="77"/>
      <c r="F18" s="165"/>
      <c r="G18" s="77"/>
      <c r="H18" s="165"/>
      <c r="I18" s="77"/>
      <c r="J18" s="165"/>
      <c r="K18" s="308"/>
      <c r="L18" s="165"/>
      <c r="M18" s="77"/>
      <c r="N18" s="107"/>
    </row>
    <row r="19" spans="1:14" ht="12.75">
      <c r="A19" s="21">
        <f>ROW()</f>
        <v>19</v>
      </c>
      <c r="B19" s="77"/>
      <c r="C19" s="89"/>
      <c r="D19" s="189"/>
      <c r="E19" s="77"/>
      <c r="F19" s="165"/>
      <c r="G19" s="77"/>
      <c r="H19" s="165"/>
      <c r="I19" s="77"/>
      <c r="J19" s="165"/>
      <c r="K19" s="114"/>
      <c r="L19" s="165"/>
      <c r="M19" s="77"/>
      <c r="N19" s="107"/>
    </row>
    <row r="20" spans="1:14" ht="15" customHeight="1">
      <c r="A20" s="21">
        <f>ROW()</f>
        <v>20</v>
      </c>
      <c r="B20" s="77"/>
      <c r="C20" s="77"/>
      <c r="D20" s="191" t="s">
        <v>604</v>
      </c>
      <c r="E20" s="77"/>
      <c r="F20" s="163"/>
      <c r="G20" s="77"/>
      <c r="H20" s="163"/>
      <c r="I20" s="95"/>
      <c r="J20" s="163"/>
      <c r="K20" s="127">
        <f>K8-K14+K16-K18</f>
        <v>0</v>
      </c>
      <c r="L20" s="163"/>
      <c r="M20" s="77"/>
      <c r="N20" s="107"/>
    </row>
    <row r="21" spans="1:14" ht="12.75">
      <c r="A21" s="21">
        <f>ROW()</f>
        <v>21</v>
      </c>
      <c r="B21" s="77"/>
      <c r="C21" s="89" t="s">
        <v>142</v>
      </c>
      <c r="D21" s="77"/>
      <c r="E21" s="77"/>
      <c r="F21" s="160"/>
      <c r="G21" s="77"/>
      <c r="H21" s="160"/>
      <c r="I21" s="77"/>
      <c r="J21" s="160"/>
      <c r="K21" s="77"/>
      <c r="L21" s="160"/>
      <c r="M21" s="77"/>
      <c r="N21" s="107"/>
    </row>
    <row r="22" spans="1:14" ht="15" customHeight="1">
      <c r="A22" s="21">
        <f>ROW()</f>
        <v>22</v>
      </c>
      <c r="B22" s="77"/>
      <c r="C22" s="77"/>
      <c r="D22" s="191" t="s">
        <v>391</v>
      </c>
      <c r="E22" s="77"/>
      <c r="F22" s="163"/>
      <c r="G22" s="77"/>
      <c r="H22" s="163"/>
      <c r="I22" s="77"/>
      <c r="J22" s="163"/>
      <c r="K22" s="308"/>
      <c r="L22" s="163"/>
      <c r="M22" s="77"/>
      <c r="N22" s="107"/>
    </row>
    <row r="23" spans="1:14" ht="12.75">
      <c r="A23" s="21">
        <f>ROW()</f>
        <v>23</v>
      </c>
      <c r="B23" s="77"/>
      <c r="C23" s="89" t="s">
        <v>149</v>
      </c>
      <c r="D23" s="77"/>
      <c r="E23" s="77"/>
      <c r="F23" s="160"/>
      <c r="G23" s="77"/>
      <c r="H23" s="160"/>
      <c r="I23" s="77"/>
      <c r="J23" s="160"/>
      <c r="K23" s="77"/>
      <c r="L23" s="160"/>
      <c r="M23" s="77"/>
      <c r="N23" s="107"/>
    </row>
    <row r="24" spans="1:14" ht="15" customHeight="1">
      <c r="A24" s="21">
        <f>ROW()</f>
        <v>24</v>
      </c>
      <c r="B24" s="77"/>
      <c r="C24" s="77"/>
      <c r="D24" s="189" t="s">
        <v>380</v>
      </c>
      <c r="E24" s="77"/>
      <c r="F24" s="160"/>
      <c r="G24" s="77"/>
      <c r="H24" s="160"/>
      <c r="I24" s="127">
        <f>I55</f>
        <v>0</v>
      </c>
      <c r="J24" s="160"/>
      <c r="K24" s="77"/>
      <c r="L24" s="160"/>
      <c r="M24" s="77"/>
      <c r="N24" s="107"/>
    </row>
    <row r="25" spans="1:14" ht="15" customHeight="1" thickBot="1">
      <c r="A25" s="21">
        <f>ROW()</f>
        <v>25</v>
      </c>
      <c r="B25" s="77"/>
      <c r="C25" s="77"/>
      <c r="D25" s="189" t="s">
        <v>381</v>
      </c>
      <c r="E25" s="77"/>
      <c r="F25" s="160"/>
      <c r="G25" s="77"/>
      <c r="H25" s="160"/>
      <c r="I25" s="308"/>
      <c r="J25" s="160"/>
      <c r="K25" s="77"/>
      <c r="L25" s="160"/>
      <c r="M25" s="77"/>
      <c r="N25" s="107"/>
    </row>
    <row r="26" spans="1:14" ht="15" customHeight="1" thickBot="1">
      <c r="A26" s="21">
        <f>ROW()</f>
        <v>26</v>
      </c>
      <c r="B26" s="77"/>
      <c r="C26" s="77"/>
      <c r="D26" s="191" t="s">
        <v>162</v>
      </c>
      <c r="E26" s="77"/>
      <c r="F26" s="163"/>
      <c r="G26" s="77"/>
      <c r="H26" s="163"/>
      <c r="I26" s="77"/>
      <c r="J26" s="163"/>
      <c r="K26" s="330">
        <f>SUM(I24:I25)</f>
        <v>0</v>
      </c>
      <c r="L26" s="163"/>
      <c r="M26" s="77"/>
      <c r="N26" s="107"/>
    </row>
    <row r="27" spans="1:14" ht="12.75">
      <c r="A27" s="21">
        <f>ROW()</f>
        <v>27</v>
      </c>
      <c r="B27" s="77"/>
      <c r="C27" s="89" t="s">
        <v>149</v>
      </c>
      <c r="D27" s="77"/>
      <c r="E27" s="77"/>
      <c r="F27" s="160"/>
      <c r="G27" s="77"/>
      <c r="H27" s="160"/>
      <c r="I27" s="95"/>
      <c r="J27" s="160"/>
      <c r="K27" s="77"/>
      <c r="L27" s="160"/>
      <c r="M27" s="77"/>
      <c r="N27" s="107"/>
    </row>
    <row r="28" spans="1:14" s="6" customFormat="1" ht="15" customHeight="1">
      <c r="A28" s="21">
        <f>ROW()</f>
        <v>28</v>
      </c>
      <c r="B28" s="189"/>
      <c r="C28" s="189"/>
      <c r="D28" s="189" t="s">
        <v>382</v>
      </c>
      <c r="E28" s="189"/>
      <c r="F28" s="200"/>
      <c r="G28" s="189"/>
      <c r="H28" s="200"/>
      <c r="I28" s="308"/>
      <c r="J28" s="200"/>
      <c r="K28" s="189"/>
      <c r="L28" s="200"/>
      <c r="M28" s="189"/>
      <c r="N28" s="201"/>
    </row>
    <row r="29" spans="1:14" s="6" customFormat="1" ht="15" customHeight="1">
      <c r="A29" s="21">
        <f>ROW()</f>
        <v>29</v>
      </c>
      <c r="B29" s="189"/>
      <c r="C29" s="189"/>
      <c r="D29" s="189" t="s">
        <v>554</v>
      </c>
      <c r="E29" s="189"/>
      <c r="F29" s="200"/>
      <c r="G29" s="189"/>
      <c r="H29" s="200"/>
      <c r="I29" s="308"/>
      <c r="J29" s="200"/>
      <c r="K29" s="189"/>
      <c r="L29" s="200"/>
      <c r="M29" s="189"/>
      <c r="N29" s="201"/>
    </row>
    <row r="30" spans="1:14" s="6" customFormat="1" ht="15" customHeight="1" thickBot="1">
      <c r="A30" s="21">
        <f>ROW()</f>
        <v>30</v>
      </c>
      <c r="B30" s="189"/>
      <c r="C30" s="189"/>
      <c r="D30" s="189" t="s">
        <v>383</v>
      </c>
      <c r="E30" s="189"/>
      <c r="F30" s="200"/>
      <c r="G30" s="189"/>
      <c r="H30" s="200"/>
      <c r="I30" s="308"/>
      <c r="J30" s="200"/>
      <c r="K30" s="189"/>
      <c r="L30" s="200"/>
      <c r="M30" s="189"/>
      <c r="N30" s="201"/>
    </row>
    <row r="31" spans="1:14" s="6" customFormat="1" ht="15" customHeight="1" thickBot="1">
      <c r="A31" s="21">
        <f>ROW()</f>
        <v>31</v>
      </c>
      <c r="B31" s="189"/>
      <c r="C31" s="189"/>
      <c r="D31" s="191" t="s">
        <v>575</v>
      </c>
      <c r="E31" s="189"/>
      <c r="F31" s="202"/>
      <c r="G31" s="189"/>
      <c r="H31" s="202"/>
      <c r="I31" s="189"/>
      <c r="J31" s="202"/>
      <c r="K31" s="330">
        <f>SUM(I28:I30)</f>
        <v>0</v>
      </c>
      <c r="L31" s="202"/>
      <c r="M31" s="189"/>
      <c r="N31" s="201"/>
    </row>
    <row r="32" spans="1:14" s="6" customFormat="1" ht="12.75">
      <c r="A32" s="21">
        <f>ROW()</f>
        <v>32</v>
      </c>
      <c r="B32" s="189"/>
      <c r="C32" s="89" t="s">
        <v>163</v>
      </c>
      <c r="D32" s="189"/>
      <c r="E32" s="189"/>
      <c r="F32" s="200"/>
      <c r="G32" s="189"/>
      <c r="H32" s="200"/>
      <c r="I32" s="189"/>
      <c r="J32" s="200"/>
      <c r="K32" s="189"/>
      <c r="L32" s="200"/>
      <c r="M32" s="189"/>
      <c r="N32" s="201"/>
    </row>
    <row r="33" spans="1:14" s="6" customFormat="1" ht="15" customHeight="1">
      <c r="A33" s="21">
        <f>ROW()</f>
        <v>33</v>
      </c>
      <c r="B33" s="189"/>
      <c r="C33" s="89"/>
      <c r="D33" s="189" t="s">
        <v>384</v>
      </c>
      <c r="E33" s="189"/>
      <c r="F33" s="200"/>
      <c r="G33" s="189"/>
      <c r="H33" s="200"/>
      <c r="I33" s="308"/>
      <c r="J33" s="200"/>
      <c r="K33" s="189"/>
      <c r="L33" s="200"/>
      <c r="M33" s="189"/>
      <c r="N33" s="201"/>
    </row>
    <row r="34" spans="1:14" s="6" customFormat="1" ht="15" customHeight="1">
      <c r="A34" s="21">
        <f>ROW()</f>
        <v>34</v>
      </c>
      <c r="B34" s="189"/>
      <c r="C34" s="189"/>
      <c r="D34" s="189" t="s">
        <v>553</v>
      </c>
      <c r="E34" s="189"/>
      <c r="F34" s="200"/>
      <c r="G34" s="189"/>
      <c r="H34" s="200"/>
      <c r="I34" s="308"/>
      <c r="J34" s="200"/>
      <c r="K34" s="189"/>
      <c r="L34" s="200"/>
      <c r="M34" s="189"/>
      <c r="N34" s="201"/>
    </row>
    <row r="35" spans="1:14" s="6" customFormat="1" ht="15" customHeight="1">
      <c r="A35" s="21">
        <f>ROW()</f>
        <v>35</v>
      </c>
      <c r="B35" s="189"/>
      <c r="C35" s="189"/>
      <c r="D35" s="189" t="s">
        <v>385</v>
      </c>
      <c r="E35" s="189"/>
      <c r="F35" s="200"/>
      <c r="G35" s="189"/>
      <c r="H35" s="200"/>
      <c r="I35" s="308"/>
      <c r="J35" s="200"/>
      <c r="K35" s="189"/>
      <c r="L35" s="200"/>
      <c r="M35" s="189"/>
      <c r="N35" s="201"/>
    </row>
    <row r="36" spans="1:14" s="6" customFormat="1" ht="15" customHeight="1" thickBot="1">
      <c r="A36" s="21">
        <f>ROW()</f>
        <v>36</v>
      </c>
      <c r="B36" s="189"/>
      <c r="C36" s="189"/>
      <c r="D36" s="189" t="s">
        <v>437</v>
      </c>
      <c r="E36" s="189"/>
      <c r="F36" s="200"/>
      <c r="G36" s="189"/>
      <c r="H36" s="200"/>
      <c r="I36" s="308"/>
      <c r="J36" s="200"/>
      <c r="K36" s="189"/>
      <c r="L36" s="200"/>
      <c r="M36" s="189"/>
      <c r="N36" s="201"/>
    </row>
    <row r="37" spans="1:14" s="6" customFormat="1" ht="15" customHeight="1" thickBot="1">
      <c r="A37" s="21">
        <f>ROW()</f>
        <v>37</v>
      </c>
      <c r="B37" s="189"/>
      <c r="C37" s="189"/>
      <c r="D37" s="191" t="s">
        <v>410</v>
      </c>
      <c r="E37" s="189"/>
      <c r="F37" s="202"/>
      <c r="G37" s="189"/>
      <c r="H37" s="202"/>
      <c r="I37" s="189"/>
      <c r="J37" s="202"/>
      <c r="K37" s="330">
        <f>SUM(I33:I36)</f>
        <v>0</v>
      </c>
      <c r="L37" s="202"/>
      <c r="M37" s="189"/>
      <c r="N37" s="201"/>
    </row>
    <row r="38" spans="1:14" ht="12.75">
      <c r="A38" s="21">
        <f>ROW()</f>
        <v>38</v>
      </c>
      <c r="B38" s="77"/>
      <c r="C38" s="77"/>
      <c r="D38" s="77"/>
      <c r="E38" s="77"/>
      <c r="F38" s="160"/>
      <c r="G38" s="77"/>
      <c r="H38" s="160"/>
      <c r="I38" s="77"/>
      <c r="J38" s="160"/>
      <c r="K38" s="77"/>
      <c r="L38" s="160"/>
      <c r="M38" s="77"/>
      <c r="N38" s="107"/>
    </row>
    <row r="39" spans="1:14" ht="12.75">
      <c r="A39" s="21">
        <f>ROW()</f>
        <v>39</v>
      </c>
      <c r="B39" s="77"/>
      <c r="C39" s="89" t="s">
        <v>372</v>
      </c>
      <c r="D39" s="191" t="s">
        <v>576</v>
      </c>
      <c r="E39" s="77"/>
      <c r="F39" s="160"/>
      <c r="G39" s="77"/>
      <c r="H39" s="160"/>
      <c r="I39" s="77"/>
      <c r="J39" s="160"/>
      <c r="K39" s="142"/>
      <c r="L39" s="160"/>
      <c r="M39" s="77"/>
      <c r="N39" s="107"/>
    </row>
    <row r="40" spans="1:14" ht="12.75">
      <c r="A40" s="21">
        <f>ROW()</f>
        <v>40</v>
      </c>
      <c r="B40" s="77"/>
      <c r="C40" s="77"/>
      <c r="D40" s="77"/>
      <c r="E40" s="77"/>
      <c r="F40" s="160"/>
      <c r="G40" s="77"/>
      <c r="H40" s="160"/>
      <c r="I40" s="95"/>
      <c r="J40" s="160"/>
      <c r="K40" s="77"/>
      <c r="L40" s="160"/>
      <c r="M40" s="77"/>
      <c r="N40" s="107"/>
    </row>
    <row r="41" spans="1:14" ht="15" customHeight="1">
      <c r="A41" s="21">
        <f>ROW()</f>
        <v>41</v>
      </c>
      <c r="B41" s="77"/>
      <c r="C41" s="89" t="s">
        <v>372</v>
      </c>
      <c r="D41" s="191" t="s">
        <v>519</v>
      </c>
      <c r="E41" s="77"/>
      <c r="F41" s="163"/>
      <c r="G41" s="77"/>
      <c r="H41" s="163"/>
      <c r="I41" s="95"/>
      <c r="J41" s="163"/>
      <c r="K41" s="142"/>
      <c r="L41" s="163"/>
      <c r="M41" s="77"/>
      <c r="N41" s="107"/>
    </row>
    <row r="42" spans="1:14" ht="13.5" thickBot="1">
      <c r="A42" s="21">
        <f>ROW()</f>
        <v>42</v>
      </c>
      <c r="B42" s="77"/>
      <c r="C42" s="77"/>
      <c r="D42" s="77"/>
      <c r="E42" s="77"/>
      <c r="F42" s="160"/>
      <c r="G42" s="77"/>
      <c r="H42" s="160"/>
      <c r="I42" s="95"/>
      <c r="J42" s="160"/>
      <c r="K42" s="77"/>
      <c r="L42" s="160"/>
      <c r="M42" s="77"/>
      <c r="N42" s="107"/>
    </row>
    <row r="43" spans="1:14" ht="15" customHeight="1" thickBot="1">
      <c r="A43" s="21">
        <f>ROW()</f>
        <v>43</v>
      </c>
      <c r="B43" s="77"/>
      <c r="C43" s="192" t="s">
        <v>529</v>
      </c>
      <c r="D43" s="77"/>
      <c r="E43" s="77"/>
      <c r="F43" s="163"/>
      <c r="G43" s="77"/>
      <c r="H43" s="163"/>
      <c r="I43" s="95"/>
      <c r="J43" s="163"/>
      <c r="K43" s="330">
        <f>K20-K22+K26+K31-K37+K39+K41</f>
        <v>0</v>
      </c>
      <c r="L43" s="163"/>
      <c r="M43" s="77"/>
      <c r="N43" s="107"/>
    </row>
    <row r="44" spans="1:14" ht="12.75">
      <c r="A44" s="21">
        <f>ROW()</f>
        <v>44</v>
      </c>
      <c r="B44" s="77"/>
      <c r="C44" s="77"/>
      <c r="D44" s="77"/>
      <c r="E44" s="77"/>
      <c r="F44" s="160"/>
      <c r="G44" s="77"/>
      <c r="H44" s="160"/>
      <c r="I44" s="77"/>
      <c r="J44" s="160"/>
      <c r="K44" s="77"/>
      <c r="L44" s="160"/>
      <c r="M44" s="77"/>
      <c r="N44" s="107"/>
    </row>
    <row r="45" spans="1:30" s="16" customFormat="1" ht="20.25" customHeight="1">
      <c r="A45" s="360" t="s">
        <v>538</v>
      </c>
      <c r="B45" s="52"/>
      <c r="C45" s="52"/>
      <c r="D45" s="52"/>
      <c r="E45" s="52"/>
      <c r="F45" s="52"/>
      <c r="G45" s="52"/>
      <c r="H45" s="52"/>
      <c r="I45" s="52"/>
      <c r="J45" s="52"/>
      <c r="K45" s="52"/>
      <c r="L45" s="52"/>
      <c r="M45" s="52"/>
      <c r="N45" s="53"/>
      <c r="O45"/>
      <c r="P45"/>
      <c r="Q45"/>
      <c r="R45"/>
      <c r="S45"/>
      <c r="T45"/>
      <c r="U45"/>
      <c r="V45"/>
      <c r="W45"/>
      <c r="X45"/>
      <c r="Y45"/>
      <c r="Z45"/>
      <c r="AA45"/>
      <c r="AB45"/>
      <c r="AC45"/>
      <c r="AD45"/>
    </row>
    <row r="46" spans="1:30" s="16" customFormat="1" ht="12.75">
      <c r="A46" s="20" t="s">
        <v>53</v>
      </c>
      <c r="B46" s="103"/>
      <c r="C46" s="103"/>
      <c r="D46" s="103"/>
      <c r="E46" s="103"/>
      <c r="F46" s="52"/>
      <c r="G46" s="103"/>
      <c r="H46" s="52"/>
      <c r="I46" s="103"/>
      <c r="J46" s="52"/>
      <c r="K46" s="106"/>
      <c r="L46" s="52"/>
      <c r="M46" s="103"/>
      <c r="N46" s="104"/>
      <c r="O46"/>
      <c r="P46"/>
      <c r="Q46"/>
      <c r="R46"/>
      <c r="S46"/>
      <c r="T46"/>
      <c r="U46"/>
      <c r="V46"/>
      <c r="W46"/>
      <c r="X46"/>
      <c r="Y46"/>
      <c r="Z46"/>
      <c r="AA46"/>
      <c r="AB46"/>
      <c r="AC46"/>
      <c r="AD46"/>
    </row>
    <row r="47" spans="1:14" ht="30" customHeight="1">
      <c r="A47" s="21">
        <f>ROW()</f>
        <v>47</v>
      </c>
      <c r="B47" s="262" t="s">
        <v>539</v>
      </c>
      <c r="C47" s="77"/>
      <c r="D47" s="77"/>
      <c r="E47" s="160"/>
      <c r="F47" s="77"/>
      <c r="G47" s="160"/>
      <c r="H47" s="160"/>
      <c r="I47" s="77"/>
      <c r="J47" s="160"/>
      <c r="K47" s="77"/>
      <c r="L47" s="160"/>
      <c r="M47" s="77"/>
      <c r="N47" s="107"/>
    </row>
    <row r="48" spans="1:14" ht="15.75">
      <c r="A48" s="21">
        <f>ROW()</f>
        <v>48</v>
      </c>
      <c r="B48" s="262"/>
      <c r="C48" s="77"/>
      <c r="D48" s="77"/>
      <c r="E48" s="160"/>
      <c r="F48" s="77"/>
      <c r="G48" s="160"/>
      <c r="H48" s="160"/>
      <c r="I48" s="77"/>
      <c r="J48" s="160"/>
      <c r="K48" s="77"/>
      <c r="L48" s="160"/>
      <c r="M48" s="77"/>
      <c r="N48" s="107"/>
    </row>
    <row r="49" spans="1:14" ht="15" customHeight="1">
      <c r="A49" s="21">
        <f>ROW()</f>
        <v>49</v>
      </c>
      <c r="B49" s="77"/>
      <c r="C49" s="77"/>
      <c r="D49" s="189" t="s">
        <v>509</v>
      </c>
      <c r="E49" s="77"/>
      <c r="F49" s="160"/>
      <c r="G49" s="77"/>
      <c r="H49" s="160"/>
      <c r="I49" s="210"/>
      <c r="J49" s="160"/>
      <c r="K49" s="77"/>
      <c r="L49" s="160"/>
      <c r="M49" s="77"/>
      <c r="N49" s="107"/>
    </row>
    <row r="50" spans="1:14" ht="12.75">
      <c r="A50" s="21">
        <f>ROW()</f>
        <v>50</v>
      </c>
      <c r="B50" s="77"/>
      <c r="C50" s="77"/>
      <c r="D50" s="77"/>
      <c r="E50" s="77"/>
      <c r="F50" s="160"/>
      <c r="G50" s="77"/>
      <c r="H50" s="160"/>
      <c r="I50" s="77"/>
      <c r="J50" s="160"/>
      <c r="K50" s="77"/>
      <c r="L50" s="160"/>
      <c r="M50" s="77"/>
      <c r="N50" s="107"/>
    </row>
    <row r="51" spans="1:14" ht="15" customHeight="1">
      <c r="A51" s="21">
        <f>ROW()</f>
        <v>51</v>
      </c>
      <c r="B51" s="77"/>
      <c r="C51" s="77"/>
      <c r="D51" s="189" t="s">
        <v>510</v>
      </c>
      <c r="E51" s="77"/>
      <c r="F51" s="160"/>
      <c r="G51" s="77"/>
      <c r="H51" s="160"/>
      <c r="I51" s="210"/>
      <c r="J51" s="160"/>
      <c r="K51" s="77"/>
      <c r="L51" s="160"/>
      <c r="M51" s="77"/>
      <c r="N51" s="107"/>
    </row>
    <row r="52" spans="1:14" ht="15" customHeight="1">
      <c r="A52" s="21">
        <f>ROW()</f>
        <v>52</v>
      </c>
      <c r="B52" s="77"/>
      <c r="C52" s="77"/>
      <c r="D52" s="77" t="s">
        <v>235</v>
      </c>
      <c r="E52" s="77"/>
      <c r="F52" s="160"/>
      <c r="G52" s="77"/>
      <c r="H52" s="160"/>
      <c r="I52" s="137">
        <f>IF(I49&lt;&gt;0,(I51-I49)/I49,0)</f>
        <v>0</v>
      </c>
      <c r="J52" s="160"/>
      <c r="K52" s="77"/>
      <c r="L52" s="160"/>
      <c r="M52" s="77"/>
      <c r="N52" s="107"/>
    </row>
    <row r="53" spans="1:14" ht="12.75">
      <c r="A53" s="21">
        <f>ROW()</f>
        <v>53</v>
      </c>
      <c r="B53" s="77"/>
      <c r="C53" s="77"/>
      <c r="D53" s="77"/>
      <c r="E53" s="77"/>
      <c r="F53" s="160"/>
      <c r="G53" s="77"/>
      <c r="H53" s="160"/>
      <c r="I53" s="77"/>
      <c r="J53" s="160"/>
      <c r="K53" s="77"/>
      <c r="L53" s="160"/>
      <c r="M53" s="77"/>
      <c r="N53" s="107"/>
    </row>
    <row r="54" spans="1:14" ht="15" customHeight="1">
      <c r="A54" s="21">
        <f>ROW()</f>
        <v>54</v>
      </c>
      <c r="B54" s="77"/>
      <c r="C54" s="77"/>
      <c r="D54" s="189" t="s">
        <v>511</v>
      </c>
      <c r="E54" s="77"/>
      <c r="F54" s="160"/>
      <c r="G54" s="77"/>
      <c r="H54" s="160"/>
      <c r="I54" s="127">
        <f>K20</f>
        <v>0</v>
      </c>
      <c r="J54" s="160"/>
      <c r="K54" s="77"/>
      <c r="L54" s="160"/>
      <c r="M54" s="77"/>
      <c r="N54" s="107"/>
    </row>
    <row r="55" spans="1:14" ht="15" customHeight="1">
      <c r="A55" s="21">
        <f>ROW()</f>
        <v>55</v>
      </c>
      <c r="B55" s="77"/>
      <c r="C55" s="77"/>
      <c r="D55" s="189" t="s">
        <v>389</v>
      </c>
      <c r="E55" s="77"/>
      <c r="F55" s="160"/>
      <c r="G55" s="77"/>
      <c r="H55" s="160"/>
      <c r="I55" s="127">
        <f>I54*I52</f>
        <v>0</v>
      </c>
      <c r="J55" s="160"/>
      <c r="K55" s="77"/>
      <c r="L55" s="160"/>
      <c r="M55" s="77"/>
      <c r="N55" s="107"/>
    </row>
    <row r="56" spans="1:14" ht="12.75">
      <c r="A56" s="21">
        <f>ROW()</f>
        <v>56</v>
      </c>
      <c r="B56" s="77"/>
      <c r="C56" s="77"/>
      <c r="D56" s="77"/>
      <c r="E56" s="77"/>
      <c r="F56" s="160"/>
      <c r="G56" s="77"/>
      <c r="H56" s="160"/>
      <c r="I56" s="77"/>
      <c r="J56" s="160"/>
      <c r="K56" s="77"/>
      <c r="L56" s="160"/>
      <c r="M56" s="77"/>
      <c r="N56" s="107"/>
    </row>
    <row r="57" spans="1:14" ht="30" customHeight="1">
      <c r="A57" s="21">
        <f>ROW()</f>
        <v>57</v>
      </c>
      <c r="B57" s="262" t="s">
        <v>540</v>
      </c>
      <c r="C57" s="77"/>
      <c r="D57" s="77"/>
      <c r="E57" s="160"/>
      <c r="F57" s="77"/>
      <c r="G57" s="160"/>
      <c r="H57" s="160"/>
      <c r="I57" s="77"/>
      <c r="J57" s="160"/>
      <c r="K57" s="77"/>
      <c r="L57" s="160"/>
      <c r="M57" s="77"/>
      <c r="N57" s="107"/>
    </row>
    <row r="58" spans="1:14" ht="12.75">
      <c r="A58" s="21">
        <f>ROW()</f>
        <v>58</v>
      </c>
      <c r="B58" s="77"/>
      <c r="C58" s="77"/>
      <c r="D58" s="77"/>
      <c r="E58" s="77"/>
      <c r="F58" s="160"/>
      <c r="G58" s="77"/>
      <c r="H58" s="160"/>
      <c r="I58" s="114" t="s">
        <v>141</v>
      </c>
      <c r="J58" s="160"/>
      <c r="K58" s="114" t="s">
        <v>141</v>
      </c>
      <c r="L58" s="160"/>
      <c r="M58" s="77"/>
      <c r="N58" s="107"/>
    </row>
    <row r="59" spans="1:14" ht="15" customHeight="1">
      <c r="A59" s="21">
        <f>ROW()</f>
        <v>59</v>
      </c>
      <c r="B59" s="77"/>
      <c r="C59" s="77"/>
      <c r="D59" s="193" t="s">
        <v>521</v>
      </c>
      <c r="E59" s="77"/>
      <c r="F59" s="160"/>
      <c r="G59" s="77"/>
      <c r="H59" s="160"/>
      <c r="I59" s="309"/>
      <c r="J59" s="160"/>
      <c r="K59" s="77"/>
      <c r="L59" s="160"/>
      <c r="M59" s="77"/>
      <c r="N59" s="107"/>
    </row>
    <row r="60" spans="1:14" ht="15" customHeight="1">
      <c r="A60" s="21">
        <f>ROW()</f>
        <v>60</v>
      </c>
      <c r="B60" s="77"/>
      <c r="C60" s="89" t="s">
        <v>149</v>
      </c>
      <c r="D60" s="188" t="s">
        <v>375</v>
      </c>
      <c r="E60" s="77"/>
      <c r="F60" s="160"/>
      <c r="G60" s="77"/>
      <c r="H60" s="160"/>
      <c r="I60" s="309"/>
      <c r="J60" s="160"/>
      <c r="K60" s="77"/>
      <c r="L60" s="160"/>
      <c r="M60" s="77"/>
      <c r="N60" s="107"/>
    </row>
    <row r="61" spans="1:14" ht="15" customHeight="1" thickBot="1">
      <c r="A61" s="21">
        <f>ROW()</f>
        <v>61</v>
      </c>
      <c r="B61" s="77"/>
      <c r="C61" s="89" t="s">
        <v>142</v>
      </c>
      <c r="D61" s="188" t="s">
        <v>518</v>
      </c>
      <c r="E61" s="77"/>
      <c r="F61" s="160"/>
      <c r="G61" s="77"/>
      <c r="H61" s="160"/>
      <c r="I61" s="88">
        <f>K31</f>
        <v>0</v>
      </c>
      <c r="J61" s="160"/>
      <c r="K61" s="77"/>
      <c r="L61" s="160"/>
      <c r="M61" s="77"/>
      <c r="N61" s="107"/>
    </row>
    <row r="62" spans="1:14" ht="15" customHeight="1" thickBot="1">
      <c r="A62" s="21">
        <f>ROW()</f>
        <v>62</v>
      </c>
      <c r="B62" s="77"/>
      <c r="C62" s="77"/>
      <c r="D62" s="193" t="s">
        <v>528</v>
      </c>
      <c r="E62" s="77"/>
      <c r="F62" s="163"/>
      <c r="G62" s="77"/>
      <c r="H62" s="163"/>
      <c r="I62" s="77"/>
      <c r="J62" s="163"/>
      <c r="K62" s="331">
        <f>I59+I60-I61</f>
        <v>0</v>
      </c>
      <c r="L62" s="163"/>
      <c r="M62" s="77"/>
      <c r="N62" s="107"/>
    </row>
    <row r="63" spans="1:14" ht="12.75">
      <c r="A63" s="22">
        <f>ROW()</f>
        <v>63</v>
      </c>
      <c r="B63" s="91"/>
      <c r="C63" s="91"/>
      <c r="D63" s="91"/>
      <c r="E63" s="91"/>
      <c r="F63" s="162"/>
      <c r="G63" s="91"/>
      <c r="H63" s="162"/>
      <c r="I63" s="91"/>
      <c r="J63" s="162"/>
      <c r="K63" s="91"/>
      <c r="L63" s="162"/>
      <c r="M63" s="91"/>
      <c r="N63" s="197" t="s">
        <v>530</v>
      </c>
    </row>
    <row r="64" spans="1:14" ht="12.75">
      <c r="A64" s="26"/>
      <c r="B64" s="26"/>
      <c r="C64" s="26"/>
      <c r="D64" s="26"/>
      <c r="E64" s="26"/>
      <c r="F64" s="26"/>
      <c r="G64" s="26"/>
      <c r="H64" s="26"/>
      <c r="I64" s="26"/>
      <c r="J64" s="26"/>
      <c r="K64" s="26"/>
      <c r="L64" s="26"/>
      <c r="M64" s="26"/>
      <c r="N64" s="26"/>
    </row>
    <row r="65" spans="1:30" s="16" customFormat="1" ht="12.75" customHeight="1">
      <c r="A65" s="271"/>
      <c r="B65" s="272"/>
      <c r="C65" s="272"/>
      <c r="D65" s="272"/>
      <c r="E65" s="272"/>
      <c r="F65" s="272"/>
      <c r="G65" s="272"/>
      <c r="H65" s="272"/>
      <c r="I65" s="272"/>
      <c r="J65" s="272"/>
      <c r="K65" s="272"/>
      <c r="L65" s="272"/>
      <c r="M65" s="272"/>
      <c r="N65" s="273"/>
      <c r="O65"/>
      <c r="P65"/>
      <c r="Q65"/>
      <c r="R65"/>
      <c r="S65"/>
      <c r="T65"/>
      <c r="U65"/>
      <c r="V65"/>
      <c r="W65"/>
      <c r="X65"/>
      <c r="Y65"/>
      <c r="Z65"/>
      <c r="AA65"/>
      <c r="AB65"/>
      <c r="AC65"/>
      <c r="AD65"/>
    </row>
    <row r="66" spans="1:30" s="16" customFormat="1" ht="16.5" customHeight="1">
      <c r="A66" s="274"/>
      <c r="B66" s="275"/>
      <c r="C66" s="275"/>
      <c r="D66" s="275"/>
      <c r="E66" s="275"/>
      <c r="F66" s="277"/>
      <c r="G66" s="275"/>
      <c r="H66" s="276" t="s">
        <v>51</v>
      </c>
      <c r="I66" s="376" t="str">
        <f>IF(NOT(ISBLANK(CoverSheet!$C$30)),CoverSheet!$C$30,"")</f>
        <v>Airport Company</v>
      </c>
      <c r="J66" s="376"/>
      <c r="K66" s="377"/>
      <c r="L66" s="377"/>
      <c r="M66" s="377"/>
      <c r="N66" s="278"/>
      <c r="O66"/>
      <c r="U66"/>
      <c r="V66"/>
      <c r="W66"/>
      <c r="X66"/>
      <c r="Y66"/>
      <c r="Z66"/>
      <c r="AA66"/>
      <c r="AB66"/>
      <c r="AC66"/>
      <c r="AD66"/>
    </row>
    <row r="67" spans="1:30" s="16" customFormat="1" ht="16.5" customHeight="1">
      <c r="A67" s="279"/>
      <c r="B67" s="275"/>
      <c r="C67" s="275"/>
      <c r="D67" s="275"/>
      <c r="E67" s="275"/>
      <c r="F67" s="280"/>
      <c r="G67" s="275"/>
      <c r="H67" s="276" t="s">
        <v>52</v>
      </c>
      <c r="I67" s="378">
        <f>IF(ISNUMBER(CoverSheet!$C$31),CoverSheet!$C$31,"")</f>
        <v>40633</v>
      </c>
      <c r="J67" s="378"/>
      <c r="K67" s="379"/>
      <c r="L67" s="379"/>
      <c r="M67" s="379"/>
      <c r="N67" s="278"/>
      <c r="O67"/>
      <c r="U67"/>
      <c r="V67"/>
      <c r="W67"/>
      <c r="X67"/>
      <c r="Y67"/>
      <c r="Z67"/>
      <c r="AA67"/>
      <c r="AB67"/>
      <c r="AC67"/>
      <c r="AD67"/>
    </row>
    <row r="68" spans="1:30" s="16" customFormat="1" ht="20.25" customHeight="1">
      <c r="A68" s="287" t="s">
        <v>619</v>
      </c>
      <c r="B68" s="282"/>
      <c r="C68" s="282"/>
      <c r="D68" s="282"/>
      <c r="E68" s="282"/>
      <c r="F68" s="282"/>
      <c r="G68" s="282"/>
      <c r="H68" s="282"/>
      <c r="I68" s="282"/>
      <c r="J68" s="282"/>
      <c r="K68" s="282"/>
      <c r="L68" s="282"/>
      <c r="M68" s="282"/>
      <c r="N68" s="283"/>
      <c r="O68"/>
      <c r="P68"/>
      <c r="Q68"/>
      <c r="R68"/>
      <c r="S68"/>
      <c r="T68"/>
      <c r="U68"/>
      <c r="V68"/>
      <c r="W68"/>
      <c r="X68"/>
      <c r="Y68"/>
      <c r="Z68"/>
      <c r="AA68"/>
      <c r="AB68"/>
      <c r="AC68"/>
      <c r="AD68"/>
    </row>
    <row r="69" spans="1:30" s="16" customFormat="1" ht="12.75">
      <c r="A69" s="284" t="s">
        <v>53</v>
      </c>
      <c r="B69" s="285" t="s">
        <v>628</v>
      </c>
      <c r="C69" s="275"/>
      <c r="D69" s="275"/>
      <c r="E69" s="275"/>
      <c r="F69" s="282"/>
      <c r="G69" s="275"/>
      <c r="H69" s="282"/>
      <c r="I69" s="275"/>
      <c r="J69" s="282"/>
      <c r="K69" s="286"/>
      <c r="L69" s="282"/>
      <c r="M69" s="275"/>
      <c r="N69" s="278"/>
      <c r="O69"/>
      <c r="P69"/>
      <c r="Q69"/>
      <c r="R69"/>
      <c r="S69"/>
      <c r="T69"/>
      <c r="U69"/>
      <c r="V69"/>
      <c r="W69"/>
      <c r="X69"/>
      <c r="Y69"/>
      <c r="Z69"/>
      <c r="AA69"/>
      <c r="AB69"/>
      <c r="AC69"/>
      <c r="AD69"/>
    </row>
    <row r="70" spans="1:14" ht="30" customHeight="1">
      <c r="A70" s="21">
        <f>ROW()</f>
        <v>70</v>
      </c>
      <c r="B70" s="262" t="s">
        <v>541</v>
      </c>
      <c r="C70" s="77"/>
      <c r="D70" s="77"/>
      <c r="E70" s="160"/>
      <c r="F70" s="77"/>
      <c r="G70" s="160"/>
      <c r="H70" s="160"/>
      <c r="I70" s="77"/>
      <c r="J70" s="160"/>
      <c r="K70" s="77"/>
      <c r="L70" s="160"/>
      <c r="M70" s="77"/>
      <c r="N70" s="107"/>
    </row>
    <row r="71" spans="1:14" s="6" customFormat="1" ht="12.75">
      <c r="A71" s="21">
        <f>ROW()</f>
        <v>71</v>
      </c>
      <c r="B71" s="189"/>
      <c r="C71" s="189"/>
      <c r="D71" s="204"/>
      <c r="E71" s="205"/>
      <c r="F71" s="202"/>
      <c r="G71" s="327" t="s">
        <v>362</v>
      </c>
      <c r="H71" s="204"/>
      <c r="I71" s="327" t="s">
        <v>363</v>
      </c>
      <c r="J71" s="204"/>
      <c r="K71" s="327" t="s">
        <v>618</v>
      </c>
      <c r="L71" s="204"/>
      <c r="M71" s="327" t="s">
        <v>54</v>
      </c>
      <c r="N71" s="201"/>
    </row>
    <row r="72" spans="1:14" s="6" customFormat="1" ht="15" customHeight="1">
      <c r="A72" s="21">
        <f>ROW()</f>
        <v>72</v>
      </c>
      <c r="B72" s="189"/>
      <c r="C72" s="189"/>
      <c r="D72" s="204"/>
      <c r="E72" s="205"/>
      <c r="F72" s="202"/>
      <c r="G72" s="206" t="s">
        <v>141</v>
      </c>
      <c r="H72" s="202"/>
      <c r="I72" s="206" t="s">
        <v>141</v>
      </c>
      <c r="J72" s="202"/>
      <c r="K72" s="206" t="s">
        <v>141</v>
      </c>
      <c r="L72" s="202"/>
      <c r="M72" s="206" t="s">
        <v>141</v>
      </c>
      <c r="N72" s="201"/>
    </row>
    <row r="73" spans="1:14" s="6" customFormat="1" ht="15" customHeight="1">
      <c r="A73" s="21">
        <f>ROW()</f>
        <v>73</v>
      </c>
      <c r="B73" s="189"/>
      <c r="C73" s="189"/>
      <c r="D73" s="204" t="s">
        <v>527</v>
      </c>
      <c r="E73" s="205"/>
      <c r="F73" s="202"/>
      <c r="G73" s="207"/>
      <c r="H73" s="202"/>
      <c r="I73" s="207"/>
      <c r="J73" s="202"/>
      <c r="K73" s="207"/>
      <c r="L73" s="202"/>
      <c r="M73" s="342">
        <f>G73+I73-K73</f>
        <v>0</v>
      </c>
      <c r="N73" s="201"/>
    </row>
    <row r="74" spans="1:14" s="6" customFormat="1" ht="15" customHeight="1">
      <c r="A74" s="21">
        <f>ROW()</f>
        <v>74</v>
      </c>
      <c r="B74" s="189"/>
      <c r="C74" s="89" t="s">
        <v>149</v>
      </c>
      <c r="D74" s="194" t="s">
        <v>508</v>
      </c>
      <c r="E74" s="205"/>
      <c r="F74" s="202"/>
      <c r="G74" s="207"/>
      <c r="H74" s="202"/>
      <c r="I74" s="207"/>
      <c r="J74" s="202"/>
      <c r="K74" s="207"/>
      <c r="L74" s="202"/>
      <c r="M74" s="342">
        <f>G74+I74-K74</f>
        <v>0</v>
      </c>
      <c r="N74" s="201"/>
    </row>
    <row r="75" spans="1:14" s="6" customFormat="1" ht="15" customHeight="1" thickBot="1">
      <c r="A75" s="21">
        <f>ROW()</f>
        <v>75</v>
      </c>
      <c r="B75" s="189"/>
      <c r="C75" s="89" t="s">
        <v>142</v>
      </c>
      <c r="D75" s="194" t="s">
        <v>584</v>
      </c>
      <c r="E75" s="205"/>
      <c r="F75" s="202"/>
      <c r="G75" s="215"/>
      <c r="H75" s="202"/>
      <c r="I75" s="215"/>
      <c r="J75" s="202"/>
      <c r="K75" s="215"/>
      <c r="L75" s="202"/>
      <c r="M75" s="342">
        <f>G75+I75-K75</f>
        <v>0</v>
      </c>
      <c r="N75" s="201"/>
    </row>
    <row r="76" spans="1:14" s="6" customFormat="1" ht="15" customHeight="1" thickBot="1">
      <c r="A76" s="21">
        <f>ROW()</f>
        <v>76</v>
      </c>
      <c r="B76" s="189"/>
      <c r="C76" s="189"/>
      <c r="D76" s="204" t="s">
        <v>526</v>
      </c>
      <c r="E76" s="205"/>
      <c r="F76" s="202"/>
      <c r="G76" s="216">
        <f>G73+G74-G75</f>
        <v>0</v>
      </c>
      <c r="H76" s="202"/>
      <c r="I76" s="216">
        <f>I73+I74-I75</f>
        <v>0</v>
      </c>
      <c r="J76" s="202"/>
      <c r="K76" s="216">
        <f>K73+K74-K75</f>
        <v>0</v>
      </c>
      <c r="L76" s="202"/>
      <c r="M76" s="216">
        <f>M73+M74-M75</f>
        <v>0</v>
      </c>
      <c r="N76" s="201"/>
    </row>
    <row r="77" spans="1:14" s="6" customFormat="1" ht="15" customHeight="1">
      <c r="A77" s="21">
        <f>ROW()</f>
        <v>77</v>
      </c>
      <c r="B77" s="189"/>
      <c r="C77" s="189"/>
      <c r="D77" s="204"/>
      <c r="E77" s="205"/>
      <c r="F77" s="202"/>
      <c r="G77" s="205"/>
      <c r="H77" s="202"/>
      <c r="I77" s="205"/>
      <c r="J77" s="202"/>
      <c r="K77" s="205"/>
      <c r="L77" s="202"/>
      <c r="M77" s="205"/>
      <c r="N77" s="201"/>
    </row>
    <row r="78" spans="1:14" s="6" customFormat="1" ht="30" customHeight="1">
      <c r="A78" s="21">
        <f>ROW()</f>
        <v>78</v>
      </c>
      <c r="B78" s="262" t="s">
        <v>620</v>
      </c>
      <c r="C78" s="189"/>
      <c r="D78" s="204"/>
      <c r="E78" s="205"/>
      <c r="F78" s="202"/>
      <c r="G78" s="205"/>
      <c r="H78" s="202"/>
      <c r="I78" s="205"/>
      <c r="J78" s="202"/>
      <c r="K78" s="205"/>
      <c r="L78" s="202"/>
      <c r="M78" s="205"/>
      <c r="N78" s="201"/>
    </row>
    <row r="79" spans="1:14" s="6" customFormat="1" ht="15" customHeight="1">
      <c r="A79" s="21">
        <f>ROW()</f>
        <v>79</v>
      </c>
      <c r="B79" s="189"/>
      <c r="C79" s="189"/>
      <c r="D79" s="204"/>
      <c r="E79" s="205"/>
      <c r="F79" s="202"/>
      <c r="G79" s="205"/>
      <c r="H79" s="202"/>
      <c r="I79" s="205"/>
      <c r="J79" s="202"/>
      <c r="K79" s="205"/>
      <c r="L79" s="202"/>
      <c r="M79" s="205"/>
      <c r="N79" s="201"/>
    </row>
    <row r="80" spans="1:14" s="6" customFormat="1" ht="25.5">
      <c r="A80" s="21">
        <f>ROW()</f>
        <v>80</v>
      </c>
      <c r="B80" s="189"/>
      <c r="C80" s="189"/>
      <c r="D80" s="328" t="s">
        <v>621</v>
      </c>
      <c r="E80" s="205"/>
      <c r="F80" s="202"/>
      <c r="G80" s="205"/>
      <c r="H80" s="202"/>
      <c r="I80" s="327" t="s">
        <v>630</v>
      </c>
      <c r="J80" s="202"/>
      <c r="K80" s="205"/>
      <c r="L80" s="202"/>
      <c r="M80" s="205"/>
      <c r="N80" s="201"/>
    </row>
    <row r="81" spans="1:14" s="6" customFormat="1" ht="15" customHeight="1">
      <c r="A81" s="21">
        <f>ROW()</f>
        <v>81</v>
      </c>
      <c r="B81" s="189"/>
      <c r="C81" s="189"/>
      <c r="D81" s="394" t="s">
        <v>427</v>
      </c>
      <c r="E81" s="395"/>
      <c r="F81" s="202"/>
      <c r="G81" s="205"/>
      <c r="H81" s="202"/>
      <c r="I81" s="83"/>
      <c r="J81" s="202"/>
      <c r="K81" s="205"/>
      <c r="L81" s="202"/>
      <c r="M81" s="205"/>
      <c r="N81" s="201"/>
    </row>
    <row r="82" spans="1:14" s="6" customFormat="1" ht="15" customHeight="1">
      <c r="A82" s="21">
        <f>ROW()</f>
        <v>82</v>
      </c>
      <c r="B82" s="189"/>
      <c r="C82" s="189"/>
      <c r="D82" s="394" t="s">
        <v>428</v>
      </c>
      <c r="E82" s="395"/>
      <c r="F82" s="202"/>
      <c r="G82" s="205"/>
      <c r="H82" s="202"/>
      <c r="I82" s="83"/>
      <c r="J82" s="202"/>
      <c r="K82" s="205"/>
      <c r="L82" s="202"/>
      <c r="M82" s="205"/>
      <c r="N82" s="201"/>
    </row>
    <row r="83" spans="1:14" s="6" customFormat="1" ht="15" customHeight="1">
      <c r="A83" s="21">
        <f>ROW()</f>
        <v>83</v>
      </c>
      <c r="B83" s="189"/>
      <c r="C83" s="189"/>
      <c r="D83" s="394" t="s">
        <v>429</v>
      </c>
      <c r="E83" s="395"/>
      <c r="F83" s="202"/>
      <c r="G83" s="205"/>
      <c r="H83" s="202"/>
      <c r="I83" s="83"/>
      <c r="J83" s="202"/>
      <c r="K83" s="205"/>
      <c r="L83" s="202"/>
      <c r="M83" s="205"/>
      <c r="N83" s="201"/>
    </row>
    <row r="84" spans="1:14" s="6" customFormat="1" ht="15" customHeight="1">
      <c r="A84" s="21">
        <f>ROW()</f>
        <v>84</v>
      </c>
      <c r="B84" s="189"/>
      <c r="C84" s="189"/>
      <c r="D84" s="394" t="s">
        <v>430</v>
      </c>
      <c r="E84" s="395"/>
      <c r="F84" s="202"/>
      <c r="G84" s="205"/>
      <c r="H84" s="202"/>
      <c r="I84" s="83"/>
      <c r="J84" s="202"/>
      <c r="K84" s="205"/>
      <c r="L84" s="202"/>
      <c r="M84" s="205"/>
      <c r="N84" s="201"/>
    </row>
    <row r="85" spans="1:14" s="6" customFormat="1" ht="15" customHeight="1">
      <c r="A85" s="21">
        <f>ROW()</f>
        <v>85</v>
      </c>
      <c r="B85" s="189"/>
      <c r="C85" s="189"/>
      <c r="D85" s="394" t="s">
        <v>431</v>
      </c>
      <c r="E85" s="395"/>
      <c r="F85" s="202"/>
      <c r="G85" s="205"/>
      <c r="H85" s="202"/>
      <c r="I85" s="83"/>
      <c r="J85" s="202"/>
      <c r="K85" s="205"/>
      <c r="L85" s="202"/>
      <c r="M85" s="205"/>
      <c r="N85" s="201"/>
    </row>
    <row r="86" spans="1:14" s="6" customFormat="1" ht="15" customHeight="1">
      <c r="A86" s="21">
        <f>ROW()</f>
        <v>86</v>
      </c>
      <c r="B86" s="189"/>
      <c r="C86" s="189"/>
      <c r="D86" s="394" t="s">
        <v>622</v>
      </c>
      <c r="E86" s="395"/>
      <c r="F86" s="202"/>
      <c r="G86" s="205"/>
      <c r="H86" s="202"/>
      <c r="I86" s="83"/>
      <c r="J86" s="202"/>
      <c r="K86" s="205"/>
      <c r="L86" s="202"/>
      <c r="M86" s="205"/>
      <c r="N86" s="201"/>
    </row>
    <row r="87" spans="1:14" s="6" customFormat="1" ht="15" customHeight="1">
      <c r="A87" s="21">
        <f>ROW()</f>
        <v>87</v>
      </c>
      <c r="B87" s="189"/>
      <c r="C87" s="189"/>
      <c r="D87" s="394" t="s">
        <v>623</v>
      </c>
      <c r="E87" s="395"/>
      <c r="F87" s="202"/>
      <c r="G87" s="205"/>
      <c r="H87" s="202"/>
      <c r="I87" s="83"/>
      <c r="J87" s="202"/>
      <c r="K87" s="205"/>
      <c r="L87" s="202"/>
      <c r="M87" s="205"/>
      <c r="N87" s="201"/>
    </row>
    <row r="88" spans="1:14" s="6" customFormat="1" ht="12.75">
      <c r="A88" s="22">
        <f>ROW()</f>
        <v>88</v>
      </c>
      <c r="B88" s="198"/>
      <c r="C88" s="198"/>
      <c r="D88" s="198"/>
      <c r="E88" s="198"/>
      <c r="F88" s="209"/>
      <c r="G88" s="198"/>
      <c r="H88" s="198"/>
      <c r="I88" s="198"/>
      <c r="J88" s="198"/>
      <c r="K88" s="198"/>
      <c r="L88" s="198"/>
      <c r="M88" s="198"/>
      <c r="N88" s="197" t="s">
        <v>627</v>
      </c>
    </row>
  </sheetData>
  <sheetProtection/>
  <mergeCells count="11">
    <mergeCell ref="D81:E81"/>
    <mergeCell ref="D82:E82"/>
    <mergeCell ref="D86:E86"/>
    <mergeCell ref="D87:E87"/>
    <mergeCell ref="D83:E83"/>
    <mergeCell ref="D84:E84"/>
    <mergeCell ref="D85:E85"/>
    <mergeCell ref="I2:M2"/>
    <mergeCell ref="I3:M3"/>
    <mergeCell ref="I66:M66"/>
    <mergeCell ref="I67:M67"/>
  </mergeCells>
  <printOptions/>
  <pageMargins left="0.7480314960629921" right="0.7480314960629921" top="0.984251968503937" bottom="0.984251968503937" header="0.5118110236220472" footer="0.5118110236220472"/>
  <pageSetup fitToHeight="10" horizontalDpi="600" verticalDpi="600" orientation="portrait" paperSize="9" scale="66" r:id="rId1"/>
  <headerFooter alignWithMargins="0">
    <oddHeader>&amp;CCommerce Commission Information Disclosure Template</oddHeader>
    <oddFooter>&amp;C&amp;F&amp;R&amp;A</oddFooter>
  </headerFooter>
  <rowBreaks count="1" manualBreakCount="1">
    <brk id="64" max="13" man="1"/>
  </rowBreaks>
</worksheet>
</file>

<file path=xl/worksheets/sheet3.xml><?xml version="1.0" encoding="utf-8"?>
<worksheet xmlns="http://schemas.openxmlformats.org/spreadsheetml/2006/main" xmlns:r="http://schemas.openxmlformats.org/officeDocument/2006/relationships">
  <sheetPr codeName="Sheet4">
    <tabColor indexed="10"/>
    <pageSetUpPr fitToPage="1"/>
  </sheetPr>
  <dimension ref="A1:G11"/>
  <sheetViews>
    <sheetView showGridLines="0" view="pageBreakPreview" zoomScaleSheetLayoutView="100" workbookViewId="0" topLeftCell="A1">
      <selection activeCell="A1" sqref="A1"/>
    </sheetView>
  </sheetViews>
  <sheetFormatPr defaultColWidth="9.140625" defaultRowHeight="12.75"/>
  <cols>
    <col min="1" max="1" width="9.140625" style="3" customWidth="1"/>
    <col min="2" max="2" width="18.57421875" style="3" customWidth="1"/>
    <col min="3" max="3" width="97.00390625" style="3" customWidth="1"/>
    <col min="4" max="5" width="20.421875" style="3" customWidth="1"/>
    <col min="6" max="16384" width="9.140625" style="3" customWidth="1"/>
  </cols>
  <sheetData>
    <row r="1" spans="1:5" ht="15">
      <c r="A1" s="43"/>
      <c r="B1" s="372" t="s">
        <v>110</v>
      </c>
      <c r="C1" s="373"/>
      <c r="D1" s="374"/>
      <c r="E1" s="2"/>
    </row>
    <row r="2" spans="1:5" ht="15">
      <c r="A2" s="319" t="s">
        <v>628</v>
      </c>
      <c r="B2" s="38"/>
      <c r="C2" s="38"/>
      <c r="D2" s="39"/>
      <c r="E2" s="2"/>
    </row>
    <row r="3" spans="1:5" ht="15">
      <c r="A3" s="37"/>
      <c r="B3" s="38"/>
      <c r="C3" s="38"/>
      <c r="D3" s="39"/>
      <c r="E3" s="2"/>
    </row>
    <row r="4" spans="1:5" ht="89.25" customHeight="1">
      <c r="A4" s="37"/>
      <c r="B4" s="375" t="s">
        <v>683</v>
      </c>
      <c r="C4" s="375"/>
      <c r="D4" s="39"/>
      <c r="E4" s="2"/>
    </row>
    <row r="5" spans="1:7" s="227" customFormat="1" ht="15">
      <c r="A5" s="228"/>
      <c r="B5" s="229"/>
      <c r="C5" s="229"/>
      <c r="D5" s="230"/>
      <c r="E5" s="30"/>
      <c r="F5" s="30"/>
      <c r="G5" s="30"/>
    </row>
    <row r="6" spans="2:7" ht="15">
      <c r="B6" s="10"/>
      <c r="C6" s="10"/>
      <c r="D6" s="10"/>
      <c r="E6" s="10"/>
      <c r="F6" s="10"/>
      <c r="G6" s="10"/>
    </row>
    <row r="7" spans="2:7" ht="15">
      <c r="B7" s="11"/>
      <c r="C7" s="12"/>
      <c r="D7" s="12"/>
      <c r="E7" s="12"/>
      <c r="F7" s="12"/>
      <c r="G7" s="12"/>
    </row>
    <row r="8" spans="2:7" ht="15">
      <c r="B8" s="12"/>
      <c r="C8" s="12"/>
      <c r="D8" s="12"/>
      <c r="E8" s="12"/>
      <c r="F8" s="12"/>
      <c r="G8" s="12"/>
    </row>
    <row r="9" spans="2:7" ht="15">
      <c r="B9" s="11"/>
      <c r="C9" s="11"/>
      <c r="D9" s="11"/>
      <c r="E9" s="11"/>
      <c r="F9" s="11"/>
      <c r="G9" s="11"/>
    </row>
    <row r="10" spans="2:7" ht="15">
      <c r="B10" s="11"/>
      <c r="C10" s="12"/>
      <c r="D10" s="12"/>
      <c r="E10" s="12"/>
      <c r="F10" s="12"/>
      <c r="G10" s="12"/>
    </row>
    <row r="11" spans="2:7" ht="15">
      <c r="B11" s="12"/>
      <c r="C11" s="12"/>
      <c r="D11" s="12"/>
      <c r="E11" s="12"/>
      <c r="F11" s="12"/>
      <c r="G11" s="12"/>
    </row>
  </sheetData>
  <sheetProtection/>
  <mergeCells count="2">
    <mergeCell ref="B1:D1"/>
    <mergeCell ref="B4:C4"/>
  </mergeCells>
  <printOptions/>
  <pageMargins left="0.7480314960629921" right="0.7480314960629921" top="0.984251968503937" bottom="0.984251968503937" header="0.5118110236220472" footer="0.5118110236220472"/>
  <pageSetup fitToHeight="10" fitToWidth="1" horizontalDpi="600" verticalDpi="600" orientation="portrait" paperSize="9" scale="60" r:id="rId1"/>
  <headerFooter alignWithMargins="0">
    <oddHeader>&amp;CCommerce Commission Information Disclosure Template</oddHeader>
    <oddFooter>&amp;C&amp;F&amp;R&amp;A</oddFooter>
  </headerFooter>
</worksheet>
</file>

<file path=xl/worksheets/sheet4.xml><?xml version="1.0" encoding="utf-8"?>
<worksheet xmlns="http://schemas.openxmlformats.org/spreadsheetml/2006/main" xmlns:r="http://schemas.openxmlformats.org/officeDocument/2006/relationships">
  <sheetPr codeName="Sheet6">
    <tabColor indexed="45"/>
    <pageSetUpPr fitToPage="1"/>
  </sheetPr>
  <dimension ref="A1:M82"/>
  <sheetViews>
    <sheetView showGridLines="0" view="pageBreakPreview" zoomScaleSheetLayoutView="100" workbookViewId="0" topLeftCell="A1">
      <selection activeCell="A1" sqref="A1"/>
    </sheetView>
  </sheetViews>
  <sheetFormatPr defaultColWidth="9.140625" defaultRowHeight="12.75"/>
  <cols>
    <col min="1" max="1" width="3.7109375" style="0" customWidth="1"/>
    <col min="2" max="2" width="4.57421875" style="0" customWidth="1"/>
    <col min="3" max="3" width="5.00390625" style="0" customWidth="1"/>
    <col min="4" max="4" width="47.140625" style="0" customWidth="1"/>
    <col min="5" max="5" width="0.5625" style="0" customWidth="1"/>
    <col min="6" max="6" width="15.57421875" style="0" customWidth="1"/>
    <col min="7" max="7" width="0.5625" style="0" customWidth="1"/>
    <col min="8" max="8" width="15.57421875" style="0" customWidth="1"/>
    <col min="9" max="9" width="0.5625" style="0" customWidth="1"/>
    <col min="10" max="10" width="15.57421875" style="0" customWidth="1"/>
    <col min="11" max="11" width="2.7109375" style="0" customWidth="1"/>
    <col min="12" max="12" width="2.421875" style="0" customWidth="1"/>
  </cols>
  <sheetData>
    <row r="1" spans="1:13" s="16" customFormat="1" ht="12.75" customHeight="1">
      <c r="A1" s="271"/>
      <c r="B1" s="272"/>
      <c r="C1" s="272"/>
      <c r="D1" s="272"/>
      <c r="E1" s="272"/>
      <c r="F1" s="272"/>
      <c r="G1" s="272"/>
      <c r="H1" s="272"/>
      <c r="I1" s="272"/>
      <c r="J1" s="272"/>
      <c r="K1" s="273"/>
      <c r="L1"/>
      <c r="M1"/>
    </row>
    <row r="2" spans="1:13" s="16" customFormat="1" ht="16.5" customHeight="1">
      <c r="A2" s="274"/>
      <c r="B2" s="275"/>
      <c r="C2" s="275"/>
      <c r="D2" s="276" t="s">
        <v>51</v>
      </c>
      <c r="E2" s="277"/>
      <c r="F2" s="376" t="str">
        <f>IF(NOT(ISBLANK(CoverSheet!$C$30)),CoverSheet!$C$30,"")</f>
        <v>Airport Company</v>
      </c>
      <c r="G2" s="376"/>
      <c r="H2" s="377"/>
      <c r="I2" s="377"/>
      <c r="J2" s="377"/>
      <c r="K2" s="278"/>
      <c r="L2"/>
      <c r="M2"/>
    </row>
    <row r="3" spans="1:13" s="16" customFormat="1" ht="16.5" customHeight="1">
      <c r="A3" s="279"/>
      <c r="B3" s="275"/>
      <c r="C3" s="275"/>
      <c r="D3" s="276" t="s">
        <v>52</v>
      </c>
      <c r="E3" s="280"/>
      <c r="F3" s="378">
        <f>IF(ISNUMBER(CoverSheet!$C$31),CoverSheet!$C$31,"")</f>
        <v>40633</v>
      </c>
      <c r="G3" s="378"/>
      <c r="H3" s="379"/>
      <c r="I3" s="379"/>
      <c r="J3" s="379"/>
      <c r="K3" s="278"/>
      <c r="L3"/>
      <c r="M3"/>
    </row>
    <row r="4" spans="1:13" s="16" customFormat="1" ht="20.25" customHeight="1">
      <c r="A4" s="281" t="s">
        <v>677</v>
      </c>
      <c r="B4" s="282"/>
      <c r="C4" s="282"/>
      <c r="D4" s="282"/>
      <c r="E4" s="282"/>
      <c r="F4" s="282"/>
      <c r="G4" s="282"/>
      <c r="H4" s="282"/>
      <c r="I4" s="282"/>
      <c r="J4" s="282"/>
      <c r="K4" s="283"/>
      <c r="L4"/>
      <c r="M4"/>
    </row>
    <row r="5" spans="1:13" s="16" customFormat="1" ht="12.75">
      <c r="A5" s="284" t="s">
        <v>53</v>
      </c>
      <c r="B5" s="285" t="s">
        <v>628</v>
      </c>
      <c r="C5" s="275"/>
      <c r="D5" s="275"/>
      <c r="E5" s="275"/>
      <c r="F5" s="275"/>
      <c r="G5" s="275"/>
      <c r="H5" s="275"/>
      <c r="I5" s="275"/>
      <c r="J5" s="286"/>
      <c r="K5" s="278"/>
      <c r="L5"/>
      <c r="M5"/>
    </row>
    <row r="6" spans="1:12" ht="30" customHeight="1">
      <c r="A6" s="21">
        <f>ROW()</f>
        <v>6</v>
      </c>
      <c r="B6" s="77"/>
      <c r="C6" s="77"/>
      <c r="D6" s="77"/>
      <c r="E6" s="160"/>
      <c r="F6" s="92" t="s">
        <v>317</v>
      </c>
      <c r="G6" s="160"/>
      <c r="H6" s="92" t="s">
        <v>316</v>
      </c>
      <c r="I6" s="160"/>
      <c r="J6" s="92" t="s">
        <v>318</v>
      </c>
      <c r="K6" s="107"/>
      <c r="L6" s="38"/>
    </row>
    <row r="7" spans="1:11" ht="12.75">
      <c r="A7" s="21">
        <f>ROW()</f>
        <v>7</v>
      </c>
      <c r="B7" s="108" t="s">
        <v>194</v>
      </c>
      <c r="C7" s="77"/>
      <c r="D7" s="77"/>
      <c r="E7" s="176" t="s">
        <v>261</v>
      </c>
      <c r="F7" s="173">
        <f>IF(ISNUMBER(CoverSheet!$C$31),DATE(YEAR(CoverSheet!$C$31)-2,MONTH(CoverSheet!$C$31),DAY(CoverSheet!$C$31)),"")</f>
        <v>39903</v>
      </c>
      <c r="G7" s="160"/>
      <c r="H7" s="173">
        <f>IF(ISNUMBER(CoverSheet!$C$31),DATE(YEAR(CoverSheet!$C$31)-1,MONTH(CoverSheet!$C$31),DAY(CoverSheet!$C$31)),"")</f>
        <v>40268</v>
      </c>
      <c r="I7" s="160"/>
      <c r="J7" s="173">
        <f>IF(ISNUMBER(CoverSheet!$C$31),CoverSheet!$C$31,"")</f>
        <v>40633</v>
      </c>
      <c r="K7" s="107"/>
    </row>
    <row r="8" spans="1:11" ht="15" customHeight="1">
      <c r="A8" s="21">
        <f>ROW()</f>
        <v>8</v>
      </c>
      <c r="B8" s="77"/>
      <c r="C8" s="77" t="s">
        <v>369</v>
      </c>
      <c r="D8" s="77"/>
      <c r="E8" s="163"/>
      <c r="F8" s="109"/>
      <c r="G8" s="163"/>
      <c r="H8" s="109"/>
      <c r="I8" s="163"/>
      <c r="J8" s="110">
        <f>'S3.Regulatory Profit Statement'!H39</f>
        <v>0</v>
      </c>
      <c r="K8" s="107"/>
    </row>
    <row r="9" spans="1:11" ht="15" customHeight="1">
      <c r="A9" s="21">
        <f>ROW()</f>
        <v>9</v>
      </c>
      <c r="B9" s="89" t="s">
        <v>142</v>
      </c>
      <c r="C9" s="93" t="s">
        <v>560</v>
      </c>
      <c r="D9" s="77"/>
      <c r="E9" s="163"/>
      <c r="F9" s="109"/>
      <c r="G9" s="163"/>
      <c r="H9" s="109"/>
      <c r="I9" s="163"/>
      <c r="J9" s="110">
        <f>J60</f>
        <v>0</v>
      </c>
      <c r="K9" s="107"/>
    </row>
    <row r="10" spans="1:11" ht="15" customHeight="1">
      <c r="A10" s="21">
        <f>ROW()</f>
        <v>10</v>
      </c>
      <c r="B10" s="77"/>
      <c r="C10" s="93" t="s">
        <v>406</v>
      </c>
      <c r="D10" s="77"/>
      <c r="E10" s="163"/>
      <c r="F10" s="110">
        <f>F8-F9</f>
        <v>0</v>
      </c>
      <c r="G10" s="163"/>
      <c r="H10" s="110">
        <f>H8-H9</f>
        <v>0</v>
      </c>
      <c r="I10" s="163"/>
      <c r="J10" s="110">
        <f>J8-J9</f>
        <v>0</v>
      </c>
      <c r="K10" s="107"/>
    </row>
    <row r="11" spans="1:11" ht="15" customHeight="1">
      <c r="A11" s="21">
        <f>ROW()</f>
        <v>11</v>
      </c>
      <c r="B11" s="77"/>
      <c r="C11" s="77" t="s">
        <v>370</v>
      </c>
      <c r="D11" s="77"/>
      <c r="E11" s="163"/>
      <c r="F11" s="109"/>
      <c r="G11" s="163"/>
      <c r="H11" s="109"/>
      <c r="I11" s="163"/>
      <c r="J11" s="110">
        <f>J81</f>
        <v>0</v>
      </c>
      <c r="K11" s="107"/>
    </row>
    <row r="12" spans="1:11" ht="12.75">
      <c r="A12" s="21">
        <f>ROW()</f>
        <v>12</v>
      </c>
      <c r="B12" s="77"/>
      <c r="C12" s="77"/>
      <c r="D12" s="77"/>
      <c r="E12" s="160"/>
      <c r="F12" s="77"/>
      <c r="G12" s="160"/>
      <c r="H12" s="77"/>
      <c r="I12" s="160"/>
      <c r="J12" s="77"/>
      <c r="K12" s="107"/>
    </row>
    <row r="13" spans="1:11" ht="15" customHeight="1">
      <c r="A13" s="21">
        <f>ROW()</f>
        <v>13</v>
      </c>
      <c r="B13" s="77"/>
      <c r="C13" s="77" t="s">
        <v>407</v>
      </c>
      <c r="D13" s="77"/>
      <c r="E13" s="160"/>
      <c r="F13" s="306">
        <f>IF(F11&lt;&gt;0,F10/F11,0)</f>
        <v>0</v>
      </c>
      <c r="G13" s="160"/>
      <c r="H13" s="306">
        <f>IF(H11&lt;&gt;0,H10/H11,0)</f>
        <v>0</v>
      </c>
      <c r="I13" s="160"/>
      <c r="J13" s="306">
        <f>IF(J11&lt;&gt;0,J10/J11,0)</f>
        <v>0</v>
      </c>
      <c r="K13" s="107"/>
    </row>
    <row r="14" spans="1:11" ht="15" customHeight="1">
      <c r="A14" s="21">
        <f>ROW()</f>
        <v>14</v>
      </c>
      <c r="B14" s="77"/>
      <c r="C14" s="77" t="s">
        <v>408</v>
      </c>
      <c r="D14" s="54"/>
      <c r="E14" s="160"/>
      <c r="F14" s="111"/>
      <c r="G14" s="160"/>
      <c r="H14" s="111"/>
      <c r="I14" s="160"/>
      <c r="J14" s="111"/>
      <c r="K14" s="107"/>
    </row>
    <row r="15" spans="1:11" ht="12.75">
      <c r="A15" s="21">
        <f>ROW()</f>
        <v>15</v>
      </c>
      <c r="B15" s="77"/>
      <c r="C15" s="77"/>
      <c r="D15" s="77"/>
      <c r="E15" s="160"/>
      <c r="F15" s="77"/>
      <c r="G15" s="160"/>
      <c r="H15" s="77"/>
      <c r="I15" s="160"/>
      <c r="J15" s="77"/>
      <c r="K15" s="107"/>
    </row>
    <row r="16" spans="1:11" ht="15" customHeight="1">
      <c r="A16" s="21">
        <f>ROW()</f>
        <v>16</v>
      </c>
      <c r="B16" s="77"/>
      <c r="C16" s="77" t="s">
        <v>409</v>
      </c>
      <c r="D16" s="77"/>
      <c r="E16" s="160"/>
      <c r="F16" s="306">
        <f>IF(F11&lt;&gt;0,F8/F11,0)</f>
        <v>0</v>
      </c>
      <c r="G16" s="160"/>
      <c r="H16" s="306">
        <f>IF(H11&lt;&gt;0,H8/H11,0)</f>
        <v>0</v>
      </c>
      <c r="I16" s="160"/>
      <c r="J16" s="306">
        <f>IF(J11&lt;&gt;0,J8/J11,0)</f>
        <v>0</v>
      </c>
      <c r="K16" s="107"/>
    </row>
    <row r="17" spans="1:11" ht="15" customHeight="1">
      <c r="A17" s="21">
        <f>ROW()</f>
        <v>17</v>
      </c>
      <c r="B17" s="77"/>
      <c r="C17" s="77" t="s">
        <v>195</v>
      </c>
      <c r="D17" s="77"/>
      <c r="E17" s="160"/>
      <c r="F17" s="111"/>
      <c r="G17" s="160"/>
      <c r="H17" s="111"/>
      <c r="I17" s="160"/>
      <c r="J17" s="111"/>
      <c r="K17" s="107"/>
    </row>
    <row r="18" spans="1:11" ht="12.75">
      <c r="A18" s="21">
        <f>ROW()</f>
        <v>18</v>
      </c>
      <c r="B18" s="77"/>
      <c r="C18" s="77"/>
      <c r="D18" s="77"/>
      <c r="E18" s="160"/>
      <c r="F18" s="77"/>
      <c r="G18" s="160"/>
      <c r="H18" s="77"/>
      <c r="I18" s="160"/>
      <c r="J18" s="77"/>
      <c r="K18" s="107"/>
    </row>
    <row r="19" spans="1:11" ht="12.75">
      <c r="A19" s="21">
        <f>ROW()</f>
        <v>19</v>
      </c>
      <c r="B19" s="108" t="s">
        <v>315</v>
      </c>
      <c r="C19" s="77"/>
      <c r="D19" s="77"/>
      <c r="E19" s="160"/>
      <c r="F19" s="77"/>
      <c r="G19" s="160"/>
      <c r="H19" s="77"/>
      <c r="I19" s="160"/>
      <c r="J19" s="77"/>
      <c r="K19" s="107"/>
    </row>
    <row r="20" spans="1:11" ht="15" customHeight="1">
      <c r="A20" s="21">
        <f>ROW()</f>
        <v>20</v>
      </c>
      <c r="B20" s="112"/>
      <c r="C20" s="380"/>
      <c r="D20" s="381"/>
      <c r="E20" s="381"/>
      <c r="F20" s="381"/>
      <c r="G20" s="381"/>
      <c r="H20" s="381"/>
      <c r="I20" s="381"/>
      <c r="J20" s="381"/>
      <c r="K20" s="107"/>
    </row>
    <row r="21" spans="1:11" ht="15" customHeight="1">
      <c r="A21" s="21">
        <f>ROW()</f>
        <v>21</v>
      </c>
      <c r="B21" s="112"/>
      <c r="C21" s="381"/>
      <c r="D21" s="381"/>
      <c r="E21" s="381"/>
      <c r="F21" s="381"/>
      <c r="G21" s="381"/>
      <c r="H21" s="381"/>
      <c r="I21" s="381"/>
      <c r="J21" s="381"/>
      <c r="K21" s="107"/>
    </row>
    <row r="22" spans="1:11" ht="15" customHeight="1">
      <c r="A22" s="21">
        <f>ROW()</f>
        <v>22</v>
      </c>
      <c r="B22" s="112"/>
      <c r="C22" s="381"/>
      <c r="D22" s="381"/>
      <c r="E22" s="381"/>
      <c r="F22" s="381"/>
      <c r="G22" s="381"/>
      <c r="H22" s="381"/>
      <c r="I22" s="381"/>
      <c r="J22" s="381"/>
      <c r="K22" s="107"/>
    </row>
    <row r="23" spans="1:11" ht="15" customHeight="1">
      <c r="A23" s="21">
        <f>ROW()</f>
        <v>23</v>
      </c>
      <c r="B23" s="112"/>
      <c r="C23" s="381"/>
      <c r="D23" s="381"/>
      <c r="E23" s="381"/>
      <c r="F23" s="381"/>
      <c r="G23" s="381"/>
      <c r="H23" s="381"/>
      <c r="I23" s="381"/>
      <c r="J23" s="381"/>
      <c r="K23" s="107"/>
    </row>
    <row r="24" spans="1:11" ht="15" customHeight="1">
      <c r="A24" s="21">
        <f>ROW()</f>
        <v>24</v>
      </c>
      <c r="B24" s="112"/>
      <c r="C24" s="381"/>
      <c r="D24" s="381"/>
      <c r="E24" s="381"/>
      <c r="F24" s="381"/>
      <c r="G24" s="381"/>
      <c r="H24" s="381"/>
      <c r="I24" s="381"/>
      <c r="J24" s="381"/>
      <c r="K24" s="107"/>
    </row>
    <row r="25" spans="1:11" ht="15" customHeight="1">
      <c r="A25" s="21">
        <f>ROW()</f>
        <v>25</v>
      </c>
      <c r="B25" s="112"/>
      <c r="C25" s="381"/>
      <c r="D25" s="381"/>
      <c r="E25" s="381"/>
      <c r="F25" s="381"/>
      <c r="G25" s="381"/>
      <c r="H25" s="381"/>
      <c r="I25" s="381"/>
      <c r="J25" s="381"/>
      <c r="K25" s="107"/>
    </row>
    <row r="26" spans="1:11" ht="15" customHeight="1">
      <c r="A26" s="21">
        <f>ROW()</f>
        <v>26</v>
      </c>
      <c r="B26" s="112"/>
      <c r="C26" s="381"/>
      <c r="D26" s="381"/>
      <c r="E26" s="381"/>
      <c r="F26" s="381"/>
      <c r="G26" s="381"/>
      <c r="H26" s="381"/>
      <c r="I26" s="381"/>
      <c r="J26" s="381"/>
      <c r="K26" s="107"/>
    </row>
    <row r="27" spans="1:11" ht="15" customHeight="1">
      <c r="A27" s="21">
        <f>ROW()</f>
        <v>27</v>
      </c>
      <c r="B27" s="112"/>
      <c r="C27" s="381"/>
      <c r="D27" s="381"/>
      <c r="E27" s="381"/>
      <c r="F27" s="381"/>
      <c r="G27" s="381"/>
      <c r="H27" s="381"/>
      <c r="I27" s="381"/>
      <c r="J27" s="381"/>
      <c r="K27" s="107"/>
    </row>
    <row r="28" spans="1:11" ht="15" customHeight="1">
      <c r="A28" s="21">
        <f>ROW()</f>
        <v>28</v>
      </c>
      <c r="B28" s="112"/>
      <c r="C28" s="381"/>
      <c r="D28" s="381"/>
      <c r="E28" s="381"/>
      <c r="F28" s="381"/>
      <c r="G28" s="381"/>
      <c r="H28" s="381"/>
      <c r="I28" s="381"/>
      <c r="J28" s="381"/>
      <c r="K28" s="107"/>
    </row>
    <row r="29" spans="1:11" ht="15" customHeight="1">
      <c r="A29" s="21">
        <f>ROW()</f>
        <v>29</v>
      </c>
      <c r="B29" s="112"/>
      <c r="C29" s="381"/>
      <c r="D29" s="381"/>
      <c r="E29" s="381"/>
      <c r="F29" s="381"/>
      <c r="G29" s="381"/>
      <c r="H29" s="381"/>
      <c r="I29" s="381"/>
      <c r="J29" s="381"/>
      <c r="K29" s="107"/>
    </row>
    <row r="30" spans="1:11" ht="15" customHeight="1">
      <c r="A30" s="21">
        <f>ROW()</f>
        <v>30</v>
      </c>
      <c r="B30" s="112"/>
      <c r="C30" s="381"/>
      <c r="D30" s="381"/>
      <c r="E30" s="381"/>
      <c r="F30" s="381"/>
      <c r="G30" s="381"/>
      <c r="H30" s="381"/>
      <c r="I30" s="381"/>
      <c r="J30" s="381"/>
      <c r="K30" s="107"/>
    </row>
    <row r="31" spans="1:11" ht="15" customHeight="1">
      <c r="A31" s="21">
        <f>ROW()</f>
        <v>31</v>
      </c>
      <c r="B31" s="112"/>
      <c r="C31" s="381"/>
      <c r="D31" s="381"/>
      <c r="E31" s="381"/>
      <c r="F31" s="381"/>
      <c r="G31" s="381"/>
      <c r="H31" s="381"/>
      <c r="I31" s="381"/>
      <c r="J31" s="381"/>
      <c r="K31" s="107"/>
    </row>
    <row r="32" spans="1:11" ht="15" customHeight="1">
      <c r="A32" s="21">
        <f>ROW()</f>
        <v>32</v>
      </c>
      <c r="B32" s="112"/>
      <c r="C32" s="381"/>
      <c r="D32" s="381"/>
      <c r="E32" s="381"/>
      <c r="F32" s="381"/>
      <c r="G32" s="381"/>
      <c r="H32" s="381"/>
      <c r="I32" s="381"/>
      <c r="J32" s="381"/>
      <c r="K32" s="107"/>
    </row>
    <row r="33" spans="1:11" ht="15" customHeight="1">
      <c r="A33" s="21">
        <f>ROW()</f>
        <v>33</v>
      </c>
      <c r="B33" s="112"/>
      <c r="C33" s="381"/>
      <c r="D33" s="381"/>
      <c r="E33" s="381"/>
      <c r="F33" s="381"/>
      <c r="G33" s="381"/>
      <c r="H33" s="381"/>
      <c r="I33" s="381"/>
      <c r="J33" s="381"/>
      <c r="K33" s="107"/>
    </row>
    <row r="34" spans="1:11" ht="15" customHeight="1">
      <c r="A34" s="21">
        <f>ROW()</f>
        <v>34</v>
      </c>
      <c r="B34" s="112"/>
      <c r="C34" s="381"/>
      <c r="D34" s="381"/>
      <c r="E34" s="381"/>
      <c r="F34" s="381"/>
      <c r="G34" s="381"/>
      <c r="H34" s="381"/>
      <c r="I34" s="381"/>
      <c r="J34" s="381"/>
      <c r="K34" s="107"/>
    </row>
    <row r="35" spans="1:11" ht="15" customHeight="1">
      <c r="A35" s="21">
        <f>ROW()</f>
        <v>35</v>
      </c>
      <c r="B35" s="112"/>
      <c r="C35" s="381"/>
      <c r="D35" s="381"/>
      <c r="E35" s="381"/>
      <c r="F35" s="381"/>
      <c r="G35" s="381"/>
      <c r="H35" s="381"/>
      <c r="I35" s="381"/>
      <c r="J35" s="381"/>
      <c r="K35" s="107"/>
    </row>
    <row r="36" spans="1:11" ht="15" customHeight="1">
      <c r="A36" s="21">
        <f>ROW()</f>
        <v>36</v>
      </c>
      <c r="B36" s="112"/>
      <c r="C36" s="381"/>
      <c r="D36" s="381"/>
      <c r="E36" s="381"/>
      <c r="F36" s="381"/>
      <c r="G36" s="381"/>
      <c r="H36" s="381"/>
      <c r="I36" s="381"/>
      <c r="J36" s="381"/>
      <c r="K36" s="107"/>
    </row>
    <row r="37" spans="1:11" ht="15" customHeight="1">
      <c r="A37" s="21">
        <f>ROW()</f>
        <v>37</v>
      </c>
      <c r="B37" s="112"/>
      <c r="C37" s="381"/>
      <c r="D37" s="381"/>
      <c r="E37" s="381"/>
      <c r="F37" s="381"/>
      <c r="G37" s="381"/>
      <c r="H37" s="381"/>
      <c r="I37" s="381"/>
      <c r="J37" s="381"/>
      <c r="K37" s="107"/>
    </row>
    <row r="38" spans="1:11" ht="15" customHeight="1">
      <c r="A38" s="21">
        <f>ROW()</f>
        <v>38</v>
      </c>
      <c r="B38" s="112"/>
      <c r="C38" s="381"/>
      <c r="D38" s="381"/>
      <c r="E38" s="381"/>
      <c r="F38" s="381"/>
      <c r="G38" s="381"/>
      <c r="H38" s="381"/>
      <c r="I38" s="381"/>
      <c r="J38" s="381"/>
      <c r="K38" s="107"/>
    </row>
    <row r="39" spans="1:11" ht="15" customHeight="1">
      <c r="A39" s="21">
        <f>ROW()</f>
        <v>39</v>
      </c>
      <c r="B39" s="112"/>
      <c r="C39" s="381"/>
      <c r="D39" s="381"/>
      <c r="E39" s="381"/>
      <c r="F39" s="381"/>
      <c r="G39" s="381"/>
      <c r="H39" s="381"/>
      <c r="I39" s="381"/>
      <c r="J39" s="381"/>
      <c r="K39" s="107"/>
    </row>
    <row r="40" spans="1:11" ht="15" customHeight="1">
      <c r="A40" s="21">
        <f>ROW()</f>
        <v>40</v>
      </c>
      <c r="B40" s="112"/>
      <c r="C40" s="381"/>
      <c r="D40" s="381"/>
      <c r="E40" s="381"/>
      <c r="F40" s="381"/>
      <c r="G40" s="381"/>
      <c r="H40" s="381"/>
      <c r="I40" s="381"/>
      <c r="J40" s="381"/>
      <c r="K40" s="107"/>
    </row>
    <row r="41" spans="1:11" ht="15" customHeight="1">
      <c r="A41" s="21">
        <f>ROW()</f>
        <v>41</v>
      </c>
      <c r="B41" s="112"/>
      <c r="C41" s="381"/>
      <c r="D41" s="381"/>
      <c r="E41" s="381"/>
      <c r="F41" s="381"/>
      <c r="G41" s="381"/>
      <c r="H41" s="381"/>
      <c r="I41" s="381"/>
      <c r="J41" s="381"/>
      <c r="K41" s="107"/>
    </row>
    <row r="42" spans="1:11" ht="15" customHeight="1">
      <c r="A42" s="21">
        <f>ROW()</f>
        <v>42</v>
      </c>
      <c r="B42" s="112"/>
      <c r="C42" s="381"/>
      <c r="D42" s="381"/>
      <c r="E42" s="381"/>
      <c r="F42" s="381"/>
      <c r="G42" s="381"/>
      <c r="H42" s="381"/>
      <c r="I42" s="381"/>
      <c r="J42" s="381"/>
      <c r="K42" s="107"/>
    </row>
    <row r="43" spans="1:11" ht="15" customHeight="1">
      <c r="A43" s="21">
        <f>ROW()</f>
        <v>43</v>
      </c>
      <c r="B43" s="112"/>
      <c r="C43" s="381"/>
      <c r="D43" s="381"/>
      <c r="E43" s="381"/>
      <c r="F43" s="381"/>
      <c r="G43" s="381"/>
      <c r="H43" s="381"/>
      <c r="I43" s="381"/>
      <c r="J43" s="381"/>
      <c r="K43" s="107"/>
    </row>
    <row r="44" spans="1:11" ht="15" customHeight="1">
      <c r="A44" s="21">
        <f>ROW()</f>
        <v>44</v>
      </c>
      <c r="B44" s="112"/>
      <c r="C44" s="381"/>
      <c r="D44" s="381"/>
      <c r="E44" s="381"/>
      <c r="F44" s="381"/>
      <c r="G44" s="381"/>
      <c r="H44" s="381"/>
      <c r="I44" s="381"/>
      <c r="J44" s="381"/>
      <c r="K44" s="107"/>
    </row>
    <row r="45" spans="1:11" ht="15" customHeight="1">
      <c r="A45" s="21">
        <f>ROW()</f>
        <v>45</v>
      </c>
      <c r="B45" s="77"/>
      <c r="C45" s="382"/>
      <c r="D45" s="381"/>
      <c r="E45" s="381"/>
      <c r="F45" s="381"/>
      <c r="G45" s="381"/>
      <c r="H45" s="381"/>
      <c r="I45" s="381"/>
      <c r="J45" s="381"/>
      <c r="K45" s="107"/>
    </row>
    <row r="46" spans="1:11" ht="15" customHeight="1">
      <c r="A46" s="21">
        <f>ROW()</f>
        <v>46</v>
      </c>
      <c r="B46" s="77"/>
      <c r="C46" s="381"/>
      <c r="D46" s="381"/>
      <c r="E46" s="381"/>
      <c r="F46" s="381"/>
      <c r="G46" s="381"/>
      <c r="H46" s="381"/>
      <c r="I46" s="381"/>
      <c r="J46" s="381"/>
      <c r="K46" s="107"/>
    </row>
    <row r="47" spans="1:11" ht="12.75">
      <c r="A47" s="22">
        <f>ROW()</f>
        <v>47</v>
      </c>
      <c r="B47" s="91"/>
      <c r="C47" s="91"/>
      <c r="D47" s="91"/>
      <c r="E47" s="167"/>
      <c r="F47" s="91"/>
      <c r="G47" s="167"/>
      <c r="H47" s="68"/>
      <c r="I47" s="167"/>
      <c r="J47" s="68"/>
      <c r="K47" s="168" t="s">
        <v>286</v>
      </c>
    </row>
    <row r="48" spans="1:6" ht="12.75">
      <c r="A48" s="26"/>
      <c r="B48" s="26"/>
      <c r="C48" s="26"/>
      <c r="D48" s="26"/>
      <c r="F48" s="26"/>
    </row>
    <row r="49" spans="1:13" s="16" customFormat="1" ht="12.75" customHeight="1">
      <c r="A49" s="271"/>
      <c r="B49" s="272"/>
      <c r="C49" s="272"/>
      <c r="D49" s="272"/>
      <c r="E49" s="272"/>
      <c r="F49" s="272"/>
      <c r="G49" s="272"/>
      <c r="H49" s="272"/>
      <c r="I49" s="272"/>
      <c r="J49" s="272"/>
      <c r="K49" s="273"/>
      <c r="L49"/>
      <c r="M49"/>
    </row>
    <row r="50" spans="1:13" s="16" customFormat="1" ht="16.5" customHeight="1">
      <c r="A50" s="274"/>
      <c r="B50" s="275"/>
      <c r="C50" s="275"/>
      <c r="D50" s="276" t="s">
        <v>51</v>
      </c>
      <c r="E50" s="277"/>
      <c r="F50" s="376" t="str">
        <f>IF(NOT(ISBLANK(CoverSheet!$C$30)),CoverSheet!$C$30,"")</f>
        <v>Airport Company</v>
      </c>
      <c r="G50" s="376"/>
      <c r="H50" s="377"/>
      <c r="I50" s="377"/>
      <c r="J50" s="377"/>
      <c r="K50" s="278"/>
      <c r="L50"/>
      <c r="M50"/>
    </row>
    <row r="51" spans="1:13" s="16" customFormat="1" ht="16.5" customHeight="1">
      <c r="A51" s="279"/>
      <c r="B51" s="275"/>
      <c r="C51" s="275"/>
      <c r="D51" s="276" t="s">
        <v>52</v>
      </c>
      <c r="E51" s="280"/>
      <c r="F51" s="378">
        <f>IF(ISNUMBER(CoverSheet!$C$31),CoverSheet!$C$31,"")</f>
        <v>40633</v>
      </c>
      <c r="G51" s="378"/>
      <c r="H51" s="379"/>
      <c r="I51" s="379"/>
      <c r="J51" s="379"/>
      <c r="K51" s="278"/>
      <c r="L51"/>
      <c r="M51"/>
    </row>
    <row r="52" spans="1:13" s="16" customFormat="1" ht="15.75">
      <c r="A52" s="358" t="s">
        <v>678</v>
      </c>
      <c r="B52" s="282"/>
      <c r="C52" s="282"/>
      <c r="D52" s="282"/>
      <c r="E52" s="282"/>
      <c r="F52" s="282"/>
      <c r="G52" s="282"/>
      <c r="H52" s="282"/>
      <c r="I52" s="282"/>
      <c r="J52" s="282"/>
      <c r="K52" s="283"/>
      <c r="L52"/>
      <c r="M52"/>
    </row>
    <row r="53" spans="1:13" s="16" customFormat="1" ht="12.75">
      <c r="A53" s="284" t="s">
        <v>53</v>
      </c>
      <c r="B53" s="285" t="s">
        <v>628</v>
      </c>
      <c r="C53" s="275"/>
      <c r="D53" s="275"/>
      <c r="E53" s="275"/>
      <c r="F53" s="275"/>
      <c r="G53" s="275"/>
      <c r="H53" s="275"/>
      <c r="I53" s="275"/>
      <c r="J53" s="286"/>
      <c r="K53" s="278"/>
      <c r="L53"/>
      <c r="M53"/>
    </row>
    <row r="54" spans="1:11" ht="30" customHeight="1">
      <c r="A54" s="21">
        <f>ROW()</f>
        <v>54</v>
      </c>
      <c r="B54" s="259" t="s">
        <v>449</v>
      </c>
      <c r="C54" s="77"/>
      <c r="D54" s="77"/>
      <c r="E54" s="160"/>
      <c r="F54" s="77"/>
      <c r="G54" s="160"/>
      <c r="H54" s="77"/>
      <c r="I54" s="160"/>
      <c r="J54" s="114" t="s">
        <v>196</v>
      </c>
      <c r="K54" s="107"/>
    </row>
    <row r="55" spans="1:11" ht="15" customHeight="1">
      <c r="A55" s="21">
        <f>ROW()</f>
        <v>55</v>
      </c>
      <c r="B55" s="77"/>
      <c r="C55" s="189" t="s">
        <v>441</v>
      </c>
      <c r="D55" s="77"/>
      <c r="E55" s="160"/>
      <c r="F55" s="77"/>
      <c r="G55" s="160"/>
      <c r="H55" s="77"/>
      <c r="I55" s="160"/>
      <c r="J55" s="344">
        <f>'S5.RAB Roll-Forward'!K8</f>
        <v>0</v>
      </c>
      <c r="K55" s="107"/>
    </row>
    <row r="56" spans="1:11" ht="15" customHeight="1">
      <c r="A56" s="21">
        <f>ROW()</f>
        <v>56</v>
      </c>
      <c r="B56" s="77"/>
      <c r="C56" s="77" t="s">
        <v>197</v>
      </c>
      <c r="D56" s="77"/>
      <c r="E56" s="160"/>
      <c r="F56" s="77"/>
      <c r="G56" s="160"/>
      <c r="H56" s="77"/>
      <c r="I56" s="160"/>
      <c r="J56" s="343">
        <v>0.4</v>
      </c>
      <c r="K56" s="107"/>
    </row>
    <row r="57" spans="1:11" ht="15" customHeight="1">
      <c r="A57" s="21">
        <f>ROW()</f>
        <v>57</v>
      </c>
      <c r="B57" s="77"/>
      <c r="C57" s="77" t="s">
        <v>198</v>
      </c>
      <c r="D57" s="77"/>
      <c r="E57" s="160"/>
      <c r="F57" s="77"/>
      <c r="G57" s="160"/>
      <c r="H57" s="77"/>
      <c r="I57" s="160"/>
      <c r="J57" s="116"/>
      <c r="K57" s="107"/>
    </row>
    <row r="58" spans="1:11" ht="15" customHeight="1">
      <c r="A58" s="21">
        <f>ROW()</f>
        <v>58</v>
      </c>
      <c r="B58" s="77"/>
      <c r="C58" s="189" t="s">
        <v>559</v>
      </c>
      <c r="D58" s="77"/>
      <c r="E58" s="160"/>
      <c r="F58" s="77"/>
      <c r="G58" s="160"/>
      <c r="H58" s="77"/>
      <c r="I58" s="160"/>
      <c r="J58" s="344">
        <f>J55*J56*J57</f>
        <v>0</v>
      </c>
      <c r="K58" s="107"/>
    </row>
    <row r="59" spans="1:11" ht="15" customHeight="1" thickBot="1">
      <c r="A59" s="21">
        <f>ROW()</f>
        <v>59</v>
      </c>
      <c r="B59" s="77"/>
      <c r="C59" s="77" t="s">
        <v>199</v>
      </c>
      <c r="D59" s="77"/>
      <c r="E59" s="160"/>
      <c r="F59" s="77"/>
      <c r="G59" s="160"/>
      <c r="H59" s="77"/>
      <c r="I59" s="160"/>
      <c r="J59" s="217"/>
      <c r="K59" s="107"/>
    </row>
    <row r="60" spans="1:11" ht="15" customHeight="1" thickBot="1">
      <c r="A60" s="21">
        <f>ROW()</f>
        <v>60</v>
      </c>
      <c r="B60" s="77"/>
      <c r="C60" s="189" t="s">
        <v>560</v>
      </c>
      <c r="D60" s="77"/>
      <c r="E60" s="160"/>
      <c r="F60" s="77"/>
      <c r="G60" s="160"/>
      <c r="H60" s="77"/>
      <c r="I60" s="160"/>
      <c r="J60" s="196">
        <f>J58*J59</f>
        <v>0</v>
      </c>
      <c r="K60" s="107"/>
    </row>
    <row r="61" spans="1:11" ht="30" customHeight="1">
      <c r="A61" s="21">
        <f>ROW()</f>
        <v>61</v>
      </c>
      <c r="B61" s="113" t="s">
        <v>450</v>
      </c>
      <c r="C61" s="77"/>
      <c r="D61" s="77"/>
      <c r="E61" s="160"/>
      <c r="F61" s="77"/>
      <c r="G61" s="160"/>
      <c r="H61" s="77"/>
      <c r="I61" s="160"/>
      <c r="J61" s="114" t="s">
        <v>141</v>
      </c>
      <c r="K61" s="107"/>
    </row>
    <row r="62" spans="1:11" ht="15.75" customHeight="1">
      <c r="A62" s="21">
        <f>ROW()</f>
        <v>62</v>
      </c>
      <c r="B62" s="77"/>
      <c r="C62" s="77"/>
      <c r="D62" s="77"/>
      <c r="E62" s="160"/>
      <c r="F62" s="77"/>
      <c r="G62" s="160"/>
      <c r="H62" s="77"/>
      <c r="I62" s="160"/>
      <c r="J62" s="118"/>
      <c r="K62" s="107"/>
    </row>
    <row r="63" spans="1:11" ht="15" customHeight="1">
      <c r="A63" s="21">
        <f>ROW()</f>
        <v>63</v>
      </c>
      <c r="B63" s="77"/>
      <c r="C63" s="189" t="s">
        <v>441</v>
      </c>
      <c r="D63" s="77"/>
      <c r="E63" s="160"/>
      <c r="F63" s="77"/>
      <c r="G63" s="160"/>
      <c r="H63" s="77"/>
      <c r="I63" s="160"/>
      <c r="J63" s="115"/>
      <c r="K63" s="107"/>
    </row>
    <row r="64" spans="1:11" ht="15.75" customHeight="1">
      <c r="A64" s="21">
        <f>ROW()</f>
        <v>64</v>
      </c>
      <c r="B64" s="77"/>
      <c r="C64" s="77"/>
      <c r="D64" s="77"/>
      <c r="E64" s="160"/>
      <c r="F64" s="77"/>
      <c r="G64" s="160"/>
      <c r="H64" s="77"/>
      <c r="I64" s="160"/>
      <c r="J64" s="77"/>
      <c r="K64" s="107"/>
    </row>
    <row r="65" spans="1:11" ht="38.25">
      <c r="A65" s="21">
        <f>ROW()</f>
        <v>65</v>
      </c>
      <c r="B65" s="77"/>
      <c r="C65" s="77"/>
      <c r="D65" s="345" t="s">
        <v>200</v>
      </c>
      <c r="E65" s="161"/>
      <c r="F65" s="138" t="s">
        <v>649</v>
      </c>
      <c r="G65" s="161"/>
      <c r="H65" s="120" t="s">
        <v>201</v>
      </c>
      <c r="I65" s="161"/>
      <c r="J65" s="120" t="s">
        <v>277</v>
      </c>
      <c r="K65" s="107"/>
    </row>
    <row r="66" spans="1:11" ht="15" customHeight="1">
      <c r="A66" s="21">
        <f>ROW()</f>
        <v>66</v>
      </c>
      <c r="B66" s="77"/>
      <c r="C66" s="77"/>
      <c r="D66" s="78" t="s">
        <v>202</v>
      </c>
      <c r="E66" s="160"/>
      <c r="F66" s="115"/>
      <c r="G66" s="160"/>
      <c r="H66" s="232"/>
      <c r="I66" s="160"/>
      <c r="J66" s="121">
        <f aca="true" t="shared" si="0" ref="J66:J75">F66*H66</f>
        <v>0</v>
      </c>
      <c r="K66" s="107"/>
    </row>
    <row r="67" spans="1:11" ht="15" customHeight="1">
      <c r="A67" s="21">
        <f>ROW()</f>
        <v>67</v>
      </c>
      <c r="B67" s="77"/>
      <c r="C67" s="77"/>
      <c r="D67" s="78" t="s">
        <v>203</v>
      </c>
      <c r="E67" s="160"/>
      <c r="F67" s="115"/>
      <c r="G67" s="160"/>
      <c r="H67" s="232"/>
      <c r="I67" s="160"/>
      <c r="J67" s="121">
        <f t="shared" si="0"/>
        <v>0</v>
      </c>
      <c r="K67" s="107"/>
    </row>
    <row r="68" spans="1:11" ht="15" customHeight="1">
      <c r="A68" s="21">
        <f>ROW()</f>
        <v>68</v>
      </c>
      <c r="B68" s="77"/>
      <c r="C68" s="77"/>
      <c r="D68" s="78" t="s">
        <v>204</v>
      </c>
      <c r="E68" s="160"/>
      <c r="F68" s="115"/>
      <c r="G68" s="160"/>
      <c r="H68" s="232"/>
      <c r="I68" s="160"/>
      <c r="J68" s="121">
        <f t="shared" si="0"/>
        <v>0</v>
      </c>
      <c r="K68" s="107"/>
    </row>
    <row r="69" spans="1:11" ht="15" customHeight="1">
      <c r="A69" s="21">
        <f>ROW()</f>
        <v>69</v>
      </c>
      <c r="B69" s="77"/>
      <c r="C69" s="77"/>
      <c r="D69" s="78" t="s">
        <v>205</v>
      </c>
      <c r="E69" s="160"/>
      <c r="F69" s="115"/>
      <c r="G69" s="160"/>
      <c r="H69" s="232"/>
      <c r="I69" s="160"/>
      <c r="J69" s="121">
        <f t="shared" si="0"/>
        <v>0</v>
      </c>
      <c r="K69" s="107"/>
    </row>
    <row r="70" spans="1:11" ht="15" customHeight="1">
      <c r="A70" s="21">
        <f>ROW()</f>
        <v>70</v>
      </c>
      <c r="B70" s="77"/>
      <c r="C70" s="77"/>
      <c r="D70" s="78" t="s">
        <v>206</v>
      </c>
      <c r="E70" s="160"/>
      <c r="F70" s="115"/>
      <c r="G70" s="160"/>
      <c r="H70" s="232"/>
      <c r="I70" s="160"/>
      <c r="J70" s="121">
        <f t="shared" si="0"/>
        <v>0</v>
      </c>
      <c r="K70" s="107"/>
    </row>
    <row r="71" spans="1:11" ht="15" customHeight="1">
      <c r="A71" s="21">
        <f>ROW()</f>
        <v>71</v>
      </c>
      <c r="B71" s="77"/>
      <c r="C71" s="77"/>
      <c r="D71" s="78" t="s">
        <v>207</v>
      </c>
      <c r="E71" s="160"/>
      <c r="F71" s="115"/>
      <c r="G71" s="160"/>
      <c r="H71" s="232"/>
      <c r="I71" s="160"/>
      <c r="J71" s="121">
        <f t="shared" si="0"/>
        <v>0</v>
      </c>
      <c r="K71" s="107"/>
    </row>
    <row r="72" spans="1:11" ht="15" customHeight="1">
      <c r="A72" s="21">
        <f>ROW()</f>
        <v>72</v>
      </c>
      <c r="B72" s="77"/>
      <c r="C72" s="77"/>
      <c r="D72" s="78" t="s">
        <v>208</v>
      </c>
      <c r="E72" s="160"/>
      <c r="F72" s="115"/>
      <c r="G72" s="160"/>
      <c r="H72" s="232"/>
      <c r="I72" s="160"/>
      <c r="J72" s="121">
        <f t="shared" si="0"/>
        <v>0</v>
      </c>
      <c r="K72" s="107"/>
    </row>
    <row r="73" spans="1:11" ht="15" customHeight="1">
      <c r="A73" s="21">
        <f>ROW()</f>
        <v>73</v>
      </c>
      <c r="B73" s="77"/>
      <c r="C73" s="77"/>
      <c r="D73" s="78" t="s">
        <v>209</v>
      </c>
      <c r="E73" s="160"/>
      <c r="F73" s="231"/>
      <c r="G73" s="160"/>
      <c r="H73" s="232"/>
      <c r="I73" s="160"/>
      <c r="J73" s="121">
        <f t="shared" si="0"/>
        <v>0</v>
      </c>
      <c r="K73" s="107"/>
    </row>
    <row r="74" spans="1:11" ht="15" customHeight="1">
      <c r="A74" s="21">
        <f>ROW()</f>
        <v>74</v>
      </c>
      <c r="B74" s="77"/>
      <c r="C74" s="77"/>
      <c r="D74" s="78" t="s">
        <v>210</v>
      </c>
      <c r="E74" s="160"/>
      <c r="F74" s="115"/>
      <c r="G74" s="160"/>
      <c r="H74" s="232"/>
      <c r="I74" s="160"/>
      <c r="J74" s="121">
        <f t="shared" si="0"/>
        <v>0</v>
      </c>
      <c r="K74" s="107"/>
    </row>
    <row r="75" spans="1:11" ht="15" customHeight="1">
      <c r="A75" s="21">
        <f>ROW()</f>
        <v>75</v>
      </c>
      <c r="B75" s="77"/>
      <c r="C75" s="89" t="s">
        <v>149</v>
      </c>
      <c r="D75" s="93" t="s">
        <v>413</v>
      </c>
      <c r="E75" s="160"/>
      <c r="F75" s="115"/>
      <c r="G75" s="160"/>
      <c r="H75" s="122">
        <v>0.5</v>
      </c>
      <c r="I75" s="160"/>
      <c r="J75" s="121">
        <f t="shared" si="0"/>
        <v>0</v>
      </c>
      <c r="K75" s="107"/>
    </row>
    <row r="76" spans="1:11" ht="15" customHeight="1">
      <c r="A76" s="21">
        <f>ROW()</f>
        <v>76</v>
      </c>
      <c r="B76" s="77"/>
      <c r="C76" s="89" t="s">
        <v>149</v>
      </c>
      <c r="D76" s="188" t="s">
        <v>439</v>
      </c>
      <c r="E76" s="160"/>
      <c r="F76" s="115"/>
      <c r="G76" s="160"/>
      <c r="H76" s="232"/>
      <c r="I76" s="160"/>
      <c r="J76" s="121">
        <f>F76*H76</f>
        <v>0</v>
      </c>
      <c r="K76" s="107"/>
    </row>
    <row r="77" spans="1:11" ht="15" customHeight="1" thickBot="1">
      <c r="A77" s="21">
        <f>ROW()</f>
        <v>77</v>
      </c>
      <c r="B77" s="77"/>
      <c r="C77" s="89" t="s">
        <v>142</v>
      </c>
      <c r="D77" s="93" t="s">
        <v>410</v>
      </c>
      <c r="E77" s="160"/>
      <c r="F77" s="28"/>
      <c r="G77" s="160"/>
      <c r="H77" s="122">
        <v>0.5</v>
      </c>
      <c r="I77" s="160"/>
      <c r="J77" s="121">
        <f>F77*H77</f>
        <v>0</v>
      </c>
      <c r="K77" s="107"/>
    </row>
    <row r="78" spans="1:11" ht="15.75" customHeight="1" thickBot="1">
      <c r="A78" s="21">
        <f>ROW()</f>
        <v>78</v>
      </c>
      <c r="B78" s="77"/>
      <c r="C78" s="77"/>
      <c r="D78" s="97" t="s">
        <v>412</v>
      </c>
      <c r="E78" s="160"/>
      <c r="F78" s="29">
        <f>SUM(F66:F76)-F77</f>
        <v>0</v>
      </c>
      <c r="G78" s="160"/>
      <c r="H78" s="77"/>
      <c r="I78" s="160"/>
      <c r="J78" s="77"/>
      <c r="K78" s="107"/>
    </row>
    <row r="79" spans="1:11" ht="15.75" customHeight="1">
      <c r="A79" s="21">
        <f>ROW()</f>
        <v>79</v>
      </c>
      <c r="B79" s="77"/>
      <c r="C79" s="77"/>
      <c r="D79" s="193" t="s">
        <v>565</v>
      </c>
      <c r="E79" s="160"/>
      <c r="F79" s="256"/>
      <c r="G79" s="160"/>
      <c r="H79" s="77"/>
      <c r="I79" s="160"/>
      <c r="J79" s="121">
        <f>SUM(J66:J76)-J77</f>
        <v>0</v>
      </c>
      <c r="K79" s="107"/>
    </row>
    <row r="80" spans="1:11" ht="15.75" customHeight="1" thickBot="1">
      <c r="A80" s="21">
        <f>ROW()</f>
        <v>80</v>
      </c>
      <c r="B80" s="77"/>
      <c r="C80" s="77"/>
      <c r="D80" s="77"/>
      <c r="E80" s="160"/>
      <c r="F80" s="77"/>
      <c r="G80" s="160"/>
      <c r="H80" s="77"/>
      <c r="I80" s="160"/>
      <c r="J80" s="77"/>
      <c r="K80" s="107"/>
    </row>
    <row r="81" spans="1:11" ht="15" customHeight="1" thickBot="1">
      <c r="A81" s="21">
        <f>ROW()</f>
        <v>81</v>
      </c>
      <c r="B81" s="77"/>
      <c r="C81" s="77" t="s">
        <v>411</v>
      </c>
      <c r="D81" s="77"/>
      <c r="E81" s="160"/>
      <c r="F81" s="77"/>
      <c r="G81" s="160"/>
      <c r="H81" s="77"/>
      <c r="I81" s="160"/>
      <c r="J81" s="31">
        <f>SUM(J63,J66:J76)-J77</f>
        <v>0</v>
      </c>
      <c r="K81" s="107"/>
    </row>
    <row r="82" spans="1:11" ht="12.75">
      <c r="A82" s="22">
        <f>ROW()</f>
        <v>82</v>
      </c>
      <c r="B82" s="91"/>
      <c r="C82" s="91"/>
      <c r="D82" s="91"/>
      <c r="E82" s="162"/>
      <c r="F82" s="91"/>
      <c r="G82" s="162"/>
      <c r="H82" s="91"/>
      <c r="I82" s="162"/>
      <c r="J82" s="91"/>
      <c r="K82" s="169" t="s">
        <v>287</v>
      </c>
    </row>
  </sheetData>
  <sheetProtection/>
  <mergeCells count="5">
    <mergeCell ref="F50:J50"/>
    <mergeCell ref="F51:J51"/>
    <mergeCell ref="F3:J3"/>
    <mergeCell ref="F2:J2"/>
    <mergeCell ref="C20:J46"/>
  </mergeCells>
  <printOptions/>
  <pageMargins left="0.7480314960629921" right="0.7480314960629921" top="0.984251968503937" bottom="0.984251968503937" header="0.5118110236220472" footer="0.5118110236220472"/>
  <pageSetup fitToHeight="10" fitToWidth="1" horizontalDpi="600" verticalDpi="600" orientation="portrait" paperSize="9" scale="78" r:id="rId1"/>
  <headerFooter alignWithMargins="0">
    <oddHeader>&amp;CCommerce Commission Information Disclosure Template</oddHeader>
    <oddFooter>&amp;C&amp;F&amp;R&amp;A</oddFooter>
  </headerFooter>
  <rowBreaks count="2" manualBreakCount="2">
    <brk id="51" max="8" man="1"/>
    <brk id="55" max="10" man="1"/>
  </rowBreaks>
  <colBreaks count="1" manualBreakCount="1">
    <brk id="9" min="48" max="81" man="1"/>
  </colBreaks>
  <ignoredErrors>
    <ignoredError sqref="J58 J55" unlockedFormula="1"/>
    <ignoredError sqref="J61" numberStoredAsText="1"/>
  </ignoredErrors>
</worksheet>
</file>

<file path=xl/worksheets/sheet5.xml><?xml version="1.0" encoding="utf-8"?>
<worksheet xmlns="http://schemas.openxmlformats.org/spreadsheetml/2006/main" xmlns:r="http://schemas.openxmlformats.org/officeDocument/2006/relationships">
  <sheetPr codeName="Sheet8">
    <tabColor rgb="FF9999FF"/>
    <pageSetUpPr fitToPage="1"/>
  </sheetPr>
  <dimension ref="A1:O89"/>
  <sheetViews>
    <sheetView showGridLines="0" view="pageBreakPreview" zoomScaleSheetLayoutView="100" workbookViewId="0" topLeftCell="A1">
      <selection activeCell="A1" sqref="A1"/>
    </sheetView>
  </sheetViews>
  <sheetFormatPr defaultColWidth="9.140625" defaultRowHeight="12.75"/>
  <cols>
    <col min="1" max="1" width="3.7109375" style="0" customWidth="1"/>
    <col min="2" max="2" width="3.140625" style="0" customWidth="1"/>
    <col min="3" max="3" width="4.7109375" style="0" customWidth="1"/>
    <col min="4" max="4" width="32.8515625" style="0" customWidth="1"/>
    <col min="5" max="5" width="12.57421875" style="0" customWidth="1"/>
    <col min="6" max="6" width="15.57421875" style="0" customWidth="1"/>
    <col min="7" max="7" width="0.5625" style="0" customWidth="1"/>
    <col min="8" max="8" width="15.57421875" style="0" customWidth="1"/>
    <col min="9" max="9" width="2.7109375" style="0" customWidth="1"/>
  </cols>
  <sheetData>
    <row r="1" spans="1:15" s="16" customFormat="1" ht="12.75" customHeight="1">
      <c r="A1" s="271"/>
      <c r="B1" s="272"/>
      <c r="C1" s="272"/>
      <c r="D1" s="272"/>
      <c r="E1" s="272"/>
      <c r="F1" s="272"/>
      <c r="G1" s="272"/>
      <c r="H1" s="272"/>
      <c r="I1" s="273"/>
      <c r="J1"/>
      <c r="K1"/>
      <c r="L1"/>
      <c r="M1"/>
      <c r="N1"/>
      <c r="O1"/>
    </row>
    <row r="2" spans="1:15" s="16" customFormat="1" ht="16.5" customHeight="1">
      <c r="A2" s="274"/>
      <c r="B2" s="275"/>
      <c r="C2" s="275"/>
      <c r="D2" s="276" t="s">
        <v>51</v>
      </c>
      <c r="E2" s="376" t="str">
        <f>IF(NOT(ISBLANK(CoverSheet!$C$30)),CoverSheet!$C$30,"")</f>
        <v>Airport Company</v>
      </c>
      <c r="F2" s="376"/>
      <c r="G2" s="376"/>
      <c r="H2" s="377"/>
      <c r="I2" s="278"/>
      <c r="J2"/>
      <c r="K2"/>
      <c r="L2"/>
      <c r="M2"/>
      <c r="N2"/>
      <c r="O2"/>
    </row>
    <row r="3" spans="1:15" s="16" customFormat="1" ht="16.5" customHeight="1">
      <c r="A3" s="279"/>
      <c r="B3" s="275"/>
      <c r="C3" s="275"/>
      <c r="D3" s="276" t="s">
        <v>52</v>
      </c>
      <c r="E3" s="378">
        <f>IF(ISNUMBER(CoverSheet!$C$31),CoverSheet!$C$31,"")</f>
        <v>40633</v>
      </c>
      <c r="F3" s="378"/>
      <c r="G3" s="378"/>
      <c r="H3" s="379"/>
      <c r="I3" s="278"/>
      <c r="J3"/>
      <c r="K3"/>
      <c r="L3"/>
      <c r="M3"/>
      <c r="N3"/>
      <c r="O3"/>
    </row>
    <row r="4" spans="1:15" s="16" customFormat="1" ht="20.25" customHeight="1">
      <c r="A4" s="281" t="s">
        <v>679</v>
      </c>
      <c r="B4" s="282"/>
      <c r="C4" s="282"/>
      <c r="D4" s="282"/>
      <c r="E4" s="282"/>
      <c r="F4" s="282"/>
      <c r="G4" s="282"/>
      <c r="H4" s="282"/>
      <c r="I4" s="283"/>
      <c r="J4"/>
      <c r="K4"/>
      <c r="L4"/>
      <c r="M4"/>
      <c r="N4"/>
      <c r="O4"/>
    </row>
    <row r="5" spans="1:15" s="16" customFormat="1" ht="12.75">
      <c r="A5" s="284" t="s">
        <v>53</v>
      </c>
      <c r="B5" s="285" t="s">
        <v>628</v>
      </c>
      <c r="C5" s="275"/>
      <c r="D5" s="275"/>
      <c r="E5" s="275"/>
      <c r="F5" s="275"/>
      <c r="G5" s="275"/>
      <c r="H5" s="286"/>
      <c r="I5" s="278"/>
      <c r="J5"/>
      <c r="K5"/>
      <c r="L5"/>
      <c r="M5"/>
      <c r="N5"/>
      <c r="O5"/>
    </row>
    <row r="6" spans="1:9" ht="15.75" customHeight="1">
      <c r="A6" s="21">
        <f>ROW()</f>
        <v>6</v>
      </c>
      <c r="B6" s="108" t="s">
        <v>211</v>
      </c>
      <c r="C6" s="77"/>
      <c r="D6" s="77"/>
      <c r="E6" s="77"/>
      <c r="F6" s="77"/>
      <c r="G6" s="160"/>
      <c r="H6" s="114" t="s">
        <v>141</v>
      </c>
      <c r="I6" s="107"/>
    </row>
    <row r="7" spans="1:9" ht="15" customHeight="1">
      <c r="A7" s="21">
        <f>ROW()</f>
        <v>7</v>
      </c>
      <c r="B7" s="77"/>
      <c r="C7" s="77"/>
      <c r="D7" s="71" t="s">
        <v>212</v>
      </c>
      <c r="E7" s="71"/>
      <c r="F7" s="123"/>
      <c r="G7" s="160"/>
      <c r="H7" s="77"/>
      <c r="I7" s="107"/>
    </row>
    <row r="8" spans="1:9" ht="15" customHeight="1">
      <c r="A8" s="21">
        <f>ROW()</f>
        <v>8</v>
      </c>
      <c r="B8" s="77"/>
      <c r="C8" s="77"/>
      <c r="D8" s="93" t="s">
        <v>213</v>
      </c>
      <c r="E8" s="93"/>
      <c r="F8" s="123"/>
      <c r="G8" s="160"/>
      <c r="H8" s="77"/>
      <c r="I8" s="107"/>
    </row>
    <row r="9" spans="1:9" ht="15" customHeight="1">
      <c r="A9" s="21">
        <f>ROW()</f>
        <v>9</v>
      </c>
      <c r="B9" s="77"/>
      <c r="C9" s="77"/>
      <c r="D9" s="93" t="s">
        <v>214</v>
      </c>
      <c r="E9" s="93"/>
      <c r="F9" s="123"/>
      <c r="G9" s="160"/>
      <c r="H9" s="77"/>
      <c r="I9" s="107"/>
    </row>
    <row r="10" spans="1:9" ht="15" customHeight="1" thickBot="1">
      <c r="A10" s="21">
        <f>ROW()</f>
        <v>10</v>
      </c>
      <c r="B10" s="77"/>
      <c r="C10" s="77"/>
      <c r="D10" s="93" t="s">
        <v>215</v>
      </c>
      <c r="E10" s="93"/>
      <c r="F10" s="123"/>
      <c r="G10" s="160"/>
      <c r="H10" s="77"/>
      <c r="I10" s="107"/>
    </row>
    <row r="11" spans="1:9" ht="15" customHeight="1" thickBot="1">
      <c r="A11" s="21">
        <f>ROW()</f>
        <v>11</v>
      </c>
      <c r="B11" s="77"/>
      <c r="C11" s="77"/>
      <c r="D11" s="77" t="s">
        <v>217</v>
      </c>
      <c r="E11" s="77"/>
      <c r="F11" s="77"/>
      <c r="G11" s="160"/>
      <c r="H11" s="124">
        <f>SUM(F7:F10)</f>
        <v>0</v>
      </c>
      <c r="I11" s="107"/>
    </row>
    <row r="12" spans="1:9" ht="15.75" customHeight="1">
      <c r="A12" s="21">
        <f>ROW()</f>
        <v>12</v>
      </c>
      <c r="B12" s="77"/>
      <c r="C12" s="77"/>
      <c r="D12" s="77"/>
      <c r="E12" s="77"/>
      <c r="F12" s="77"/>
      <c r="G12" s="160"/>
      <c r="H12" s="77"/>
      <c r="I12" s="107"/>
    </row>
    <row r="13" spans="1:11" s="6" customFormat="1" ht="15" customHeight="1">
      <c r="A13" s="21">
        <f>ROW()</f>
        <v>13</v>
      </c>
      <c r="B13" s="189"/>
      <c r="C13" s="189"/>
      <c r="D13" s="188" t="s">
        <v>366</v>
      </c>
      <c r="E13" s="188"/>
      <c r="F13" s="199"/>
      <c r="G13" s="200"/>
      <c r="H13" s="189"/>
      <c r="I13" s="201"/>
      <c r="J13"/>
      <c r="K13"/>
    </row>
    <row r="14" spans="1:11" s="6" customFormat="1" ht="15" customHeight="1">
      <c r="A14" s="21">
        <f>ROW()</f>
        <v>14</v>
      </c>
      <c r="B14" s="189"/>
      <c r="C14" s="189"/>
      <c r="D14" s="188" t="s">
        <v>358</v>
      </c>
      <c r="E14" s="188"/>
      <c r="F14" s="199"/>
      <c r="G14" s="200"/>
      <c r="H14" s="189"/>
      <c r="I14" s="201"/>
      <c r="J14"/>
      <c r="K14"/>
    </row>
    <row r="15" spans="1:11" s="6" customFormat="1" ht="15" customHeight="1" thickBot="1">
      <c r="A15" s="21">
        <f>ROW()</f>
        <v>15</v>
      </c>
      <c r="B15" s="189"/>
      <c r="C15" s="189"/>
      <c r="D15" s="188" t="s">
        <v>216</v>
      </c>
      <c r="E15" s="188"/>
      <c r="F15" s="199"/>
      <c r="G15" s="200"/>
      <c r="H15" s="189"/>
      <c r="I15" s="201"/>
      <c r="J15"/>
      <c r="K15"/>
    </row>
    <row r="16" spans="1:9" ht="15" customHeight="1" thickBot="1">
      <c r="A16" s="21">
        <f>ROW()</f>
        <v>16</v>
      </c>
      <c r="B16" s="77"/>
      <c r="C16" s="77"/>
      <c r="D16" s="77" t="s">
        <v>218</v>
      </c>
      <c r="E16" s="77"/>
      <c r="F16" s="77"/>
      <c r="G16" s="160"/>
      <c r="H16" s="124">
        <f>H11+F13+F14+F15</f>
        <v>0</v>
      </c>
      <c r="I16" s="107"/>
    </row>
    <row r="17" spans="1:9" ht="15.75" customHeight="1">
      <c r="A17" s="21">
        <f>ROW()</f>
        <v>17</v>
      </c>
      <c r="B17" s="77"/>
      <c r="C17" s="77"/>
      <c r="D17" s="77"/>
      <c r="E17" s="77"/>
      <c r="F17" s="77"/>
      <c r="G17" s="160"/>
      <c r="H17" s="77"/>
      <c r="I17" s="107"/>
    </row>
    <row r="18" spans="1:9" ht="15.75" customHeight="1">
      <c r="A18" s="21">
        <f>ROW()</f>
        <v>18</v>
      </c>
      <c r="B18" s="108" t="s">
        <v>219</v>
      </c>
      <c r="C18" s="77"/>
      <c r="D18" s="77"/>
      <c r="E18" s="77"/>
      <c r="F18" s="77"/>
      <c r="G18" s="160"/>
      <c r="H18" s="77"/>
      <c r="I18" s="107"/>
    </row>
    <row r="19" spans="1:9" ht="15.75" customHeight="1">
      <c r="A19" s="21">
        <f>ROW()</f>
        <v>19</v>
      </c>
      <c r="B19" s="77"/>
      <c r="C19" s="77"/>
      <c r="D19" s="77"/>
      <c r="E19" s="77"/>
      <c r="F19" s="77"/>
      <c r="G19" s="160"/>
      <c r="H19" s="77"/>
      <c r="I19" s="107"/>
    </row>
    <row r="20" spans="1:9" ht="15" customHeight="1">
      <c r="A20" s="21">
        <f>ROW()</f>
        <v>20</v>
      </c>
      <c r="B20" s="77"/>
      <c r="C20" s="77"/>
      <c r="D20" s="93" t="s">
        <v>403</v>
      </c>
      <c r="E20" s="93"/>
      <c r="F20" s="77"/>
      <c r="G20" s="160"/>
      <c r="H20" s="77"/>
      <c r="I20" s="107"/>
    </row>
    <row r="21" spans="1:9" ht="15" customHeight="1">
      <c r="A21" s="21">
        <f>ROW()</f>
        <v>21</v>
      </c>
      <c r="B21" s="77"/>
      <c r="C21" s="77"/>
      <c r="D21" s="93" t="s">
        <v>181</v>
      </c>
      <c r="E21" s="93"/>
      <c r="F21" s="123"/>
      <c r="G21" s="160"/>
      <c r="H21" s="77"/>
      <c r="I21" s="107"/>
    </row>
    <row r="22" spans="1:9" ht="15" customHeight="1">
      <c r="A22" s="21">
        <f>ROW()</f>
        <v>22</v>
      </c>
      <c r="B22" s="77"/>
      <c r="C22" s="77"/>
      <c r="D22" s="93" t="s">
        <v>182</v>
      </c>
      <c r="E22" s="93"/>
      <c r="F22" s="123"/>
      <c r="G22" s="160"/>
      <c r="H22" s="77"/>
      <c r="I22" s="107"/>
    </row>
    <row r="23" spans="1:9" ht="15" customHeight="1">
      <c r="A23" s="21">
        <f>ROW()</f>
        <v>23</v>
      </c>
      <c r="B23" s="77"/>
      <c r="C23" s="77"/>
      <c r="D23" s="93" t="s">
        <v>183</v>
      </c>
      <c r="E23" s="93"/>
      <c r="F23" s="123"/>
      <c r="G23" s="160"/>
      <c r="H23" s="77"/>
      <c r="I23" s="107"/>
    </row>
    <row r="24" spans="1:9" ht="15" customHeight="1" thickBot="1">
      <c r="A24" s="21">
        <f>ROW()</f>
        <v>24</v>
      </c>
      <c r="B24" s="77"/>
      <c r="C24" s="77"/>
      <c r="D24" s="93" t="s">
        <v>184</v>
      </c>
      <c r="E24" s="93"/>
      <c r="F24" s="123"/>
      <c r="G24" s="160"/>
      <c r="H24" s="77"/>
      <c r="I24" s="107"/>
    </row>
    <row r="25" spans="1:9" ht="15" customHeight="1" thickBot="1">
      <c r="A25" s="21">
        <f>ROW()</f>
        <v>25</v>
      </c>
      <c r="B25" s="77"/>
      <c r="C25" s="77"/>
      <c r="D25" s="77" t="s">
        <v>374</v>
      </c>
      <c r="E25" s="77"/>
      <c r="F25" s="77"/>
      <c r="G25" s="160"/>
      <c r="H25" s="124">
        <f>SUM(F21:F24)</f>
        <v>0</v>
      </c>
      <c r="I25" s="107"/>
    </row>
    <row r="26" spans="1:9" ht="15.75" customHeight="1" thickBot="1">
      <c r="A26" s="21">
        <f>ROW()</f>
        <v>26</v>
      </c>
      <c r="B26" s="77"/>
      <c r="C26" s="77"/>
      <c r="D26" s="77"/>
      <c r="E26" s="77"/>
      <c r="F26" s="77"/>
      <c r="G26" s="160"/>
      <c r="H26" s="77"/>
      <c r="I26" s="107"/>
    </row>
    <row r="27" spans="1:9" ht="15" customHeight="1" thickBot="1">
      <c r="A27" s="21">
        <f>ROW()</f>
        <v>27</v>
      </c>
      <c r="B27" s="108" t="s">
        <v>221</v>
      </c>
      <c r="C27" s="77"/>
      <c r="D27" s="77"/>
      <c r="E27" s="77"/>
      <c r="F27" s="77"/>
      <c r="G27" s="160"/>
      <c r="H27" s="125">
        <f>H16-H25</f>
        <v>0</v>
      </c>
      <c r="I27" s="107"/>
    </row>
    <row r="28" spans="1:9" ht="15.75" customHeight="1">
      <c r="A28" s="21">
        <f>ROW()</f>
        <v>28</v>
      </c>
      <c r="B28" s="77"/>
      <c r="C28" s="77"/>
      <c r="D28" s="77"/>
      <c r="E28" s="77"/>
      <c r="F28" s="77"/>
      <c r="G28" s="160"/>
      <c r="H28" s="77"/>
      <c r="I28" s="107"/>
    </row>
    <row r="29" spans="1:9" ht="15" customHeight="1">
      <c r="A29" s="21">
        <f>ROW()</f>
        <v>29</v>
      </c>
      <c r="B29" s="77"/>
      <c r="C29" s="77"/>
      <c r="D29" s="77" t="s">
        <v>391</v>
      </c>
      <c r="E29" s="77"/>
      <c r="F29" s="77"/>
      <c r="G29" s="160"/>
      <c r="H29" s="126">
        <f>'S5.RAB Roll-Forward'!K10</f>
        <v>0</v>
      </c>
      <c r="I29" s="107"/>
    </row>
    <row r="30" spans="1:9" ht="15.75" customHeight="1">
      <c r="A30" s="21">
        <f>ROW()</f>
        <v>30</v>
      </c>
      <c r="B30" s="77"/>
      <c r="C30" s="77"/>
      <c r="D30" s="77"/>
      <c r="E30" s="77"/>
      <c r="F30" s="77"/>
      <c r="G30" s="160"/>
      <c r="H30" s="77"/>
      <c r="I30" s="107"/>
    </row>
    <row r="31" spans="1:9" ht="15" customHeight="1">
      <c r="A31" s="21">
        <f>ROW()</f>
        <v>31</v>
      </c>
      <c r="B31" s="77"/>
      <c r="C31" s="89" t="s">
        <v>149</v>
      </c>
      <c r="D31" s="93" t="s">
        <v>404</v>
      </c>
      <c r="E31" s="93"/>
      <c r="F31" s="126">
        <f>'S5.RAB Roll-Forward'!I12</f>
        <v>0</v>
      </c>
      <c r="G31" s="163"/>
      <c r="H31" s="54"/>
      <c r="I31" s="107"/>
    </row>
    <row r="32" spans="1:9" ht="15" customHeight="1" thickBot="1">
      <c r="A32" s="21">
        <f>ROW()</f>
        <v>32</v>
      </c>
      <c r="B32" s="77"/>
      <c r="C32" s="89" t="s">
        <v>149</v>
      </c>
      <c r="D32" s="188" t="s">
        <v>405</v>
      </c>
      <c r="E32" s="93"/>
      <c r="F32" s="126">
        <f>'S5.RAB Roll-Forward'!I13</f>
        <v>0</v>
      </c>
      <c r="G32" s="163"/>
      <c r="H32" s="54"/>
      <c r="I32" s="107"/>
    </row>
    <row r="33" spans="1:9" ht="15" customHeight="1" thickBot="1">
      <c r="A33" s="21">
        <f>ROW()</f>
        <v>33</v>
      </c>
      <c r="B33" s="77"/>
      <c r="C33" s="77"/>
      <c r="D33" s="77" t="s">
        <v>222</v>
      </c>
      <c r="E33" s="77"/>
      <c r="F33" s="77"/>
      <c r="G33" s="160"/>
      <c r="H33" s="128">
        <f>SUM(F31:F32)</f>
        <v>0</v>
      </c>
      <c r="I33" s="107"/>
    </row>
    <row r="34" spans="1:9" ht="15.75" customHeight="1" thickBot="1">
      <c r="A34" s="21">
        <f>ROW()</f>
        <v>34</v>
      </c>
      <c r="B34" s="77"/>
      <c r="C34" s="77"/>
      <c r="D34" s="77"/>
      <c r="E34" s="77"/>
      <c r="F34" s="77"/>
      <c r="G34" s="160"/>
      <c r="H34" s="77"/>
      <c r="I34" s="107"/>
    </row>
    <row r="35" spans="1:9" ht="15" customHeight="1" thickBot="1">
      <c r="A35" s="21">
        <f>ROW()</f>
        <v>35</v>
      </c>
      <c r="B35" s="252" t="s">
        <v>435</v>
      </c>
      <c r="C35" s="77"/>
      <c r="D35" s="77"/>
      <c r="E35" s="77"/>
      <c r="F35" s="77"/>
      <c r="G35" s="160"/>
      <c r="H35" s="125">
        <f>H27-H29+H33</f>
        <v>0</v>
      </c>
      <c r="I35" s="107"/>
    </row>
    <row r="36" spans="1:9" ht="15.75" customHeight="1">
      <c r="A36" s="21">
        <f>ROW()</f>
        <v>36</v>
      </c>
      <c r="B36" s="77"/>
      <c r="C36" s="77"/>
      <c r="D36" s="77"/>
      <c r="E36" s="77"/>
      <c r="F36" s="77"/>
      <c r="G36" s="160"/>
      <c r="H36" s="77"/>
      <c r="I36" s="107"/>
    </row>
    <row r="37" spans="1:9" ht="15" customHeight="1">
      <c r="A37" s="21">
        <f>ROW()</f>
        <v>37</v>
      </c>
      <c r="B37" s="77"/>
      <c r="C37" s="89" t="s">
        <v>142</v>
      </c>
      <c r="D37" s="93" t="s">
        <v>243</v>
      </c>
      <c r="E37" s="93"/>
      <c r="F37" s="77"/>
      <c r="G37" s="160"/>
      <c r="H37" s="127">
        <f>'S4.Tax Allowance'!F28</f>
        <v>0</v>
      </c>
      <c r="I37" s="107"/>
    </row>
    <row r="38" spans="1:9" ht="15.75" customHeight="1" thickBot="1">
      <c r="A38" s="21">
        <f>ROW()</f>
        <v>38</v>
      </c>
      <c r="B38" s="77"/>
      <c r="C38" s="77"/>
      <c r="D38" s="77"/>
      <c r="E38" s="77"/>
      <c r="F38" s="77"/>
      <c r="G38" s="160"/>
      <c r="H38" s="77"/>
      <c r="I38" s="107"/>
    </row>
    <row r="39" spans="1:9" ht="15" customHeight="1" thickBot="1">
      <c r="A39" s="21">
        <f>ROW()</f>
        <v>39</v>
      </c>
      <c r="B39" s="108" t="s">
        <v>223</v>
      </c>
      <c r="C39" s="77"/>
      <c r="D39" s="77"/>
      <c r="E39" s="77"/>
      <c r="F39" s="77"/>
      <c r="G39" s="160"/>
      <c r="H39" s="125">
        <f>H35-H37</f>
        <v>0</v>
      </c>
      <c r="I39" s="107"/>
    </row>
    <row r="40" spans="1:9" ht="12.75">
      <c r="A40" s="22">
        <f>ROW()</f>
        <v>40</v>
      </c>
      <c r="B40" s="91"/>
      <c r="C40" s="91"/>
      <c r="D40" s="91"/>
      <c r="E40" s="91"/>
      <c r="F40" s="91"/>
      <c r="G40" s="234"/>
      <c r="H40" s="91"/>
      <c r="I40" s="169" t="s">
        <v>288</v>
      </c>
    </row>
    <row r="41" spans="1:9" ht="12.75">
      <c r="A41" s="26"/>
      <c r="B41" s="26"/>
      <c r="C41" s="26"/>
      <c r="D41" s="26"/>
      <c r="E41" s="26"/>
      <c r="F41" s="26"/>
      <c r="G41" s="26"/>
      <c r="H41" s="26"/>
      <c r="I41" s="26"/>
    </row>
    <row r="42" spans="1:15" s="16" customFormat="1" ht="12.75" customHeight="1">
      <c r="A42" s="271"/>
      <c r="B42" s="272"/>
      <c r="C42" s="272"/>
      <c r="D42" s="272"/>
      <c r="E42" s="272"/>
      <c r="F42" s="272"/>
      <c r="G42" s="272"/>
      <c r="H42" s="272"/>
      <c r="I42" s="273"/>
      <c r="J42"/>
      <c r="K42"/>
      <c r="L42"/>
      <c r="M42"/>
      <c r="N42"/>
      <c r="O42"/>
    </row>
    <row r="43" spans="1:15" s="16" customFormat="1" ht="16.5" customHeight="1">
      <c r="A43" s="274"/>
      <c r="B43" s="275"/>
      <c r="C43" s="275"/>
      <c r="D43" s="276" t="s">
        <v>51</v>
      </c>
      <c r="E43" s="376" t="str">
        <f>IF(NOT(ISBLANK(CoverSheet!$C$30)),CoverSheet!$C$30,"")</f>
        <v>Airport Company</v>
      </c>
      <c r="F43" s="376"/>
      <c r="G43" s="376"/>
      <c r="H43" s="377"/>
      <c r="I43" s="278"/>
      <c r="J43"/>
      <c r="K43"/>
      <c r="L43"/>
      <c r="M43"/>
      <c r="N43"/>
      <c r="O43"/>
    </row>
    <row r="44" spans="1:15" s="16" customFormat="1" ht="16.5" customHeight="1">
      <c r="A44" s="279"/>
      <c r="B44" s="275"/>
      <c r="C44" s="275"/>
      <c r="D44" s="276" t="s">
        <v>52</v>
      </c>
      <c r="E44" s="378">
        <f>IF(ISNUMBER(CoverSheet!$C$31),CoverSheet!$C$31,"")</f>
        <v>40633</v>
      </c>
      <c r="F44" s="378"/>
      <c r="G44" s="378"/>
      <c r="H44" s="379"/>
      <c r="I44" s="278"/>
      <c r="J44"/>
      <c r="K44"/>
      <c r="L44"/>
      <c r="M44"/>
      <c r="N44"/>
      <c r="O44"/>
    </row>
    <row r="45" spans="1:15" s="16" customFormat="1" ht="15.75">
      <c r="A45" s="287" t="s">
        <v>680</v>
      </c>
      <c r="B45" s="282"/>
      <c r="C45" s="282"/>
      <c r="D45" s="282"/>
      <c r="E45" s="282"/>
      <c r="F45" s="282"/>
      <c r="G45" s="282"/>
      <c r="H45" s="282"/>
      <c r="I45" s="283"/>
      <c r="J45"/>
      <c r="K45"/>
      <c r="L45"/>
      <c r="M45"/>
      <c r="N45"/>
      <c r="O45"/>
    </row>
    <row r="46" spans="1:15" s="16" customFormat="1" ht="12.75">
      <c r="A46" s="284" t="s">
        <v>53</v>
      </c>
      <c r="B46" s="285" t="s">
        <v>628</v>
      </c>
      <c r="C46" s="275"/>
      <c r="D46" s="275"/>
      <c r="E46" s="275"/>
      <c r="F46" s="275"/>
      <c r="G46" s="275"/>
      <c r="H46" s="286"/>
      <c r="I46" s="278"/>
      <c r="J46"/>
      <c r="K46"/>
      <c r="L46"/>
      <c r="M46"/>
      <c r="N46"/>
      <c r="O46"/>
    </row>
    <row r="47" spans="1:9" ht="15.75" customHeight="1">
      <c r="A47" s="21">
        <f>ROW()</f>
        <v>47</v>
      </c>
      <c r="B47" s="77"/>
      <c r="C47" s="77"/>
      <c r="D47" s="77"/>
      <c r="E47" s="77"/>
      <c r="F47" s="77"/>
      <c r="G47" s="160"/>
      <c r="H47" s="77"/>
      <c r="I47" s="107"/>
    </row>
    <row r="48" spans="1:9" ht="12.75">
      <c r="A48" s="21">
        <f>ROW()</f>
        <v>48</v>
      </c>
      <c r="B48" s="108" t="s">
        <v>278</v>
      </c>
      <c r="C48" s="77"/>
      <c r="D48" s="77"/>
      <c r="E48" s="77"/>
      <c r="F48" s="77"/>
      <c r="G48" s="160"/>
      <c r="H48" s="77"/>
      <c r="I48" s="107"/>
    </row>
    <row r="49" spans="1:9" ht="12.75">
      <c r="A49" s="21">
        <f>ROW()</f>
        <v>49</v>
      </c>
      <c r="B49" s="77"/>
      <c r="C49" s="381"/>
      <c r="D49" s="381"/>
      <c r="E49" s="381"/>
      <c r="F49" s="381"/>
      <c r="G49" s="381"/>
      <c r="H49" s="381"/>
      <c r="I49" s="107"/>
    </row>
    <row r="50" spans="1:9" ht="12.75">
      <c r="A50" s="21">
        <f>ROW()</f>
        <v>50</v>
      </c>
      <c r="B50" s="77"/>
      <c r="C50" s="381"/>
      <c r="D50" s="381"/>
      <c r="E50" s="381"/>
      <c r="F50" s="381"/>
      <c r="G50" s="381"/>
      <c r="H50" s="381"/>
      <c r="I50" s="107"/>
    </row>
    <row r="51" spans="1:9" ht="12.75">
      <c r="A51" s="21">
        <f>ROW()</f>
        <v>51</v>
      </c>
      <c r="B51" s="77"/>
      <c r="C51" s="381"/>
      <c r="D51" s="381"/>
      <c r="E51" s="381"/>
      <c r="F51" s="381"/>
      <c r="G51" s="381"/>
      <c r="H51" s="381"/>
      <c r="I51" s="107"/>
    </row>
    <row r="52" spans="1:9" ht="12.75">
      <c r="A52" s="21">
        <f>ROW()</f>
        <v>52</v>
      </c>
      <c r="B52" s="77"/>
      <c r="C52" s="381"/>
      <c r="D52" s="381"/>
      <c r="E52" s="381"/>
      <c r="F52" s="381"/>
      <c r="G52" s="381"/>
      <c r="H52" s="381"/>
      <c r="I52" s="107"/>
    </row>
    <row r="53" spans="1:9" ht="12.75">
      <c r="A53" s="21">
        <f>ROW()</f>
        <v>53</v>
      </c>
      <c r="B53" s="77"/>
      <c r="C53" s="381"/>
      <c r="D53" s="381"/>
      <c r="E53" s="381"/>
      <c r="F53" s="381"/>
      <c r="G53" s="381"/>
      <c r="H53" s="381"/>
      <c r="I53" s="107"/>
    </row>
    <row r="54" spans="1:9" ht="12.75">
      <c r="A54" s="21">
        <f>ROW()</f>
        <v>54</v>
      </c>
      <c r="B54" s="77"/>
      <c r="C54" s="381"/>
      <c r="D54" s="381"/>
      <c r="E54" s="381"/>
      <c r="F54" s="381"/>
      <c r="G54" s="381"/>
      <c r="H54" s="381"/>
      <c r="I54" s="107"/>
    </row>
    <row r="55" spans="1:9" ht="12.75">
      <c r="A55" s="21">
        <f>ROW()</f>
        <v>55</v>
      </c>
      <c r="B55" s="77"/>
      <c r="C55" s="381"/>
      <c r="D55" s="381"/>
      <c r="E55" s="381"/>
      <c r="F55" s="381"/>
      <c r="G55" s="381"/>
      <c r="H55" s="381"/>
      <c r="I55" s="107"/>
    </row>
    <row r="56" spans="1:9" ht="12.75">
      <c r="A56" s="21">
        <f>ROW()</f>
        <v>56</v>
      </c>
      <c r="B56" s="77"/>
      <c r="C56" s="381"/>
      <c r="D56" s="381"/>
      <c r="E56" s="381"/>
      <c r="F56" s="381"/>
      <c r="G56" s="381"/>
      <c r="H56" s="381"/>
      <c r="I56" s="107"/>
    </row>
    <row r="57" spans="1:9" ht="12.75">
      <c r="A57" s="21">
        <f>ROW()</f>
        <v>57</v>
      </c>
      <c r="B57" s="77"/>
      <c r="C57" s="381"/>
      <c r="D57" s="381"/>
      <c r="E57" s="381"/>
      <c r="F57" s="381"/>
      <c r="G57" s="381"/>
      <c r="H57" s="381"/>
      <c r="I57" s="107"/>
    </row>
    <row r="58" spans="1:9" ht="12.75">
      <c r="A58" s="21">
        <f>ROW()</f>
        <v>58</v>
      </c>
      <c r="B58" s="77"/>
      <c r="C58" s="381"/>
      <c r="D58" s="381"/>
      <c r="E58" s="381"/>
      <c r="F58" s="381"/>
      <c r="G58" s="381"/>
      <c r="H58" s="381"/>
      <c r="I58" s="107"/>
    </row>
    <row r="59" spans="1:9" ht="12.75">
      <c r="A59" s="21">
        <f>ROW()</f>
        <v>59</v>
      </c>
      <c r="B59" s="77"/>
      <c r="C59" s="381"/>
      <c r="D59" s="381"/>
      <c r="E59" s="381"/>
      <c r="F59" s="381"/>
      <c r="G59" s="381"/>
      <c r="H59" s="381"/>
      <c r="I59" s="107"/>
    </row>
    <row r="60" spans="1:9" ht="12.75">
      <c r="A60" s="21">
        <f>ROW()</f>
        <v>60</v>
      </c>
      <c r="B60" s="77"/>
      <c r="C60" s="381"/>
      <c r="D60" s="381"/>
      <c r="E60" s="381"/>
      <c r="F60" s="381"/>
      <c r="G60" s="381"/>
      <c r="H60" s="381"/>
      <c r="I60" s="107"/>
    </row>
    <row r="61" spans="1:9" ht="12.75">
      <c r="A61" s="21">
        <f>ROW()</f>
        <v>61</v>
      </c>
      <c r="B61" s="77"/>
      <c r="C61" s="381"/>
      <c r="D61" s="381"/>
      <c r="E61" s="381"/>
      <c r="F61" s="381"/>
      <c r="G61" s="381"/>
      <c r="H61" s="381"/>
      <c r="I61" s="107"/>
    </row>
    <row r="62" spans="1:9" ht="12.75">
      <c r="A62" s="21">
        <f>ROW()</f>
        <v>62</v>
      </c>
      <c r="B62" s="77"/>
      <c r="C62" s="381"/>
      <c r="D62" s="381"/>
      <c r="E62" s="381"/>
      <c r="F62" s="381"/>
      <c r="G62" s="381"/>
      <c r="H62" s="381"/>
      <c r="I62" s="107"/>
    </row>
    <row r="63" spans="1:9" ht="12.75">
      <c r="A63" s="21">
        <f>ROW()</f>
        <v>63</v>
      </c>
      <c r="B63" s="77"/>
      <c r="C63" s="381"/>
      <c r="D63" s="381"/>
      <c r="E63" s="381"/>
      <c r="F63" s="381"/>
      <c r="G63" s="381"/>
      <c r="H63" s="381"/>
      <c r="I63" s="107"/>
    </row>
    <row r="64" spans="1:9" ht="12.75">
      <c r="A64" s="21">
        <f>ROW()</f>
        <v>64</v>
      </c>
      <c r="B64" s="77"/>
      <c r="C64" s="381"/>
      <c r="D64" s="381"/>
      <c r="E64" s="381"/>
      <c r="F64" s="381"/>
      <c r="G64" s="381"/>
      <c r="H64" s="381"/>
      <c r="I64" s="107"/>
    </row>
    <row r="65" spans="1:9" ht="12.75">
      <c r="A65" s="21">
        <f>ROW()</f>
        <v>65</v>
      </c>
      <c r="B65" s="77"/>
      <c r="C65" s="381"/>
      <c r="D65" s="381"/>
      <c r="E65" s="381"/>
      <c r="F65" s="381"/>
      <c r="G65" s="381"/>
      <c r="H65" s="381"/>
      <c r="I65" s="107"/>
    </row>
    <row r="66" spans="1:9" ht="12.75">
      <c r="A66" s="21">
        <f>ROW()</f>
        <v>66</v>
      </c>
      <c r="B66" s="77"/>
      <c r="C66" s="381"/>
      <c r="D66" s="381"/>
      <c r="E66" s="381"/>
      <c r="F66" s="381"/>
      <c r="G66" s="381"/>
      <c r="H66" s="381"/>
      <c r="I66" s="107"/>
    </row>
    <row r="67" spans="1:9" ht="12.75">
      <c r="A67" s="21">
        <f>ROW()</f>
        <v>67</v>
      </c>
      <c r="B67" s="77"/>
      <c r="C67" s="77"/>
      <c r="D67" s="77"/>
      <c r="E67" s="77"/>
      <c r="F67" s="77"/>
      <c r="G67" s="77"/>
      <c r="H67" s="77"/>
      <c r="I67" s="107"/>
    </row>
    <row r="68" spans="1:15" s="16" customFormat="1" ht="15.75">
      <c r="A68" s="360" t="s">
        <v>464</v>
      </c>
      <c r="B68" s="52"/>
      <c r="C68" s="52"/>
      <c r="D68" s="52"/>
      <c r="E68" s="52"/>
      <c r="F68" s="52"/>
      <c r="G68" s="52"/>
      <c r="H68" s="52"/>
      <c r="I68" s="53"/>
      <c r="J68"/>
      <c r="K68"/>
      <c r="L68"/>
      <c r="M68"/>
      <c r="N68"/>
      <c r="O68"/>
    </row>
    <row r="69" spans="1:15" s="16" customFormat="1" ht="12.75">
      <c r="A69" s="20" t="s">
        <v>53</v>
      </c>
      <c r="B69" s="103"/>
      <c r="C69" s="103"/>
      <c r="D69" s="103"/>
      <c r="E69" s="103"/>
      <c r="F69" s="103"/>
      <c r="G69" s="103"/>
      <c r="H69" s="106"/>
      <c r="I69" s="104"/>
      <c r="J69"/>
      <c r="K69"/>
      <c r="L69"/>
      <c r="M69"/>
      <c r="N69"/>
      <c r="O69"/>
    </row>
    <row r="70" spans="1:9" ht="30" customHeight="1">
      <c r="A70" s="21">
        <f>ROW()</f>
        <v>70</v>
      </c>
      <c r="B70" s="113" t="s">
        <v>456</v>
      </c>
      <c r="C70" s="77"/>
      <c r="D70" s="77"/>
      <c r="E70" s="160"/>
      <c r="F70" s="77"/>
      <c r="G70" s="160"/>
      <c r="H70" s="77"/>
      <c r="I70" s="219"/>
    </row>
    <row r="71" spans="1:9" ht="12.75">
      <c r="A71" s="21">
        <f>ROW()</f>
        <v>71</v>
      </c>
      <c r="B71" s="54"/>
      <c r="C71" s="54"/>
      <c r="D71" s="77"/>
      <c r="E71" s="77"/>
      <c r="F71" s="77"/>
      <c r="G71" s="160"/>
      <c r="H71" s="130" t="s">
        <v>141</v>
      </c>
      <c r="I71" s="107"/>
    </row>
    <row r="72" spans="1:9" ht="15" customHeight="1">
      <c r="A72" s="21">
        <f>ROW()</f>
        <v>72</v>
      </c>
      <c r="B72" s="77"/>
      <c r="C72" s="77"/>
      <c r="D72" s="189" t="s">
        <v>566</v>
      </c>
      <c r="E72" s="77"/>
      <c r="F72" s="123"/>
      <c r="G72" s="160"/>
      <c r="H72" s="77"/>
      <c r="I72" s="107"/>
    </row>
    <row r="73" spans="1:9" ht="15" customHeight="1" thickBot="1">
      <c r="A73" s="21">
        <f>ROW()</f>
        <v>73</v>
      </c>
      <c r="B73" s="77"/>
      <c r="C73" s="77"/>
      <c r="D73" s="77" t="s">
        <v>567</v>
      </c>
      <c r="E73" s="77"/>
      <c r="F73" s="123"/>
      <c r="G73" s="160"/>
      <c r="H73" s="77"/>
      <c r="I73" s="107"/>
    </row>
    <row r="74" spans="1:9" ht="15" customHeight="1" thickBot="1">
      <c r="A74" s="21">
        <f>ROW()</f>
        <v>74</v>
      </c>
      <c r="B74" s="77"/>
      <c r="C74" s="77"/>
      <c r="D74" s="77" t="s">
        <v>569</v>
      </c>
      <c r="E74" s="77"/>
      <c r="F74" s="54"/>
      <c r="G74" s="163"/>
      <c r="H74" s="125">
        <f>SUM(F72:F73)</f>
        <v>0</v>
      </c>
      <c r="I74" s="107"/>
    </row>
    <row r="75" spans="1:9" ht="30" customHeight="1">
      <c r="A75" s="21">
        <f>ROW()</f>
        <v>75</v>
      </c>
      <c r="B75" s="259" t="s">
        <v>454</v>
      </c>
      <c r="C75" s="77"/>
      <c r="D75" s="77"/>
      <c r="E75" s="160"/>
      <c r="F75" s="77"/>
      <c r="G75" s="160"/>
      <c r="H75" s="77"/>
      <c r="I75" s="219"/>
    </row>
    <row r="76" spans="1:9" ht="12.75">
      <c r="A76" s="21">
        <f>ROW()</f>
        <v>76</v>
      </c>
      <c r="B76" s="54"/>
      <c r="C76" s="77"/>
      <c r="D76" s="77"/>
      <c r="E76" s="77"/>
      <c r="F76" s="77"/>
      <c r="G76" s="160"/>
      <c r="H76" s="130" t="s">
        <v>141</v>
      </c>
      <c r="I76" s="107"/>
    </row>
    <row r="77" spans="1:9" ht="15" customHeight="1">
      <c r="A77" s="21">
        <f>ROW()</f>
        <v>77</v>
      </c>
      <c r="B77" s="77"/>
      <c r="C77" s="77"/>
      <c r="D77" s="189" t="s">
        <v>568</v>
      </c>
      <c r="E77" s="77"/>
      <c r="F77" s="77"/>
      <c r="G77" s="160"/>
      <c r="H77" s="123"/>
      <c r="I77" s="107"/>
    </row>
    <row r="78" spans="1:9" ht="30" customHeight="1">
      <c r="A78" s="21">
        <f>ROW()</f>
        <v>78</v>
      </c>
      <c r="B78" s="113" t="s">
        <v>455</v>
      </c>
      <c r="C78" s="77"/>
      <c r="D78" s="77"/>
      <c r="E78" s="160"/>
      <c r="F78" s="77"/>
      <c r="G78" s="160"/>
      <c r="H78" s="77"/>
      <c r="I78" s="219"/>
    </row>
    <row r="79" spans="1:9" ht="12.75">
      <c r="A79" s="21">
        <f>ROW()</f>
        <v>79</v>
      </c>
      <c r="B79" s="54"/>
      <c r="C79" s="77"/>
      <c r="D79" s="77"/>
      <c r="E79" s="77"/>
      <c r="F79" s="77"/>
      <c r="G79" s="160"/>
      <c r="H79" s="130" t="s">
        <v>141</v>
      </c>
      <c r="I79" s="107"/>
    </row>
    <row r="80" spans="1:9" ht="15" customHeight="1">
      <c r="A80" s="21">
        <f>ROW()</f>
        <v>80</v>
      </c>
      <c r="B80" s="77"/>
      <c r="C80" s="77"/>
      <c r="D80" s="77" t="s">
        <v>224</v>
      </c>
      <c r="E80" s="77"/>
      <c r="F80" s="77"/>
      <c r="G80" s="160"/>
      <c r="H80" s="123"/>
      <c r="I80" s="107"/>
    </row>
    <row r="81" spans="1:9" ht="12.75">
      <c r="A81" s="21">
        <f>ROW()</f>
        <v>81</v>
      </c>
      <c r="B81" s="77"/>
      <c r="C81" s="77"/>
      <c r="D81" s="77"/>
      <c r="E81" s="77"/>
      <c r="F81" s="77"/>
      <c r="G81" s="160"/>
      <c r="H81" s="77"/>
      <c r="I81" s="107"/>
    </row>
    <row r="82" spans="1:9" ht="12.75">
      <c r="A82" s="21">
        <f>ROW()</f>
        <v>82</v>
      </c>
      <c r="B82" s="108" t="s">
        <v>225</v>
      </c>
      <c r="C82" s="77"/>
      <c r="D82" s="77"/>
      <c r="E82" s="77"/>
      <c r="F82" s="77"/>
      <c r="G82" s="160"/>
      <c r="H82" s="77"/>
      <c r="I82" s="107"/>
    </row>
    <row r="83" spans="1:9" ht="15" customHeight="1">
      <c r="A83" s="21">
        <f>ROW()</f>
        <v>83</v>
      </c>
      <c r="B83" s="77"/>
      <c r="C83" s="381"/>
      <c r="D83" s="381"/>
      <c r="E83" s="381"/>
      <c r="F83" s="381"/>
      <c r="G83" s="381"/>
      <c r="H83" s="381"/>
      <c r="I83" s="107"/>
    </row>
    <row r="84" spans="1:9" ht="15" customHeight="1">
      <c r="A84" s="21">
        <f>ROW()</f>
        <v>84</v>
      </c>
      <c r="B84" s="77"/>
      <c r="C84" s="381"/>
      <c r="D84" s="381"/>
      <c r="E84" s="381"/>
      <c r="F84" s="381"/>
      <c r="G84" s="381"/>
      <c r="H84" s="381"/>
      <c r="I84" s="107"/>
    </row>
    <row r="85" spans="1:9" ht="15" customHeight="1">
      <c r="A85" s="21">
        <f>ROW()</f>
        <v>85</v>
      </c>
      <c r="B85" s="77"/>
      <c r="C85" s="381"/>
      <c r="D85" s="381"/>
      <c r="E85" s="381"/>
      <c r="F85" s="381"/>
      <c r="G85" s="381"/>
      <c r="H85" s="381"/>
      <c r="I85" s="107"/>
    </row>
    <row r="86" spans="1:9" ht="15" customHeight="1">
      <c r="A86" s="21">
        <f>ROW()</f>
        <v>86</v>
      </c>
      <c r="B86" s="77"/>
      <c r="C86" s="381"/>
      <c r="D86" s="381"/>
      <c r="E86" s="381"/>
      <c r="F86" s="381"/>
      <c r="G86" s="381"/>
      <c r="H86" s="381"/>
      <c r="I86" s="107"/>
    </row>
    <row r="87" spans="1:9" ht="15" customHeight="1">
      <c r="A87" s="21">
        <f>ROW()</f>
        <v>87</v>
      </c>
      <c r="B87" s="77"/>
      <c r="C87" s="381"/>
      <c r="D87" s="381"/>
      <c r="E87" s="381"/>
      <c r="F87" s="381"/>
      <c r="G87" s="381"/>
      <c r="H87" s="381"/>
      <c r="I87" s="107"/>
    </row>
    <row r="88" spans="1:9" ht="15" customHeight="1">
      <c r="A88" s="21">
        <f>ROW()</f>
        <v>88</v>
      </c>
      <c r="B88" s="77"/>
      <c r="C88" s="381"/>
      <c r="D88" s="381"/>
      <c r="E88" s="381"/>
      <c r="F88" s="381"/>
      <c r="G88" s="381"/>
      <c r="H88" s="381"/>
      <c r="I88" s="107"/>
    </row>
    <row r="89" spans="1:9" ht="12.75">
      <c r="A89" s="22">
        <f>ROW()</f>
        <v>89</v>
      </c>
      <c r="B89" s="91"/>
      <c r="C89" s="91"/>
      <c r="D89" s="91"/>
      <c r="E89" s="91"/>
      <c r="F89" s="91"/>
      <c r="G89" s="162"/>
      <c r="H89" s="91"/>
      <c r="I89" s="169" t="s">
        <v>289</v>
      </c>
    </row>
  </sheetData>
  <sheetProtection/>
  <mergeCells count="6">
    <mergeCell ref="C83:H88"/>
    <mergeCell ref="C49:H66"/>
    <mergeCell ref="E2:H2"/>
    <mergeCell ref="E3:H3"/>
    <mergeCell ref="E43:H43"/>
    <mergeCell ref="E44:H44"/>
  </mergeCells>
  <printOptions/>
  <pageMargins left="0.7480314960629921" right="0.7480314960629921" top="0.984251968503937" bottom="0.984251968503937" header="0.5118110236220472" footer="0.5118110236220472"/>
  <pageSetup fitToHeight="10" fitToWidth="1" horizontalDpi="600" verticalDpi="600" orientation="portrait" paperSize="9" scale="96" r:id="rId1"/>
  <headerFooter alignWithMargins="0">
    <oddHeader>&amp;CCommerce Commission Information Disclosure Template</oddHeader>
    <oddFooter>&amp;C&amp;F&amp;R&amp;A</oddFooter>
  </headerFooter>
  <rowBreaks count="1" manualBreakCount="1">
    <brk id="44" max="6" man="1"/>
  </rowBreaks>
</worksheet>
</file>

<file path=xl/worksheets/sheet6.xml><?xml version="1.0" encoding="utf-8"?>
<worksheet xmlns="http://schemas.openxmlformats.org/spreadsheetml/2006/main" xmlns:r="http://schemas.openxmlformats.org/officeDocument/2006/relationships">
  <sheetPr codeName="Sheet10">
    <tabColor indexed="45"/>
  </sheetPr>
  <dimension ref="A1:K63"/>
  <sheetViews>
    <sheetView showGridLines="0" view="pageBreakPreview" zoomScaleSheetLayoutView="100" workbookViewId="0" topLeftCell="A1">
      <selection activeCell="A1" sqref="A1"/>
    </sheetView>
  </sheetViews>
  <sheetFormatPr defaultColWidth="9.140625" defaultRowHeight="12.75"/>
  <cols>
    <col min="1" max="1" width="3.7109375" style="0" customWidth="1"/>
    <col min="2" max="2" width="9.8515625" style="0" customWidth="1"/>
    <col min="3" max="3" width="69.421875" style="0" customWidth="1"/>
    <col min="4" max="4" width="15.57421875" style="0" customWidth="1"/>
    <col min="5" max="5" width="0.5625" style="0" customWidth="1"/>
    <col min="6" max="6" width="15.57421875" style="0" customWidth="1"/>
    <col min="7" max="7" width="2.7109375" style="0" customWidth="1"/>
  </cols>
  <sheetData>
    <row r="1" spans="1:11" s="16" customFormat="1" ht="12.75" customHeight="1">
      <c r="A1" s="271"/>
      <c r="B1" s="272"/>
      <c r="C1" s="272"/>
      <c r="D1" s="272"/>
      <c r="E1" s="272"/>
      <c r="F1" s="272"/>
      <c r="G1" s="273"/>
      <c r="H1"/>
      <c r="I1"/>
      <c r="J1"/>
      <c r="K1"/>
    </row>
    <row r="2" spans="1:11" s="16" customFormat="1" ht="16.5" customHeight="1">
      <c r="A2" s="274"/>
      <c r="B2" s="275"/>
      <c r="C2" s="276" t="s">
        <v>51</v>
      </c>
      <c r="D2" s="376" t="str">
        <f>IF(NOT(ISBLANK(CoverSheet!$C$30)),CoverSheet!$C$30,"")</f>
        <v>Airport Company</v>
      </c>
      <c r="E2" s="376"/>
      <c r="F2" s="377"/>
      <c r="G2" s="278"/>
      <c r="H2"/>
      <c r="I2"/>
      <c r="J2"/>
      <c r="K2"/>
    </row>
    <row r="3" spans="1:11" s="16" customFormat="1" ht="16.5" customHeight="1">
      <c r="A3" s="279"/>
      <c r="B3" s="275"/>
      <c r="C3" s="276" t="s">
        <v>52</v>
      </c>
      <c r="D3" s="378">
        <f>IF(ISNUMBER(CoverSheet!$C$31),CoverSheet!$C$31,"")</f>
        <v>40633</v>
      </c>
      <c r="E3" s="378"/>
      <c r="F3" s="379"/>
      <c r="G3" s="278"/>
      <c r="H3"/>
      <c r="I3"/>
      <c r="J3"/>
      <c r="K3"/>
    </row>
    <row r="4" spans="1:11" s="16" customFormat="1" ht="20.25" customHeight="1">
      <c r="A4" s="288" t="s">
        <v>451</v>
      </c>
      <c r="B4" s="282"/>
      <c r="C4" s="282"/>
      <c r="D4" s="282"/>
      <c r="E4" s="282"/>
      <c r="F4" s="282"/>
      <c r="G4" s="283"/>
      <c r="H4"/>
      <c r="I4"/>
      <c r="J4"/>
      <c r="K4"/>
    </row>
    <row r="5" spans="1:11" s="16" customFormat="1" ht="12.75">
      <c r="A5" s="284" t="s">
        <v>53</v>
      </c>
      <c r="B5" s="285" t="s">
        <v>628</v>
      </c>
      <c r="C5" s="275"/>
      <c r="D5" s="275"/>
      <c r="E5" s="275"/>
      <c r="F5" s="286"/>
      <c r="G5" s="278"/>
      <c r="H5"/>
      <c r="I5"/>
      <c r="J5"/>
      <c r="K5"/>
    </row>
    <row r="6" spans="1:7" ht="12.75">
      <c r="A6" s="21">
        <f>ROW()</f>
        <v>6</v>
      </c>
      <c r="B6" s="77"/>
      <c r="C6" s="77"/>
      <c r="D6" s="77"/>
      <c r="E6" s="160"/>
      <c r="F6" s="114" t="s">
        <v>141</v>
      </c>
      <c r="G6" s="107"/>
    </row>
    <row r="7" spans="1:7" ht="15" customHeight="1">
      <c r="A7" s="21">
        <f>ROW()</f>
        <v>7</v>
      </c>
      <c r="B7" s="77"/>
      <c r="C7" s="253" t="s">
        <v>436</v>
      </c>
      <c r="D7" s="77"/>
      <c r="E7" s="160"/>
      <c r="F7" s="131">
        <f>'S3.Regulatory Profit Statement'!H35</f>
        <v>0</v>
      </c>
      <c r="G7" s="107"/>
    </row>
    <row r="8" spans="1:7" ht="12.75">
      <c r="A8" s="21">
        <f>ROW()</f>
        <v>8</v>
      </c>
      <c r="B8" s="77"/>
      <c r="C8" s="77"/>
      <c r="D8" s="77"/>
      <c r="E8" s="160"/>
      <c r="F8" s="77"/>
      <c r="G8" s="107"/>
    </row>
    <row r="9" spans="1:7" ht="15" customHeight="1">
      <c r="A9" s="21">
        <f>ROW()</f>
        <v>9</v>
      </c>
      <c r="B9" s="89" t="s">
        <v>149</v>
      </c>
      <c r="C9" s="71" t="s">
        <v>391</v>
      </c>
      <c r="D9" s="133">
        <f>'S5.RAB Roll-Forward'!K10</f>
        <v>0</v>
      </c>
      <c r="E9" s="160"/>
      <c r="F9" s="77"/>
      <c r="G9" s="107"/>
    </row>
    <row r="10" spans="1:7" ht="15" customHeight="1">
      <c r="A10" s="21">
        <f>ROW()</f>
        <v>10</v>
      </c>
      <c r="B10" s="77"/>
      <c r="C10" s="71" t="s">
        <v>392</v>
      </c>
      <c r="D10" s="123"/>
      <c r="E10" s="160"/>
      <c r="F10" s="77" t="s">
        <v>226</v>
      </c>
      <c r="G10" s="107"/>
    </row>
    <row r="11" spans="1:7" ht="15" customHeight="1" thickBot="1">
      <c r="A11" s="21">
        <f>ROW()</f>
        <v>11</v>
      </c>
      <c r="B11" s="77"/>
      <c r="C11" s="71" t="s">
        <v>393</v>
      </c>
      <c r="D11" s="123"/>
      <c r="E11" s="160"/>
      <c r="F11" s="77" t="s">
        <v>226</v>
      </c>
      <c r="G11" s="107"/>
    </row>
    <row r="12" spans="1:7" ht="15" customHeight="1" thickBot="1">
      <c r="A12" s="21">
        <f>ROW()</f>
        <v>12</v>
      </c>
      <c r="B12" s="77"/>
      <c r="C12" s="77"/>
      <c r="D12" s="77"/>
      <c r="E12" s="160"/>
      <c r="F12" s="128">
        <f>SUM(D9:D11)</f>
        <v>0</v>
      </c>
      <c r="G12" s="107"/>
    </row>
    <row r="13" spans="1:7" ht="12.75">
      <c r="A13" s="21">
        <f>ROW()</f>
        <v>13</v>
      </c>
      <c r="B13" s="77"/>
      <c r="C13" s="77"/>
      <c r="D13" s="77"/>
      <c r="E13" s="160"/>
      <c r="F13" s="77"/>
      <c r="G13" s="107"/>
    </row>
    <row r="14" spans="1:7" ht="15" customHeight="1">
      <c r="A14" s="21">
        <f>ROW()</f>
        <v>14</v>
      </c>
      <c r="B14" s="89" t="s">
        <v>142</v>
      </c>
      <c r="C14" s="71" t="s">
        <v>222</v>
      </c>
      <c r="D14" s="133">
        <f>'S3.Regulatory Profit Statement'!H33</f>
        <v>0</v>
      </c>
      <c r="E14" s="160"/>
      <c r="F14" s="77"/>
      <c r="G14" s="107"/>
    </row>
    <row r="15" spans="1:7" ht="15" customHeight="1">
      <c r="A15" s="21">
        <f>ROW()</f>
        <v>15</v>
      </c>
      <c r="B15" s="77"/>
      <c r="C15" s="71" t="s">
        <v>394</v>
      </c>
      <c r="D15" s="133">
        <f>'S3.Regulatory Profit Statement'!F13</f>
        <v>0</v>
      </c>
      <c r="E15" s="160"/>
      <c r="F15" s="77"/>
      <c r="G15" s="107"/>
    </row>
    <row r="16" spans="1:7" ht="15" customHeight="1">
      <c r="A16" s="21">
        <f>ROW()</f>
        <v>16</v>
      </c>
      <c r="B16" s="77"/>
      <c r="C16" s="71" t="s">
        <v>395</v>
      </c>
      <c r="D16" s="133">
        <f>D52</f>
        <v>0</v>
      </c>
      <c r="E16" s="160"/>
      <c r="F16" s="77"/>
      <c r="G16" s="107"/>
    </row>
    <row r="17" spans="1:7" ht="15" customHeight="1">
      <c r="A17" s="21">
        <f>ROW()</f>
        <v>17</v>
      </c>
      <c r="B17" s="77"/>
      <c r="C17" s="194" t="s">
        <v>559</v>
      </c>
      <c r="D17" s="133">
        <f>'S2.ROI Disclosure'!J58</f>
        <v>0</v>
      </c>
      <c r="E17" s="160"/>
      <c r="F17" s="77"/>
      <c r="G17" s="107"/>
    </row>
    <row r="18" spans="1:7" ht="15" customHeight="1">
      <c r="A18" s="21">
        <f>ROW()</f>
        <v>18</v>
      </c>
      <c r="B18" s="77"/>
      <c r="C18" s="71" t="s">
        <v>396</v>
      </c>
      <c r="D18" s="123"/>
      <c r="E18" s="160"/>
      <c r="F18" s="77" t="s">
        <v>226</v>
      </c>
      <c r="G18" s="107"/>
    </row>
    <row r="19" spans="1:7" ht="15" customHeight="1" thickBot="1">
      <c r="A19" s="21">
        <f>ROW()</f>
        <v>19</v>
      </c>
      <c r="B19" s="77"/>
      <c r="C19" s="71" t="s">
        <v>397</v>
      </c>
      <c r="D19" s="123"/>
      <c r="E19" s="160"/>
      <c r="F19" s="77" t="s">
        <v>226</v>
      </c>
      <c r="G19" s="107"/>
    </row>
    <row r="20" spans="1:7" ht="15" customHeight="1" thickBot="1">
      <c r="A20" s="21">
        <f>ROW()</f>
        <v>20</v>
      </c>
      <c r="B20" s="77"/>
      <c r="C20" s="77"/>
      <c r="D20" s="77"/>
      <c r="E20" s="160"/>
      <c r="F20" s="128">
        <f>SUM(D14:D19)</f>
        <v>0</v>
      </c>
      <c r="G20" s="107"/>
    </row>
    <row r="21" spans="1:7" ht="13.5" thickBot="1">
      <c r="A21" s="21">
        <f>ROW()</f>
        <v>21</v>
      </c>
      <c r="B21" s="77"/>
      <c r="C21" s="77"/>
      <c r="D21" s="77"/>
      <c r="E21" s="160"/>
      <c r="F21" s="77"/>
      <c r="G21" s="107"/>
    </row>
    <row r="22" spans="1:7" ht="15" customHeight="1" thickBot="1">
      <c r="A22" s="21">
        <f>ROW()</f>
        <v>22</v>
      </c>
      <c r="B22" s="77"/>
      <c r="C22" s="77" t="s">
        <v>227</v>
      </c>
      <c r="D22" s="77"/>
      <c r="E22" s="160"/>
      <c r="F22" s="125">
        <f>F7+F12-F20</f>
        <v>0</v>
      </c>
      <c r="G22" s="107"/>
    </row>
    <row r="23" spans="1:7" ht="12.75">
      <c r="A23" s="21">
        <f>ROW()</f>
        <v>23</v>
      </c>
      <c r="B23" s="77"/>
      <c r="C23" s="77"/>
      <c r="D23" s="77"/>
      <c r="E23" s="160"/>
      <c r="F23" s="77"/>
      <c r="G23" s="107"/>
    </row>
    <row r="24" spans="1:7" ht="15" customHeight="1" thickBot="1">
      <c r="A24" s="21">
        <f>ROW()</f>
        <v>24</v>
      </c>
      <c r="B24" s="89" t="s">
        <v>142</v>
      </c>
      <c r="C24" s="71" t="s">
        <v>398</v>
      </c>
      <c r="D24" s="115"/>
      <c r="E24" s="160"/>
      <c r="F24" s="77"/>
      <c r="G24" s="107" t="s">
        <v>228</v>
      </c>
    </row>
    <row r="25" spans="1:7" ht="15" customHeight="1" thickBot="1">
      <c r="A25" s="21">
        <f>ROW()</f>
        <v>25</v>
      </c>
      <c r="B25" s="77"/>
      <c r="C25" s="71" t="s">
        <v>399</v>
      </c>
      <c r="D25" s="77"/>
      <c r="E25" s="160"/>
      <c r="F25" s="125">
        <f>IF(F22&lt;0,0,F22-D24)</f>
        <v>0</v>
      </c>
      <c r="G25" s="107" t="s">
        <v>228</v>
      </c>
    </row>
    <row r="26" spans="1:7" ht="12.75">
      <c r="A26" s="21">
        <f>ROW()</f>
        <v>26</v>
      </c>
      <c r="B26" s="77"/>
      <c r="C26" s="77"/>
      <c r="D26" s="77"/>
      <c r="E26" s="160"/>
      <c r="F26" s="95"/>
      <c r="G26" s="107"/>
    </row>
    <row r="27" spans="1:7" ht="15" customHeight="1" thickBot="1">
      <c r="A27" s="21">
        <f>ROW()</f>
        <v>27</v>
      </c>
      <c r="B27" s="77"/>
      <c r="C27" s="71" t="s">
        <v>400</v>
      </c>
      <c r="D27" s="117"/>
      <c r="E27" s="160"/>
      <c r="F27" s="77"/>
      <c r="G27" s="107"/>
    </row>
    <row r="28" spans="1:7" ht="15" customHeight="1" thickBot="1">
      <c r="A28" s="21">
        <f>ROW()</f>
        <v>28</v>
      </c>
      <c r="B28" s="77"/>
      <c r="C28" s="77" t="s">
        <v>243</v>
      </c>
      <c r="D28" s="77"/>
      <c r="E28" s="160"/>
      <c r="F28" s="125">
        <f>IF(F25&lt;0,0,F25*D27)</f>
        <v>0</v>
      </c>
      <c r="G28" s="107" t="s">
        <v>228</v>
      </c>
    </row>
    <row r="29" spans="1:7" ht="12.75">
      <c r="A29" s="21">
        <f>ROW()</f>
        <v>29</v>
      </c>
      <c r="B29" s="134" t="s">
        <v>229</v>
      </c>
      <c r="C29" s="77"/>
      <c r="D29" s="77"/>
      <c r="E29" s="160"/>
      <c r="F29" s="77"/>
      <c r="G29" s="107"/>
    </row>
    <row r="30" spans="1:7" ht="12.75">
      <c r="A30" s="21">
        <f>ROW()</f>
        <v>30</v>
      </c>
      <c r="B30" s="54"/>
      <c r="C30" s="54"/>
      <c r="D30" s="54"/>
      <c r="E30" s="163"/>
      <c r="F30" s="54"/>
      <c r="G30" s="55"/>
    </row>
    <row r="31" spans="1:11" s="218" customFormat="1" ht="30" customHeight="1">
      <c r="A31" s="359" t="s">
        <v>463</v>
      </c>
      <c r="B31" s="220"/>
      <c r="C31" s="220"/>
      <c r="D31" s="220"/>
      <c r="E31" s="220"/>
      <c r="F31" s="220"/>
      <c r="G31" s="221"/>
      <c r="H31"/>
      <c r="I31"/>
      <c r="J31"/>
      <c r="K31"/>
    </row>
    <row r="32" spans="1:11" s="16" customFormat="1" ht="12.75">
      <c r="A32" s="20" t="s">
        <v>53</v>
      </c>
      <c r="B32" s="103"/>
      <c r="C32" s="103"/>
      <c r="D32" s="103"/>
      <c r="E32" s="103"/>
      <c r="F32" s="106"/>
      <c r="G32" s="104"/>
      <c r="H32"/>
      <c r="I32"/>
      <c r="J32"/>
      <c r="K32"/>
    </row>
    <row r="33" spans="1:7" ht="30" customHeight="1">
      <c r="A33" s="21">
        <f>ROW()</f>
        <v>33</v>
      </c>
      <c r="B33" s="222" t="s">
        <v>452</v>
      </c>
      <c r="C33" s="77"/>
      <c r="D33" s="77"/>
      <c r="E33" s="160"/>
      <c r="F33" s="77"/>
      <c r="G33" s="107"/>
    </row>
    <row r="34" spans="1:7" ht="12.75">
      <c r="A34" s="21">
        <f>ROW()</f>
        <v>34</v>
      </c>
      <c r="B34" s="77"/>
      <c r="C34" s="383" t="s">
        <v>500</v>
      </c>
      <c r="D34" s="384"/>
      <c r="E34" s="384"/>
      <c r="F34" s="384"/>
      <c r="G34" s="107"/>
    </row>
    <row r="35" spans="1:7" ht="12.75">
      <c r="A35" s="21">
        <f>ROW()</f>
        <v>35</v>
      </c>
      <c r="B35" s="77"/>
      <c r="C35" s="384"/>
      <c r="D35" s="384"/>
      <c r="E35" s="384"/>
      <c r="F35" s="384"/>
      <c r="G35" s="107"/>
    </row>
    <row r="36" spans="1:7" ht="15" customHeight="1">
      <c r="A36" s="21">
        <f>ROW()</f>
        <v>36</v>
      </c>
      <c r="B36" s="77"/>
      <c r="C36" s="385"/>
      <c r="D36" s="386"/>
      <c r="E36" s="386"/>
      <c r="F36" s="387"/>
      <c r="G36" s="107"/>
    </row>
    <row r="37" spans="1:7" ht="15" customHeight="1">
      <c r="A37" s="21">
        <f>ROW()</f>
        <v>37</v>
      </c>
      <c r="B37" s="77"/>
      <c r="C37" s="388"/>
      <c r="D37" s="389"/>
      <c r="E37" s="389"/>
      <c r="F37" s="390"/>
      <c r="G37" s="107"/>
    </row>
    <row r="38" spans="1:7" ht="15" customHeight="1">
      <c r="A38" s="21">
        <f>ROW()</f>
        <v>38</v>
      </c>
      <c r="B38" s="77"/>
      <c r="C38" s="388"/>
      <c r="D38" s="389"/>
      <c r="E38" s="389"/>
      <c r="F38" s="390"/>
      <c r="G38" s="107"/>
    </row>
    <row r="39" spans="1:7" ht="15" customHeight="1">
      <c r="A39" s="21">
        <f>ROW()</f>
        <v>39</v>
      </c>
      <c r="B39" s="77"/>
      <c r="C39" s="388"/>
      <c r="D39" s="389"/>
      <c r="E39" s="389"/>
      <c r="F39" s="390"/>
      <c r="G39" s="107"/>
    </row>
    <row r="40" spans="1:7" ht="15" customHeight="1">
      <c r="A40" s="21">
        <f>ROW()</f>
        <v>40</v>
      </c>
      <c r="B40" s="77"/>
      <c r="C40" s="388"/>
      <c r="D40" s="389"/>
      <c r="E40" s="389"/>
      <c r="F40" s="390"/>
      <c r="G40" s="107"/>
    </row>
    <row r="41" spans="1:7" ht="15" customHeight="1">
      <c r="A41" s="21">
        <f>ROW()</f>
        <v>41</v>
      </c>
      <c r="B41" s="77"/>
      <c r="C41" s="388"/>
      <c r="D41" s="389"/>
      <c r="E41" s="389"/>
      <c r="F41" s="390"/>
      <c r="G41" s="107"/>
    </row>
    <row r="42" spans="1:7" ht="15" customHeight="1">
      <c r="A42" s="21">
        <f>ROW()</f>
        <v>42</v>
      </c>
      <c r="B42" s="77"/>
      <c r="C42" s="388"/>
      <c r="D42" s="389"/>
      <c r="E42" s="389"/>
      <c r="F42" s="390"/>
      <c r="G42" s="107"/>
    </row>
    <row r="43" spans="1:7" ht="15" customHeight="1">
      <c r="A43" s="21">
        <f>ROW()</f>
        <v>43</v>
      </c>
      <c r="B43" s="77"/>
      <c r="C43" s="388"/>
      <c r="D43" s="389"/>
      <c r="E43" s="389"/>
      <c r="F43" s="390"/>
      <c r="G43" s="107"/>
    </row>
    <row r="44" spans="1:7" ht="15" customHeight="1">
      <c r="A44" s="21">
        <f>ROW()</f>
        <v>44</v>
      </c>
      <c r="B44" s="77"/>
      <c r="C44" s="388"/>
      <c r="D44" s="389"/>
      <c r="E44" s="389"/>
      <c r="F44" s="390"/>
      <c r="G44" s="107"/>
    </row>
    <row r="45" spans="1:7" ht="15" customHeight="1">
      <c r="A45" s="21">
        <f>ROW()</f>
        <v>45</v>
      </c>
      <c r="B45" s="77"/>
      <c r="C45" s="391"/>
      <c r="D45" s="392"/>
      <c r="E45" s="392"/>
      <c r="F45" s="393"/>
      <c r="G45" s="107"/>
    </row>
    <row r="46" spans="1:7" ht="30" customHeight="1">
      <c r="A46" s="21">
        <f>ROW()</f>
        <v>46</v>
      </c>
      <c r="B46" s="222" t="s">
        <v>453</v>
      </c>
      <c r="C46" s="77"/>
      <c r="D46" s="77"/>
      <c r="E46" s="160"/>
      <c r="F46" s="77"/>
      <c r="G46" s="107"/>
    </row>
    <row r="47" spans="1:7" ht="12.75">
      <c r="A47" s="21">
        <f>ROW()</f>
        <v>47</v>
      </c>
      <c r="B47" s="77"/>
      <c r="C47" s="77"/>
      <c r="D47" s="114" t="s">
        <v>141</v>
      </c>
      <c r="E47" s="165"/>
      <c r="F47" s="77"/>
      <c r="G47" s="107"/>
    </row>
    <row r="48" spans="1:7" ht="15" customHeight="1">
      <c r="A48" s="21">
        <f>ROW()</f>
        <v>48</v>
      </c>
      <c r="B48" s="77"/>
      <c r="C48" s="77" t="s">
        <v>230</v>
      </c>
      <c r="D48" s="123"/>
      <c r="E48" s="160"/>
      <c r="F48" s="77"/>
      <c r="G48" s="107"/>
    </row>
    <row r="49" spans="1:7" ht="15" customHeight="1">
      <c r="A49" s="21">
        <f>ROW()</f>
        <v>49</v>
      </c>
      <c r="B49" s="89" t="s">
        <v>149</v>
      </c>
      <c r="C49" s="188" t="s">
        <v>401</v>
      </c>
      <c r="D49" s="123"/>
      <c r="E49" s="160"/>
      <c r="F49" s="77"/>
      <c r="G49" s="107"/>
    </row>
    <row r="50" spans="1:7" ht="15" customHeight="1">
      <c r="A50" s="21">
        <f>ROW()</f>
        <v>50</v>
      </c>
      <c r="B50" s="89" t="s">
        <v>142</v>
      </c>
      <c r="C50" s="188" t="s">
        <v>402</v>
      </c>
      <c r="D50" s="123"/>
      <c r="E50" s="160"/>
      <c r="F50" s="77"/>
      <c r="G50" s="107"/>
    </row>
    <row r="51" spans="1:7" ht="15" customHeight="1">
      <c r="A51" s="21">
        <f>ROW()</f>
        <v>51</v>
      </c>
      <c r="B51" s="89" t="s">
        <v>424</v>
      </c>
      <c r="C51" s="188" t="s">
        <v>231</v>
      </c>
      <c r="D51" s="123"/>
      <c r="E51" s="160"/>
      <c r="F51" s="77"/>
      <c r="G51" s="107"/>
    </row>
    <row r="52" spans="1:7" ht="15" customHeight="1">
      <c r="A52" s="21">
        <f>ROW()</f>
        <v>52</v>
      </c>
      <c r="B52" s="89" t="s">
        <v>142</v>
      </c>
      <c r="C52" s="188" t="s">
        <v>395</v>
      </c>
      <c r="D52" s="123"/>
      <c r="E52" s="160"/>
      <c r="F52" s="114" t="s">
        <v>141</v>
      </c>
      <c r="G52" s="107"/>
    </row>
    <row r="53" spans="1:7" ht="15" customHeight="1" thickBot="1">
      <c r="A53" s="21"/>
      <c r="B53" s="89" t="s">
        <v>424</v>
      </c>
      <c r="C53" s="188" t="s">
        <v>626</v>
      </c>
      <c r="D53" s="123"/>
      <c r="E53" s="160"/>
      <c r="F53" s="114"/>
      <c r="G53" s="107"/>
    </row>
    <row r="54" spans="1:7" ht="15" customHeight="1" thickBot="1">
      <c r="A54" s="21">
        <f>ROW()</f>
        <v>54</v>
      </c>
      <c r="B54" s="77"/>
      <c r="C54" s="77" t="s">
        <v>570</v>
      </c>
      <c r="D54" s="77"/>
      <c r="E54" s="160"/>
      <c r="F54" s="135">
        <f>D48+D49-D50+D51-D52+D53</f>
        <v>0</v>
      </c>
      <c r="G54" s="107"/>
    </row>
    <row r="55" spans="1:7" ht="12.75">
      <c r="A55" s="21">
        <f>ROW()</f>
        <v>55</v>
      </c>
      <c r="B55" s="77"/>
      <c r="C55" s="77"/>
      <c r="D55" s="77"/>
      <c r="E55" s="160"/>
      <c r="F55" s="77"/>
      <c r="G55" s="107"/>
    </row>
    <row r="56" spans="1:7" ht="30" customHeight="1">
      <c r="A56" s="21">
        <f>ROW()</f>
        <v>56</v>
      </c>
      <c r="B56" s="262" t="s">
        <v>501</v>
      </c>
      <c r="C56" s="77"/>
      <c r="D56" s="77"/>
      <c r="E56" s="160"/>
      <c r="F56" s="77"/>
      <c r="G56" s="107"/>
    </row>
    <row r="57" spans="1:7" ht="12.75">
      <c r="A57" s="21">
        <f>ROW()</f>
        <v>57</v>
      </c>
      <c r="B57" s="77"/>
      <c r="C57" s="77"/>
      <c r="D57" s="114" t="s">
        <v>141</v>
      </c>
      <c r="E57" s="165"/>
      <c r="F57" s="77"/>
      <c r="G57" s="107"/>
    </row>
    <row r="58" spans="1:7" ht="15" customHeight="1">
      <c r="A58" s="21">
        <f>ROW()</f>
        <v>58</v>
      </c>
      <c r="B58" s="77"/>
      <c r="C58" s="77" t="s">
        <v>571</v>
      </c>
      <c r="D58" s="123"/>
      <c r="E58" s="160"/>
      <c r="F58" s="54"/>
      <c r="G58" s="107"/>
    </row>
    <row r="59" spans="1:7" ht="15" customHeight="1">
      <c r="A59" s="21">
        <f>ROW()</f>
        <v>59</v>
      </c>
      <c r="B59" s="89" t="s">
        <v>149</v>
      </c>
      <c r="C59" s="188" t="s">
        <v>359</v>
      </c>
      <c r="D59" s="127">
        <f>IF(F22&lt;0,F22,0)</f>
        <v>0</v>
      </c>
      <c r="E59" s="160"/>
      <c r="F59" s="54"/>
      <c r="G59" s="107"/>
    </row>
    <row r="60" spans="1:7" ht="15" customHeight="1">
      <c r="A60" s="21">
        <f>ROW()</f>
        <v>60</v>
      </c>
      <c r="B60" s="89" t="s">
        <v>142</v>
      </c>
      <c r="C60" s="71" t="s">
        <v>232</v>
      </c>
      <c r="D60" s="127">
        <f>D24</f>
        <v>0</v>
      </c>
      <c r="E60" s="160"/>
      <c r="F60" s="54"/>
      <c r="G60" s="107"/>
    </row>
    <row r="61" spans="1:7" ht="13.5" thickBot="1">
      <c r="A61" s="21">
        <f>ROW()</f>
        <v>61</v>
      </c>
      <c r="B61" s="77"/>
      <c r="C61" s="77"/>
      <c r="D61" s="54"/>
      <c r="E61" s="163"/>
      <c r="F61" s="54"/>
      <c r="G61" s="107"/>
    </row>
    <row r="62" spans="1:7" ht="15" customHeight="1" thickBot="1">
      <c r="A62" s="21">
        <f>ROW()</f>
        <v>62</v>
      </c>
      <c r="B62" s="54"/>
      <c r="C62" s="54" t="s">
        <v>572</v>
      </c>
      <c r="D62" s="54"/>
      <c r="E62" s="163"/>
      <c r="F62" s="135">
        <f>D58+D59-D60</f>
        <v>0</v>
      </c>
      <c r="G62" s="107"/>
    </row>
    <row r="63" spans="1:7" ht="12.75">
      <c r="A63" s="22">
        <f>ROW()</f>
        <v>63</v>
      </c>
      <c r="B63" s="68"/>
      <c r="C63" s="68"/>
      <c r="D63" s="68"/>
      <c r="E63" s="167"/>
      <c r="F63" s="68"/>
      <c r="G63" s="169" t="s">
        <v>290</v>
      </c>
    </row>
  </sheetData>
  <sheetProtection/>
  <mergeCells count="4">
    <mergeCell ref="D2:F2"/>
    <mergeCell ref="D3:F3"/>
    <mergeCell ref="C34:F35"/>
    <mergeCell ref="C36:F45"/>
  </mergeCells>
  <printOptions/>
  <pageMargins left="0.7480314960629921" right="0.7480314960629921" top="0.984251968503937" bottom="0.984251968503937" header="0.5118110236220472" footer="0.5118110236220472"/>
  <pageSetup fitToHeight="10" horizontalDpi="600" verticalDpi="600" orientation="portrait" paperSize="9" scale="73" r:id="rId1"/>
  <headerFooter alignWithMargins="0">
    <oddHeader>&amp;CCommerce Commission Information Disclosure Template</oddHeader>
    <oddFooter>&amp;C&amp;F&amp;R&amp;A</oddFooter>
  </headerFooter>
</worksheet>
</file>

<file path=xl/worksheets/sheet7.xml><?xml version="1.0" encoding="utf-8"?>
<worksheet xmlns="http://schemas.openxmlformats.org/spreadsheetml/2006/main" xmlns:r="http://schemas.openxmlformats.org/officeDocument/2006/relationships">
  <sheetPr codeName="Sheet11">
    <tabColor indexed="45"/>
    <pageSetUpPr fitToPage="1"/>
  </sheetPr>
  <dimension ref="A1:AD115"/>
  <sheetViews>
    <sheetView showGridLines="0" view="pageBreakPreview" zoomScaleSheetLayoutView="100" workbookViewId="0" topLeftCell="A1">
      <selection activeCell="A1" sqref="A1"/>
    </sheetView>
  </sheetViews>
  <sheetFormatPr defaultColWidth="9.140625" defaultRowHeight="12.75"/>
  <cols>
    <col min="1" max="1" width="3.7109375" style="0" customWidth="1"/>
    <col min="2" max="2" width="3.8515625" style="0" customWidth="1"/>
    <col min="3" max="3" width="9.7109375" style="0" customWidth="1"/>
    <col min="4" max="4" width="36.140625" style="0" customWidth="1"/>
    <col min="5" max="5" width="16.8515625" style="0" customWidth="1"/>
    <col min="6" max="6" width="0.5625" style="0" customWidth="1"/>
    <col min="7" max="7" width="15.57421875" style="0" customWidth="1"/>
    <col min="8" max="8" width="0.5625" style="0" customWidth="1"/>
    <col min="9" max="9" width="14.8515625" style="0" customWidth="1"/>
    <col min="10" max="10" width="0.5625" style="0" customWidth="1"/>
    <col min="11" max="11" width="14.8515625" style="0" customWidth="1"/>
    <col min="12" max="12" width="0.5625" style="0" customWidth="1"/>
    <col min="13" max="13" width="14.8515625" style="0" customWidth="1"/>
    <col min="14" max="14" width="2.7109375" style="0" customWidth="1"/>
  </cols>
  <sheetData>
    <row r="1" spans="1:30" s="16" customFormat="1" ht="12.75" customHeight="1">
      <c r="A1" s="271"/>
      <c r="B1" s="272"/>
      <c r="C1" s="272"/>
      <c r="D1" s="272"/>
      <c r="E1" s="272"/>
      <c r="F1" s="272"/>
      <c r="G1" s="272"/>
      <c r="H1" s="272"/>
      <c r="I1" s="272"/>
      <c r="J1" s="272"/>
      <c r="K1" s="272"/>
      <c r="L1" s="272"/>
      <c r="M1" s="272"/>
      <c r="N1" s="273"/>
      <c r="O1"/>
      <c r="P1"/>
      <c r="Q1"/>
      <c r="R1"/>
      <c r="S1"/>
      <c r="T1"/>
      <c r="U1"/>
      <c r="V1"/>
      <c r="W1"/>
      <c r="X1"/>
      <c r="Y1"/>
      <c r="Z1"/>
      <c r="AA1"/>
      <c r="AB1"/>
      <c r="AC1"/>
      <c r="AD1"/>
    </row>
    <row r="2" spans="1:30" s="16" customFormat="1" ht="16.5" customHeight="1">
      <c r="A2" s="274"/>
      <c r="B2" s="275"/>
      <c r="C2" s="275"/>
      <c r="D2" s="275"/>
      <c r="E2" s="275"/>
      <c r="F2" s="277"/>
      <c r="G2" s="275"/>
      <c r="H2" s="276" t="s">
        <v>51</v>
      </c>
      <c r="I2" s="376" t="str">
        <f>IF(NOT(ISBLANK(CoverSheet!$C$30)),CoverSheet!$C$30,"")</f>
        <v>Airport Company</v>
      </c>
      <c r="J2" s="376"/>
      <c r="K2" s="377"/>
      <c r="L2" s="377"/>
      <c r="M2" s="377"/>
      <c r="N2" s="278"/>
      <c r="O2"/>
      <c r="U2"/>
      <c r="V2"/>
      <c r="W2"/>
      <c r="X2"/>
      <c r="Y2"/>
      <c r="Z2"/>
      <c r="AA2"/>
      <c r="AB2"/>
      <c r="AC2"/>
      <c r="AD2"/>
    </row>
    <row r="3" spans="1:30" s="16" customFormat="1" ht="16.5" customHeight="1">
      <c r="A3" s="279"/>
      <c r="B3" s="275"/>
      <c r="C3" s="275"/>
      <c r="D3" s="275"/>
      <c r="E3" s="275"/>
      <c r="F3" s="280"/>
      <c r="G3" s="275"/>
      <c r="H3" s="276" t="s">
        <v>52</v>
      </c>
      <c r="I3" s="378">
        <f>IF(ISNUMBER(CoverSheet!$C$31),CoverSheet!$C$31,"")</f>
        <v>40633</v>
      </c>
      <c r="J3" s="378"/>
      <c r="K3" s="379"/>
      <c r="L3" s="379"/>
      <c r="M3" s="379"/>
      <c r="N3" s="278"/>
      <c r="O3"/>
      <c r="U3"/>
      <c r="V3"/>
      <c r="W3"/>
      <c r="X3"/>
      <c r="Y3"/>
      <c r="Z3"/>
      <c r="AA3"/>
      <c r="AB3"/>
      <c r="AC3"/>
      <c r="AD3"/>
    </row>
    <row r="4" spans="1:30" s="16" customFormat="1" ht="20.25" customHeight="1">
      <c r="A4" s="288" t="s">
        <v>512</v>
      </c>
      <c r="B4" s="282"/>
      <c r="C4" s="282"/>
      <c r="D4" s="282"/>
      <c r="E4" s="282"/>
      <c r="F4" s="282"/>
      <c r="G4" s="282"/>
      <c r="H4" s="282"/>
      <c r="I4" s="282"/>
      <c r="J4" s="282"/>
      <c r="K4" s="282"/>
      <c r="L4" s="282"/>
      <c r="M4" s="282"/>
      <c r="N4" s="283"/>
      <c r="O4"/>
      <c r="P4"/>
      <c r="Q4"/>
      <c r="R4"/>
      <c r="S4"/>
      <c r="T4"/>
      <c r="U4"/>
      <c r="V4"/>
      <c r="W4"/>
      <c r="X4"/>
      <c r="Y4"/>
      <c r="Z4"/>
      <c r="AA4"/>
      <c r="AB4"/>
      <c r="AC4"/>
      <c r="AD4"/>
    </row>
    <row r="5" spans="1:30" s="16" customFormat="1" ht="12.75">
      <c r="A5" s="284" t="s">
        <v>53</v>
      </c>
      <c r="B5" s="285" t="s">
        <v>628</v>
      </c>
      <c r="C5" s="275"/>
      <c r="D5" s="275"/>
      <c r="E5" s="275"/>
      <c r="F5" s="282"/>
      <c r="G5" s="275"/>
      <c r="H5" s="282"/>
      <c r="I5" s="275"/>
      <c r="J5" s="282"/>
      <c r="K5" s="286"/>
      <c r="L5" s="282"/>
      <c r="M5" s="275"/>
      <c r="N5" s="278"/>
      <c r="O5"/>
      <c r="P5"/>
      <c r="Q5"/>
      <c r="R5"/>
      <c r="S5"/>
      <c r="T5"/>
      <c r="U5"/>
      <c r="V5"/>
      <c r="W5"/>
      <c r="X5"/>
      <c r="Y5"/>
      <c r="Z5"/>
      <c r="AA5"/>
      <c r="AB5"/>
      <c r="AC5"/>
      <c r="AD5"/>
    </row>
    <row r="6" spans="1:14" ht="12.75">
      <c r="A6" s="21">
        <f>ROW()</f>
        <v>6</v>
      </c>
      <c r="B6" s="77"/>
      <c r="C6" s="77"/>
      <c r="D6" s="77"/>
      <c r="E6" s="77"/>
      <c r="F6" s="165"/>
      <c r="G6" s="77"/>
      <c r="H6" s="165"/>
      <c r="I6" s="114" t="s">
        <v>141</v>
      </c>
      <c r="J6" s="165"/>
      <c r="K6" s="114" t="s">
        <v>141</v>
      </c>
      <c r="L6" s="165"/>
      <c r="M6" s="77"/>
      <c r="N6" s="107"/>
    </row>
    <row r="7" spans="1:14" ht="12.75">
      <c r="A7" s="21">
        <f>ROW()</f>
        <v>7</v>
      </c>
      <c r="B7" s="77"/>
      <c r="C7" s="70" t="s">
        <v>233</v>
      </c>
      <c r="D7" s="77"/>
      <c r="E7" s="77"/>
      <c r="F7" s="160"/>
      <c r="G7" s="77"/>
      <c r="H7" s="160"/>
      <c r="I7" s="77"/>
      <c r="J7" s="160"/>
      <c r="K7" s="77"/>
      <c r="L7" s="160"/>
      <c r="M7" s="77"/>
      <c r="N7" s="107"/>
    </row>
    <row r="8" spans="1:14" ht="15" customHeight="1">
      <c r="A8" s="21">
        <f>ROW()</f>
        <v>8</v>
      </c>
      <c r="B8" s="77"/>
      <c r="C8" s="77"/>
      <c r="D8" s="191" t="s">
        <v>573</v>
      </c>
      <c r="E8" s="77"/>
      <c r="F8" s="163"/>
      <c r="G8" s="77"/>
      <c r="H8" s="163"/>
      <c r="I8" s="95"/>
      <c r="J8" s="163"/>
      <c r="K8" s="307"/>
      <c r="L8" s="163"/>
      <c r="M8" s="77"/>
      <c r="N8" s="107"/>
    </row>
    <row r="9" spans="1:14" ht="12.75">
      <c r="A9" s="21">
        <f>ROW()</f>
        <v>9</v>
      </c>
      <c r="B9" s="77"/>
      <c r="C9" s="89" t="s">
        <v>142</v>
      </c>
      <c r="D9" s="77"/>
      <c r="E9" s="77"/>
      <c r="F9" s="160"/>
      <c r="G9" s="77"/>
      <c r="H9" s="160"/>
      <c r="I9" s="77"/>
      <c r="J9" s="160"/>
      <c r="K9" s="77"/>
      <c r="L9" s="160"/>
      <c r="M9" s="77"/>
      <c r="N9" s="107"/>
    </row>
    <row r="10" spans="1:14" ht="15" customHeight="1">
      <c r="A10" s="21">
        <f>ROW()</f>
        <v>10</v>
      </c>
      <c r="B10" s="77"/>
      <c r="C10" s="77"/>
      <c r="D10" s="191" t="s">
        <v>391</v>
      </c>
      <c r="E10" s="77"/>
      <c r="F10" s="163"/>
      <c r="G10" s="77"/>
      <c r="H10" s="163"/>
      <c r="I10" s="77"/>
      <c r="J10" s="163"/>
      <c r="K10" s="126">
        <f>I39</f>
        <v>0</v>
      </c>
      <c r="L10" s="163"/>
      <c r="M10" s="77"/>
      <c r="N10" s="107"/>
    </row>
    <row r="11" spans="1:14" ht="12.75">
      <c r="A11" s="21">
        <f>ROW()</f>
        <v>11</v>
      </c>
      <c r="B11" s="77"/>
      <c r="C11" s="89" t="s">
        <v>149</v>
      </c>
      <c r="D11" s="77"/>
      <c r="E11" s="77"/>
      <c r="F11" s="160"/>
      <c r="G11" s="77"/>
      <c r="H11" s="160"/>
      <c r="I11" s="77"/>
      <c r="J11" s="160"/>
      <c r="K11" s="77"/>
      <c r="L11" s="160"/>
      <c r="M11" s="77"/>
      <c r="N11" s="107"/>
    </row>
    <row r="12" spans="1:14" ht="15" customHeight="1">
      <c r="A12" s="21">
        <f>ROW()</f>
        <v>12</v>
      </c>
      <c r="B12" s="77"/>
      <c r="C12" s="77"/>
      <c r="D12" s="189" t="s">
        <v>380</v>
      </c>
      <c r="E12" s="77"/>
      <c r="F12" s="160"/>
      <c r="G12" s="77"/>
      <c r="H12" s="160"/>
      <c r="I12" s="127">
        <f>I73</f>
        <v>0</v>
      </c>
      <c r="J12" s="160"/>
      <c r="K12" s="77"/>
      <c r="L12" s="160"/>
      <c r="M12" s="77"/>
      <c r="N12" s="107"/>
    </row>
    <row r="13" spans="1:14" ht="15" customHeight="1" thickBot="1">
      <c r="A13" s="21">
        <f>ROW()</f>
        <v>13</v>
      </c>
      <c r="B13" s="77"/>
      <c r="C13" s="77"/>
      <c r="D13" s="189" t="s">
        <v>381</v>
      </c>
      <c r="E13" s="77"/>
      <c r="F13" s="160"/>
      <c r="G13" s="77"/>
      <c r="H13" s="160"/>
      <c r="I13" s="308"/>
      <c r="J13" s="160"/>
      <c r="K13" s="77"/>
      <c r="L13" s="160"/>
      <c r="M13" s="77"/>
      <c r="N13" s="107"/>
    </row>
    <row r="14" spans="1:14" ht="15" customHeight="1" thickBot="1">
      <c r="A14" s="21">
        <f>ROW()</f>
        <v>14</v>
      </c>
      <c r="B14" s="77"/>
      <c r="C14" s="77"/>
      <c r="D14" s="191" t="s">
        <v>222</v>
      </c>
      <c r="E14" s="77"/>
      <c r="F14" s="163"/>
      <c r="G14" s="77"/>
      <c r="H14" s="163"/>
      <c r="I14" s="77"/>
      <c r="J14" s="163"/>
      <c r="K14" s="125">
        <f>SUM(I12:I13)</f>
        <v>0</v>
      </c>
      <c r="L14" s="163"/>
      <c r="M14" s="77"/>
      <c r="N14" s="107"/>
    </row>
    <row r="15" spans="1:14" ht="12.75">
      <c r="A15" s="21">
        <f>ROW()</f>
        <v>15</v>
      </c>
      <c r="B15" s="77"/>
      <c r="C15" s="89" t="s">
        <v>149</v>
      </c>
      <c r="D15" s="77"/>
      <c r="E15" s="77"/>
      <c r="F15" s="160"/>
      <c r="G15" s="77"/>
      <c r="H15" s="160"/>
      <c r="I15" s="95"/>
      <c r="J15" s="160"/>
      <c r="K15" s="77"/>
      <c r="L15" s="160"/>
      <c r="M15" s="77"/>
      <c r="N15" s="107"/>
    </row>
    <row r="16" spans="1:14" s="6" customFormat="1" ht="15" customHeight="1">
      <c r="A16" s="21">
        <f>ROW()</f>
        <v>16</v>
      </c>
      <c r="B16" s="189"/>
      <c r="C16" s="189"/>
      <c r="D16" s="189" t="s">
        <v>382</v>
      </c>
      <c r="E16" s="189"/>
      <c r="F16" s="200"/>
      <c r="G16" s="189"/>
      <c r="H16" s="200"/>
      <c r="I16" s="308"/>
      <c r="J16" s="200"/>
      <c r="K16" s="189"/>
      <c r="L16" s="200"/>
      <c r="M16" s="189"/>
      <c r="N16" s="201"/>
    </row>
    <row r="17" spans="1:14" s="6" customFormat="1" ht="15" customHeight="1">
      <c r="A17" s="21">
        <f>ROW()</f>
        <v>17</v>
      </c>
      <c r="B17" s="189"/>
      <c r="C17" s="189"/>
      <c r="D17" s="189" t="s">
        <v>554</v>
      </c>
      <c r="E17" s="189"/>
      <c r="F17" s="200"/>
      <c r="G17" s="189"/>
      <c r="H17" s="200"/>
      <c r="I17" s="308"/>
      <c r="J17" s="200"/>
      <c r="K17" s="189"/>
      <c r="L17" s="200"/>
      <c r="M17" s="189"/>
      <c r="N17" s="201"/>
    </row>
    <row r="18" spans="1:14" s="6" customFormat="1" ht="15" customHeight="1" thickBot="1">
      <c r="A18" s="21">
        <f>ROW()</f>
        <v>18</v>
      </c>
      <c r="B18" s="189"/>
      <c r="C18" s="189"/>
      <c r="D18" s="189" t="s">
        <v>383</v>
      </c>
      <c r="E18" s="189"/>
      <c r="F18" s="200"/>
      <c r="G18" s="189"/>
      <c r="H18" s="200"/>
      <c r="I18" s="308"/>
      <c r="J18" s="200"/>
      <c r="K18" s="189"/>
      <c r="L18" s="200"/>
      <c r="M18" s="189"/>
      <c r="N18" s="201"/>
    </row>
    <row r="19" spans="1:14" s="6" customFormat="1" ht="15" customHeight="1" thickBot="1">
      <c r="A19" s="21">
        <f>ROW()</f>
        <v>19</v>
      </c>
      <c r="B19" s="189"/>
      <c r="C19" s="189"/>
      <c r="D19" s="191" t="s">
        <v>575</v>
      </c>
      <c r="E19" s="189"/>
      <c r="F19" s="202"/>
      <c r="G19" s="189"/>
      <c r="H19" s="202"/>
      <c r="I19" s="189"/>
      <c r="J19" s="202"/>
      <c r="K19" s="203">
        <f>SUM(I16:I18)</f>
        <v>0</v>
      </c>
      <c r="L19" s="202"/>
      <c r="M19" s="189"/>
      <c r="N19" s="201"/>
    </row>
    <row r="20" spans="1:14" s="6" customFormat="1" ht="12.75">
      <c r="A20" s="21">
        <f>ROW()</f>
        <v>20</v>
      </c>
      <c r="B20" s="189"/>
      <c r="C20" s="89" t="s">
        <v>163</v>
      </c>
      <c r="D20" s="189"/>
      <c r="E20" s="189"/>
      <c r="F20" s="200"/>
      <c r="G20" s="189"/>
      <c r="H20" s="200"/>
      <c r="I20" s="189"/>
      <c r="J20" s="200"/>
      <c r="K20" s="189"/>
      <c r="L20" s="200"/>
      <c r="M20" s="189"/>
      <c r="N20" s="201"/>
    </row>
    <row r="21" spans="1:14" s="6" customFormat="1" ht="15" customHeight="1">
      <c r="A21" s="21">
        <f>ROW()</f>
        <v>21</v>
      </c>
      <c r="B21" s="189"/>
      <c r="C21" s="89"/>
      <c r="D21" s="189" t="s">
        <v>384</v>
      </c>
      <c r="E21" s="189"/>
      <c r="F21" s="200"/>
      <c r="G21" s="189"/>
      <c r="H21" s="200"/>
      <c r="I21" s="308"/>
      <c r="J21" s="200"/>
      <c r="K21" s="189"/>
      <c r="L21" s="200"/>
      <c r="M21" s="189"/>
      <c r="N21" s="201"/>
    </row>
    <row r="22" spans="1:14" s="6" customFormat="1" ht="15" customHeight="1">
      <c r="A22" s="21">
        <f>ROW()</f>
        <v>22</v>
      </c>
      <c r="B22" s="189"/>
      <c r="C22" s="189"/>
      <c r="D22" s="189" t="s">
        <v>553</v>
      </c>
      <c r="E22" s="189"/>
      <c r="F22" s="200"/>
      <c r="G22" s="189"/>
      <c r="H22" s="200"/>
      <c r="I22" s="308"/>
      <c r="J22" s="200"/>
      <c r="K22" s="189"/>
      <c r="L22" s="200"/>
      <c r="M22" s="189"/>
      <c r="N22" s="201"/>
    </row>
    <row r="23" spans="1:14" s="6" customFormat="1" ht="15" customHeight="1">
      <c r="A23" s="21">
        <f>ROW()</f>
        <v>23</v>
      </c>
      <c r="B23" s="189"/>
      <c r="C23" s="189"/>
      <c r="D23" s="189" t="s">
        <v>385</v>
      </c>
      <c r="E23" s="189"/>
      <c r="F23" s="200"/>
      <c r="G23" s="189"/>
      <c r="H23" s="200"/>
      <c r="I23" s="308"/>
      <c r="J23" s="200"/>
      <c r="K23" s="189"/>
      <c r="L23" s="200"/>
      <c r="M23" s="189"/>
      <c r="N23" s="201"/>
    </row>
    <row r="24" spans="1:14" s="6" customFormat="1" ht="15" customHeight="1" thickBot="1">
      <c r="A24" s="21">
        <f>ROW()</f>
        <v>24</v>
      </c>
      <c r="B24" s="189"/>
      <c r="C24" s="189"/>
      <c r="D24" s="189" t="s">
        <v>574</v>
      </c>
      <c r="E24" s="189"/>
      <c r="F24" s="200"/>
      <c r="G24" s="189"/>
      <c r="H24" s="200"/>
      <c r="I24" s="308"/>
      <c r="J24" s="200"/>
      <c r="K24" s="189"/>
      <c r="L24" s="200"/>
      <c r="M24" s="189"/>
      <c r="N24" s="201"/>
    </row>
    <row r="25" spans="1:14" s="6" customFormat="1" ht="15" customHeight="1" thickBot="1">
      <c r="A25" s="21">
        <f>ROW()</f>
        <v>25</v>
      </c>
      <c r="B25" s="189"/>
      <c r="C25" s="189"/>
      <c r="D25" s="191" t="s">
        <v>410</v>
      </c>
      <c r="E25" s="189"/>
      <c r="F25" s="202"/>
      <c r="G25" s="189"/>
      <c r="H25" s="202"/>
      <c r="I25" s="189"/>
      <c r="J25" s="202"/>
      <c r="K25" s="203">
        <f>SUM(I21:I24)</f>
        <v>0</v>
      </c>
      <c r="L25" s="202"/>
      <c r="M25" s="189"/>
      <c r="N25" s="201"/>
    </row>
    <row r="26" spans="1:14" ht="12.75">
      <c r="A26" s="21">
        <f>ROW()</f>
        <v>26</v>
      </c>
      <c r="B26" s="77"/>
      <c r="C26" s="77"/>
      <c r="D26" s="77"/>
      <c r="E26" s="77"/>
      <c r="F26" s="160"/>
      <c r="G26" s="77"/>
      <c r="H26" s="160"/>
      <c r="I26" s="77"/>
      <c r="J26" s="160"/>
      <c r="K26" s="77"/>
      <c r="L26" s="160"/>
      <c r="M26" s="77"/>
      <c r="N26" s="107"/>
    </row>
    <row r="27" spans="1:14" ht="12.75">
      <c r="A27" s="21">
        <f>ROW()</f>
        <v>27</v>
      </c>
      <c r="B27" s="77"/>
      <c r="C27" s="89" t="s">
        <v>372</v>
      </c>
      <c r="D27" s="191" t="s">
        <v>576</v>
      </c>
      <c r="E27" s="77"/>
      <c r="F27" s="160"/>
      <c r="G27" s="77"/>
      <c r="H27" s="160"/>
      <c r="I27" s="77"/>
      <c r="J27" s="160"/>
      <c r="K27" s="142"/>
      <c r="L27" s="160"/>
      <c r="M27" s="77"/>
      <c r="N27" s="107"/>
    </row>
    <row r="28" spans="1:14" ht="12.75">
      <c r="A28" s="21">
        <f>ROW()</f>
        <v>28</v>
      </c>
      <c r="B28" s="77"/>
      <c r="C28" s="77"/>
      <c r="D28" s="77"/>
      <c r="E28" s="77"/>
      <c r="F28" s="160"/>
      <c r="G28" s="77"/>
      <c r="H28" s="160"/>
      <c r="I28" s="95"/>
      <c r="J28" s="160"/>
      <c r="K28" s="77"/>
      <c r="L28" s="160"/>
      <c r="M28" s="77"/>
      <c r="N28" s="107"/>
    </row>
    <row r="29" spans="1:14" ht="15" customHeight="1">
      <c r="A29" s="21">
        <f>ROW()</f>
        <v>29</v>
      </c>
      <c r="B29" s="77"/>
      <c r="C29" s="89" t="s">
        <v>372</v>
      </c>
      <c r="D29" s="191" t="s">
        <v>519</v>
      </c>
      <c r="E29" s="77"/>
      <c r="F29" s="163"/>
      <c r="G29" s="77"/>
      <c r="H29" s="163"/>
      <c r="I29" s="95"/>
      <c r="J29" s="163"/>
      <c r="K29" s="142"/>
      <c r="L29" s="163"/>
      <c r="M29" s="77"/>
      <c r="N29" s="107"/>
    </row>
    <row r="30" spans="1:14" ht="13.5" thickBot="1">
      <c r="A30" s="21">
        <f>ROW()</f>
        <v>30</v>
      </c>
      <c r="B30" s="77"/>
      <c r="C30" s="77"/>
      <c r="D30" s="77"/>
      <c r="E30" s="77"/>
      <c r="F30" s="160"/>
      <c r="G30" s="77"/>
      <c r="H30" s="160"/>
      <c r="I30" s="95"/>
      <c r="J30" s="160"/>
      <c r="K30" s="77"/>
      <c r="L30" s="160"/>
      <c r="M30" s="77"/>
      <c r="N30" s="107"/>
    </row>
    <row r="31" spans="1:14" ht="15" customHeight="1" thickBot="1">
      <c r="A31" s="21">
        <f>ROW()</f>
        <v>31</v>
      </c>
      <c r="B31" s="77"/>
      <c r="C31" s="192" t="s">
        <v>577</v>
      </c>
      <c r="D31" s="77"/>
      <c r="E31" s="77"/>
      <c r="F31" s="163"/>
      <c r="G31" s="77"/>
      <c r="H31" s="163"/>
      <c r="I31" s="95"/>
      <c r="J31" s="163"/>
      <c r="K31" s="125">
        <f>K8-K10+K14+K19-K25+K27+K29</f>
        <v>0</v>
      </c>
      <c r="L31" s="163"/>
      <c r="M31" s="77"/>
      <c r="N31" s="107"/>
    </row>
    <row r="32" spans="1:14" ht="12.75">
      <c r="A32" s="21">
        <f>ROW()</f>
        <v>32</v>
      </c>
      <c r="B32" s="77"/>
      <c r="C32" s="77"/>
      <c r="D32" s="77"/>
      <c r="E32" s="77"/>
      <c r="F32" s="160"/>
      <c r="G32" s="77"/>
      <c r="H32" s="160"/>
      <c r="I32" s="77"/>
      <c r="J32" s="160"/>
      <c r="K32" s="77"/>
      <c r="L32" s="160"/>
      <c r="M32" s="77"/>
      <c r="N32" s="107"/>
    </row>
    <row r="33" spans="1:30" s="16" customFormat="1" ht="20.25" customHeight="1">
      <c r="A33" s="360" t="s">
        <v>513</v>
      </c>
      <c r="B33" s="52"/>
      <c r="C33" s="52"/>
      <c r="D33" s="52"/>
      <c r="E33" s="52"/>
      <c r="F33" s="52"/>
      <c r="G33" s="52"/>
      <c r="H33" s="52"/>
      <c r="I33" s="52"/>
      <c r="J33" s="52"/>
      <c r="K33" s="52"/>
      <c r="L33" s="52"/>
      <c r="M33" s="52"/>
      <c r="N33" s="53"/>
      <c r="O33"/>
      <c r="P33"/>
      <c r="Q33"/>
      <c r="R33"/>
      <c r="S33"/>
      <c r="T33"/>
      <c r="U33"/>
      <c r="V33"/>
      <c r="W33"/>
      <c r="X33"/>
      <c r="Y33"/>
      <c r="Z33"/>
      <c r="AA33"/>
      <c r="AB33"/>
      <c r="AC33"/>
      <c r="AD33"/>
    </row>
    <row r="34" spans="1:30" s="16" customFormat="1" ht="12.75">
      <c r="A34" s="20" t="s">
        <v>53</v>
      </c>
      <c r="B34" s="103"/>
      <c r="C34" s="103"/>
      <c r="D34" s="103"/>
      <c r="E34" s="103"/>
      <c r="F34" s="52"/>
      <c r="G34" s="103"/>
      <c r="H34" s="52"/>
      <c r="I34" s="103"/>
      <c r="J34" s="52"/>
      <c r="K34" s="106"/>
      <c r="L34" s="52"/>
      <c r="M34" s="103"/>
      <c r="N34" s="104"/>
      <c r="O34"/>
      <c r="P34"/>
      <c r="Q34"/>
      <c r="R34"/>
      <c r="S34"/>
      <c r="T34"/>
      <c r="U34"/>
      <c r="V34"/>
      <c r="W34"/>
      <c r="X34"/>
      <c r="Y34"/>
      <c r="Z34"/>
      <c r="AA34"/>
      <c r="AB34"/>
      <c r="AC34"/>
      <c r="AD34"/>
    </row>
    <row r="35" spans="1:14" ht="30" customHeight="1">
      <c r="A35" s="21">
        <f>ROW()</f>
        <v>35</v>
      </c>
      <c r="B35" s="222" t="s">
        <v>457</v>
      </c>
      <c r="C35" s="77"/>
      <c r="D35" s="77"/>
      <c r="E35" s="160"/>
      <c r="F35" s="77"/>
      <c r="G35" s="160"/>
      <c r="H35" s="160"/>
      <c r="I35" s="77"/>
      <c r="J35" s="160"/>
      <c r="K35" s="77"/>
      <c r="L35" s="160"/>
      <c r="M35" s="77"/>
      <c r="N35" s="107"/>
    </row>
    <row r="36" spans="1:14" ht="12.75">
      <c r="A36" s="21">
        <f>ROW()</f>
        <v>36</v>
      </c>
      <c r="B36" s="77"/>
      <c r="C36" s="77"/>
      <c r="D36" s="54"/>
      <c r="E36" s="54"/>
      <c r="F36" s="163"/>
      <c r="G36" s="54"/>
      <c r="H36" s="163"/>
      <c r="I36" s="114" t="s">
        <v>141</v>
      </c>
      <c r="J36" s="163"/>
      <c r="K36" s="54"/>
      <c r="L36" s="163"/>
      <c r="M36" s="77"/>
      <c r="N36" s="107"/>
    </row>
    <row r="37" spans="1:14" ht="15" customHeight="1">
      <c r="A37" s="21">
        <f>ROW()</f>
        <v>37</v>
      </c>
      <c r="B37" s="77"/>
      <c r="C37" s="77"/>
      <c r="D37" s="189" t="s">
        <v>360</v>
      </c>
      <c r="E37" s="77"/>
      <c r="F37" s="163"/>
      <c r="G37" s="77"/>
      <c r="H37" s="163"/>
      <c r="I37" s="309"/>
      <c r="J37" s="163"/>
      <c r="K37" s="54"/>
      <c r="L37" s="163"/>
      <c r="M37" s="77"/>
      <c r="N37" s="107"/>
    </row>
    <row r="38" spans="1:14" ht="15" customHeight="1" thickBot="1">
      <c r="A38" s="21">
        <f>ROW()</f>
        <v>38</v>
      </c>
      <c r="B38" s="77"/>
      <c r="C38" s="77"/>
      <c r="D38" s="189" t="s">
        <v>361</v>
      </c>
      <c r="E38" s="77"/>
      <c r="F38" s="163"/>
      <c r="G38" s="77"/>
      <c r="H38" s="163"/>
      <c r="I38" s="212"/>
      <c r="J38" s="163"/>
      <c r="K38" s="54"/>
      <c r="L38" s="163"/>
      <c r="M38" s="77"/>
      <c r="N38" s="107"/>
    </row>
    <row r="39" spans="1:14" ht="15" customHeight="1" thickBot="1">
      <c r="A39" s="21">
        <f>ROW()</f>
        <v>39</v>
      </c>
      <c r="B39" s="77"/>
      <c r="C39" s="77"/>
      <c r="D39" s="191" t="s">
        <v>391</v>
      </c>
      <c r="E39" s="77"/>
      <c r="F39" s="163"/>
      <c r="G39" s="77"/>
      <c r="H39" s="163"/>
      <c r="I39" s="90">
        <f>SUM(I37:I38)</f>
        <v>0</v>
      </c>
      <c r="J39" s="163"/>
      <c r="K39" s="54"/>
      <c r="L39" s="163"/>
      <c r="M39" s="77"/>
      <c r="N39" s="107"/>
    </row>
    <row r="40" spans="1:14" ht="12.75">
      <c r="A40" s="21">
        <f>ROW()</f>
        <v>40</v>
      </c>
      <c r="B40" s="77"/>
      <c r="C40" s="77"/>
      <c r="D40" s="77"/>
      <c r="E40" s="77"/>
      <c r="F40" s="160"/>
      <c r="G40" s="77"/>
      <c r="H40" s="160"/>
      <c r="I40" s="77"/>
      <c r="J40" s="160"/>
      <c r="K40" s="77"/>
      <c r="L40" s="160"/>
      <c r="M40" s="77"/>
      <c r="N40" s="107"/>
    </row>
    <row r="41" spans="1:14" ht="30" customHeight="1">
      <c r="A41" s="21">
        <f>ROW()</f>
        <v>41</v>
      </c>
      <c r="B41" s="262" t="s">
        <v>616</v>
      </c>
      <c r="C41" s="77"/>
      <c r="D41" s="77"/>
      <c r="E41" s="160"/>
      <c r="F41" s="77"/>
      <c r="G41" s="160"/>
      <c r="H41" s="160"/>
      <c r="I41" s="77"/>
      <c r="J41" s="160"/>
      <c r="K41" s="77"/>
      <c r="L41" s="160"/>
      <c r="M41" s="77"/>
      <c r="N41" s="107"/>
    </row>
    <row r="42" spans="1:14" ht="12.75">
      <c r="A42" s="21">
        <f>ROW()</f>
        <v>42</v>
      </c>
      <c r="B42" s="77"/>
      <c r="C42" s="77"/>
      <c r="D42" s="77"/>
      <c r="E42" s="77"/>
      <c r="F42" s="160"/>
      <c r="G42" s="77"/>
      <c r="H42" s="160"/>
      <c r="I42" s="248" t="s">
        <v>414</v>
      </c>
      <c r="J42" s="140"/>
      <c r="K42" s="140"/>
      <c r="L42" s="140"/>
      <c r="M42" s="140"/>
      <c r="N42" s="107"/>
    </row>
    <row r="43" spans="1:14" ht="51">
      <c r="A43" s="21">
        <f>ROW()</f>
        <v>43</v>
      </c>
      <c r="B43" s="77"/>
      <c r="C43" s="77"/>
      <c r="D43" s="322" t="s">
        <v>613</v>
      </c>
      <c r="E43" s="77"/>
      <c r="F43" s="77"/>
      <c r="G43" s="323" t="s">
        <v>234</v>
      </c>
      <c r="H43" s="324"/>
      <c r="I43" s="324" t="s">
        <v>612</v>
      </c>
      <c r="J43" s="325"/>
      <c r="K43" s="324" t="s">
        <v>425</v>
      </c>
      <c r="L43" s="325"/>
      <c r="M43" s="324" t="s">
        <v>426</v>
      </c>
      <c r="N43" s="107"/>
    </row>
    <row r="44" spans="1:14" ht="15" customHeight="1">
      <c r="A44" s="21">
        <f>ROW()</f>
        <v>44</v>
      </c>
      <c r="B44" s="77"/>
      <c r="C44" s="77"/>
      <c r="D44" s="394"/>
      <c r="E44" s="395"/>
      <c r="F44" s="163"/>
      <c r="G44" s="83"/>
      <c r="H44" s="163"/>
      <c r="I44" s="83"/>
      <c r="J44" s="163"/>
      <c r="K44" s="83"/>
      <c r="L44" s="163"/>
      <c r="M44" s="83"/>
      <c r="N44" s="107"/>
    </row>
    <row r="45" spans="1:14" ht="15" customHeight="1">
      <c r="A45" s="21">
        <f>ROW()</f>
        <v>45</v>
      </c>
      <c r="B45" s="77"/>
      <c r="C45" s="77"/>
      <c r="D45" s="394"/>
      <c r="E45" s="395"/>
      <c r="F45" s="163"/>
      <c r="G45" s="83"/>
      <c r="H45" s="163"/>
      <c r="I45" s="82"/>
      <c r="J45" s="163"/>
      <c r="K45" s="83"/>
      <c r="L45" s="163"/>
      <c r="M45" s="83"/>
      <c r="N45" s="107"/>
    </row>
    <row r="46" spans="1:14" ht="15" customHeight="1">
      <c r="A46" s="21">
        <f>ROW()</f>
        <v>46</v>
      </c>
      <c r="B46" s="77"/>
      <c r="C46" s="77"/>
      <c r="D46" s="394"/>
      <c r="E46" s="395"/>
      <c r="F46" s="163"/>
      <c r="G46" s="83"/>
      <c r="H46" s="163"/>
      <c r="I46" s="83"/>
      <c r="J46" s="163"/>
      <c r="K46" s="83"/>
      <c r="L46" s="163"/>
      <c r="M46" s="83"/>
      <c r="N46" s="107"/>
    </row>
    <row r="47" spans="1:14" ht="15" customHeight="1">
      <c r="A47" s="21">
        <f>ROW()</f>
        <v>47</v>
      </c>
      <c r="B47" s="77"/>
      <c r="C47" s="77"/>
      <c r="D47" s="394"/>
      <c r="E47" s="395"/>
      <c r="F47" s="163"/>
      <c r="G47" s="83"/>
      <c r="H47" s="163"/>
      <c r="I47" s="83"/>
      <c r="J47" s="163"/>
      <c r="K47" s="83"/>
      <c r="L47" s="163"/>
      <c r="M47" s="83"/>
      <c r="N47" s="107"/>
    </row>
    <row r="48" spans="1:14" ht="15" customHeight="1">
      <c r="A48" s="21">
        <f>ROW()</f>
        <v>48</v>
      </c>
      <c r="B48" s="77"/>
      <c r="C48" s="77"/>
      <c r="D48" s="394"/>
      <c r="E48" s="395"/>
      <c r="F48" s="163"/>
      <c r="G48" s="83"/>
      <c r="H48" s="163"/>
      <c r="I48" s="136"/>
      <c r="J48" s="163"/>
      <c r="K48" s="83"/>
      <c r="L48" s="163"/>
      <c r="M48" s="83"/>
      <c r="N48" s="107"/>
    </row>
    <row r="49" spans="1:14" ht="15" customHeight="1">
      <c r="A49" s="21">
        <f>ROW()</f>
        <v>49</v>
      </c>
      <c r="B49" s="77"/>
      <c r="C49" s="77"/>
      <c r="D49" s="77"/>
      <c r="E49" s="77"/>
      <c r="F49" s="77"/>
      <c r="G49" s="77"/>
      <c r="H49" s="77"/>
      <c r="I49" s="77"/>
      <c r="J49" s="77"/>
      <c r="K49" s="77"/>
      <c r="L49" s="77"/>
      <c r="M49" s="77"/>
      <c r="N49" s="107"/>
    </row>
    <row r="50" spans="1:14" ht="30" customHeight="1">
      <c r="A50" s="21">
        <f>ROW()</f>
        <v>50</v>
      </c>
      <c r="B50" s="262" t="s">
        <v>617</v>
      </c>
      <c r="C50" s="77"/>
      <c r="D50" s="77"/>
      <c r="E50" s="160"/>
      <c r="F50" s="77"/>
      <c r="G50" s="160"/>
      <c r="H50" s="160"/>
      <c r="I50" s="77"/>
      <c r="J50" s="160"/>
      <c r="K50" s="77"/>
      <c r="L50" s="160"/>
      <c r="M50" s="77"/>
      <c r="N50" s="107"/>
    </row>
    <row r="51" spans="1:14" ht="44.25" customHeight="1">
      <c r="A51" s="21">
        <f>ROW()</f>
        <v>51</v>
      </c>
      <c r="B51" s="77"/>
      <c r="C51" s="77"/>
      <c r="D51" s="396" t="s">
        <v>614</v>
      </c>
      <c r="E51" s="396"/>
      <c r="F51" s="396"/>
      <c r="G51" s="403" t="s">
        <v>578</v>
      </c>
      <c r="H51" s="403"/>
      <c r="I51" s="403"/>
      <c r="J51" s="326"/>
      <c r="K51" s="403" t="s">
        <v>579</v>
      </c>
      <c r="L51" s="403"/>
      <c r="M51" s="403"/>
      <c r="N51" s="107"/>
    </row>
    <row r="52" spans="1:14" ht="15" customHeight="1">
      <c r="A52" s="21">
        <f>ROW()</f>
        <v>52</v>
      </c>
      <c r="B52" s="77"/>
      <c r="C52" s="77"/>
      <c r="D52" s="394"/>
      <c r="E52" s="395"/>
      <c r="F52" s="77"/>
      <c r="G52" s="397"/>
      <c r="H52" s="398"/>
      <c r="I52" s="364"/>
      <c r="J52" s="77"/>
      <c r="K52" s="365"/>
      <c r="L52" s="366"/>
      <c r="M52" s="367"/>
      <c r="N52" s="107"/>
    </row>
    <row r="53" spans="1:14" ht="15" customHeight="1">
      <c r="A53" s="21">
        <f>ROW()</f>
        <v>53</v>
      </c>
      <c r="B53" s="77"/>
      <c r="C53" s="77"/>
      <c r="D53" s="394"/>
      <c r="E53" s="395"/>
      <c r="F53" s="77"/>
      <c r="G53" s="397"/>
      <c r="H53" s="398"/>
      <c r="I53" s="364"/>
      <c r="J53" s="77"/>
      <c r="K53" s="365"/>
      <c r="L53" s="366"/>
      <c r="M53" s="367"/>
      <c r="N53" s="107"/>
    </row>
    <row r="54" spans="1:14" ht="15" customHeight="1">
      <c r="A54" s="21">
        <f>ROW()</f>
        <v>54</v>
      </c>
      <c r="B54" s="77"/>
      <c r="C54" s="77"/>
      <c r="D54" s="77"/>
      <c r="E54" s="77"/>
      <c r="F54" s="77"/>
      <c r="G54" s="77"/>
      <c r="H54" s="77"/>
      <c r="I54" s="77"/>
      <c r="J54" s="77"/>
      <c r="K54" s="77"/>
      <c r="L54" s="77"/>
      <c r="M54" s="77"/>
      <c r="N54" s="107"/>
    </row>
    <row r="55" spans="1:14" ht="15" customHeight="1">
      <c r="A55" s="21">
        <f>ROW()</f>
        <v>55</v>
      </c>
      <c r="B55" s="77"/>
      <c r="C55" s="77"/>
      <c r="D55" s="191" t="s">
        <v>615</v>
      </c>
      <c r="E55" s="77"/>
      <c r="F55" s="77"/>
      <c r="G55" s="77"/>
      <c r="H55" s="77"/>
      <c r="I55" s="77"/>
      <c r="J55" s="77"/>
      <c r="K55" s="77"/>
      <c r="L55" s="77"/>
      <c r="M55" s="77"/>
      <c r="N55" s="107"/>
    </row>
    <row r="56" spans="1:14" ht="15" customHeight="1">
      <c r="A56" s="21">
        <f>ROW()</f>
        <v>56</v>
      </c>
      <c r="B56" s="77"/>
      <c r="C56" s="77"/>
      <c r="D56" s="368"/>
      <c r="E56" s="369"/>
      <c r="F56" s="369"/>
      <c r="G56" s="369"/>
      <c r="H56" s="369"/>
      <c r="I56" s="369"/>
      <c r="J56" s="369"/>
      <c r="K56" s="369"/>
      <c r="L56" s="369"/>
      <c r="M56" s="370"/>
      <c r="N56" s="107"/>
    </row>
    <row r="57" spans="1:14" ht="15" customHeight="1">
      <c r="A57" s="21">
        <f>ROW()</f>
        <v>57</v>
      </c>
      <c r="B57" s="77"/>
      <c r="C57" s="77"/>
      <c r="D57" s="371"/>
      <c r="E57" s="363"/>
      <c r="F57" s="363"/>
      <c r="G57" s="363"/>
      <c r="H57" s="363"/>
      <c r="I57" s="363"/>
      <c r="J57" s="363"/>
      <c r="K57" s="363"/>
      <c r="L57" s="363"/>
      <c r="M57" s="399"/>
      <c r="N57" s="107"/>
    </row>
    <row r="58" spans="1:14" ht="15" customHeight="1">
      <c r="A58" s="21">
        <f>ROW()</f>
        <v>58</v>
      </c>
      <c r="B58" s="77"/>
      <c r="C58" s="77"/>
      <c r="D58" s="400"/>
      <c r="E58" s="401"/>
      <c r="F58" s="401"/>
      <c r="G58" s="401"/>
      <c r="H58" s="401"/>
      <c r="I58" s="401"/>
      <c r="J58" s="401"/>
      <c r="K58" s="401"/>
      <c r="L58" s="401"/>
      <c r="M58" s="402"/>
      <c r="N58" s="107"/>
    </row>
    <row r="59" spans="1:14" ht="12.75">
      <c r="A59" s="22">
        <f>ROW()</f>
        <v>59</v>
      </c>
      <c r="B59" s="91"/>
      <c r="C59" s="91"/>
      <c r="D59" s="91"/>
      <c r="E59" s="91"/>
      <c r="F59" s="167"/>
      <c r="G59" s="91"/>
      <c r="H59" s="167"/>
      <c r="I59" s="91"/>
      <c r="J59" s="167"/>
      <c r="K59" s="68"/>
      <c r="L59" s="167"/>
      <c r="M59" s="91"/>
      <c r="N59" s="197" t="s">
        <v>291</v>
      </c>
    </row>
    <row r="60" spans="1:14" ht="12.75">
      <c r="A60" s="26"/>
      <c r="B60" s="26"/>
      <c r="C60" s="26"/>
      <c r="D60" s="26"/>
      <c r="E60" s="26"/>
      <c r="F60" s="26"/>
      <c r="G60" s="26"/>
      <c r="H60" s="26"/>
      <c r="I60" s="26"/>
      <c r="J60" s="26"/>
      <c r="K60" s="26"/>
      <c r="L60" s="26"/>
      <c r="M60" s="26"/>
      <c r="N60" s="26"/>
    </row>
    <row r="61" spans="1:30" s="16" customFormat="1" ht="12.75" customHeight="1">
      <c r="A61" s="271"/>
      <c r="B61" s="272"/>
      <c r="C61" s="272"/>
      <c r="D61" s="272"/>
      <c r="E61" s="272"/>
      <c r="F61" s="272"/>
      <c r="G61" s="272"/>
      <c r="H61" s="272"/>
      <c r="I61" s="272"/>
      <c r="J61" s="272"/>
      <c r="K61" s="272"/>
      <c r="L61" s="272"/>
      <c r="M61" s="272"/>
      <c r="N61" s="273"/>
      <c r="O61"/>
      <c r="P61"/>
      <c r="Q61"/>
      <c r="R61"/>
      <c r="S61"/>
      <c r="T61"/>
      <c r="U61"/>
      <c r="V61"/>
      <c r="W61"/>
      <c r="X61"/>
      <c r="Y61"/>
      <c r="Z61"/>
      <c r="AA61"/>
      <c r="AB61"/>
      <c r="AC61"/>
      <c r="AD61"/>
    </row>
    <row r="62" spans="1:30" s="16" customFormat="1" ht="16.5" customHeight="1">
      <c r="A62" s="274"/>
      <c r="B62" s="275"/>
      <c r="C62" s="275"/>
      <c r="D62" s="275"/>
      <c r="E62" s="275"/>
      <c r="F62" s="277"/>
      <c r="G62" s="275"/>
      <c r="H62" s="276" t="s">
        <v>51</v>
      </c>
      <c r="I62" s="376" t="str">
        <f>IF(NOT(ISBLANK(CoverSheet!$C$30)),CoverSheet!$C$30,"")</f>
        <v>Airport Company</v>
      </c>
      <c r="J62" s="376"/>
      <c r="K62" s="377"/>
      <c r="L62" s="377"/>
      <c r="M62" s="377"/>
      <c r="N62" s="278"/>
      <c r="O62"/>
      <c r="U62"/>
      <c r="V62"/>
      <c r="W62"/>
      <c r="X62"/>
      <c r="Y62"/>
      <c r="Z62"/>
      <c r="AA62"/>
      <c r="AB62"/>
      <c r="AC62"/>
      <c r="AD62"/>
    </row>
    <row r="63" spans="1:30" s="16" customFormat="1" ht="16.5" customHeight="1">
      <c r="A63" s="279"/>
      <c r="B63" s="275"/>
      <c r="C63" s="275"/>
      <c r="D63" s="275"/>
      <c r="E63" s="275"/>
      <c r="F63" s="280"/>
      <c r="G63" s="275"/>
      <c r="H63" s="276" t="s">
        <v>52</v>
      </c>
      <c r="I63" s="378">
        <f>IF(ISNUMBER(CoverSheet!$C$31),CoverSheet!$C$31,"")</f>
        <v>40633</v>
      </c>
      <c r="J63" s="378"/>
      <c r="K63" s="379"/>
      <c r="L63" s="379"/>
      <c r="M63" s="379"/>
      <c r="N63" s="278"/>
      <c r="O63"/>
      <c r="U63"/>
      <c r="V63"/>
      <c r="W63"/>
      <c r="X63"/>
      <c r="Y63"/>
      <c r="Z63"/>
      <c r="AA63"/>
      <c r="AB63"/>
      <c r="AC63"/>
      <c r="AD63"/>
    </row>
    <row r="64" spans="1:30" s="16" customFormat="1" ht="20.25" customHeight="1">
      <c r="A64" s="291" t="s">
        <v>462</v>
      </c>
      <c r="B64" s="282"/>
      <c r="C64" s="282"/>
      <c r="D64" s="282"/>
      <c r="E64" s="282"/>
      <c r="F64" s="282"/>
      <c r="G64" s="282"/>
      <c r="H64" s="282"/>
      <c r="I64" s="282"/>
      <c r="J64" s="282"/>
      <c r="K64" s="282"/>
      <c r="L64" s="282"/>
      <c r="M64" s="282"/>
      <c r="N64" s="283"/>
      <c r="O64"/>
      <c r="P64"/>
      <c r="Q64"/>
      <c r="R64"/>
      <c r="S64"/>
      <c r="T64"/>
      <c r="U64"/>
      <c r="V64"/>
      <c r="W64"/>
      <c r="X64"/>
      <c r="Y64"/>
      <c r="Z64"/>
      <c r="AA64"/>
      <c r="AB64"/>
      <c r="AC64"/>
      <c r="AD64"/>
    </row>
    <row r="65" spans="1:30" s="16" customFormat="1" ht="12.75">
      <c r="A65" s="284" t="s">
        <v>53</v>
      </c>
      <c r="B65" s="285" t="s">
        <v>628</v>
      </c>
      <c r="C65" s="275"/>
      <c r="D65" s="275"/>
      <c r="E65" s="275"/>
      <c r="F65" s="282"/>
      <c r="G65" s="275"/>
      <c r="H65" s="282"/>
      <c r="I65" s="275"/>
      <c r="J65" s="282"/>
      <c r="K65" s="286"/>
      <c r="L65" s="282"/>
      <c r="M65" s="275"/>
      <c r="N65" s="278"/>
      <c r="O65"/>
      <c r="P65"/>
      <c r="Q65"/>
      <c r="R65"/>
      <c r="S65"/>
      <c r="T65"/>
      <c r="U65"/>
      <c r="V65"/>
      <c r="W65"/>
      <c r="X65"/>
      <c r="Y65"/>
      <c r="Z65"/>
      <c r="AA65"/>
      <c r="AB65"/>
      <c r="AC65"/>
      <c r="AD65"/>
    </row>
    <row r="66" spans="1:14" ht="30" customHeight="1">
      <c r="A66" s="21">
        <f>ROW()</f>
        <v>66</v>
      </c>
      <c r="B66" s="222" t="s">
        <v>458</v>
      </c>
      <c r="C66" s="77"/>
      <c r="D66" s="77"/>
      <c r="E66" s="160"/>
      <c r="F66" s="77"/>
      <c r="G66" s="160"/>
      <c r="H66" s="160"/>
      <c r="I66" s="77"/>
      <c r="J66" s="160"/>
      <c r="K66" s="77"/>
      <c r="L66" s="160"/>
      <c r="M66" s="77"/>
      <c r="N66" s="107"/>
    </row>
    <row r="67" spans="1:14" ht="15" customHeight="1">
      <c r="A67" s="21">
        <f>ROW()</f>
        <v>67</v>
      </c>
      <c r="B67" s="77"/>
      <c r="C67" s="77"/>
      <c r="D67" s="189" t="s">
        <v>386</v>
      </c>
      <c r="E67" s="77"/>
      <c r="F67" s="160"/>
      <c r="G67" s="77"/>
      <c r="H67" s="160"/>
      <c r="I67" s="210"/>
      <c r="J67" s="160"/>
      <c r="K67" s="77"/>
      <c r="L67" s="160"/>
      <c r="M67" s="77"/>
      <c r="N67" s="107"/>
    </row>
    <row r="68" spans="1:14" ht="12.75">
      <c r="A68" s="21">
        <f>ROW()</f>
        <v>68</v>
      </c>
      <c r="B68" s="77"/>
      <c r="C68" s="77"/>
      <c r="D68" s="77"/>
      <c r="E68" s="77"/>
      <c r="F68" s="160"/>
      <c r="G68" s="77"/>
      <c r="H68" s="160"/>
      <c r="I68" s="77"/>
      <c r="J68" s="160"/>
      <c r="K68" s="77"/>
      <c r="L68" s="160"/>
      <c r="M68" s="77"/>
      <c r="N68" s="107"/>
    </row>
    <row r="69" spans="1:14" ht="15" customHeight="1">
      <c r="A69" s="21">
        <f>ROW()</f>
        <v>69</v>
      </c>
      <c r="B69" s="77"/>
      <c r="C69" s="77"/>
      <c r="D69" s="77" t="s">
        <v>387</v>
      </c>
      <c r="E69" s="77"/>
      <c r="F69" s="160"/>
      <c r="G69" s="77"/>
      <c r="H69" s="160"/>
      <c r="I69" s="210"/>
      <c r="J69" s="160"/>
      <c r="K69" s="77"/>
      <c r="L69" s="160"/>
      <c r="M69" s="77"/>
      <c r="N69" s="107"/>
    </row>
    <row r="70" spans="1:14" ht="15" customHeight="1">
      <c r="A70" s="21">
        <f>ROW()</f>
        <v>70</v>
      </c>
      <c r="B70" s="77"/>
      <c r="C70" s="77"/>
      <c r="D70" s="77" t="s">
        <v>580</v>
      </c>
      <c r="E70" s="77"/>
      <c r="F70" s="160"/>
      <c r="G70" s="77"/>
      <c r="H70" s="160"/>
      <c r="I70" s="137">
        <f>IF(I67&lt;&gt;0,(I69-I67)/I67,0)</f>
        <v>0</v>
      </c>
      <c r="J70" s="160"/>
      <c r="K70" s="77"/>
      <c r="L70" s="160"/>
      <c r="M70" s="77"/>
      <c r="N70" s="107"/>
    </row>
    <row r="71" spans="1:14" ht="12.75">
      <c r="A71" s="21">
        <f>ROW()</f>
        <v>71</v>
      </c>
      <c r="B71" s="77"/>
      <c r="C71" s="77"/>
      <c r="D71" s="77"/>
      <c r="E71" s="77"/>
      <c r="F71" s="160"/>
      <c r="G71" s="77"/>
      <c r="H71" s="160"/>
      <c r="I71" s="77"/>
      <c r="J71" s="160"/>
      <c r="K71" s="77"/>
      <c r="L71" s="160"/>
      <c r="M71" s="77"/>
      <c r="N71" s="107"/>
    </row>
    <row r="72" spans="1:14" ht="15" customHeight="1">
      <c r="A72" s="21">
        <f>ROW()</f>
        <v>72</v>
      </c>
      <c r="B72" s="77"/>
      <c r="C72" s="77"/>
      <c r="D72" s="189" t="s">
        <v>388</v>
      </c>
      <c r="E72" s="77"/>
      <c r="F72" s="160"/>
      <c r="G72" s="77"/>
      <c r="H72" s="160"/>
      <c r="I72" s="127">
        <f>K8</f>
        <v>0</v>
      </c>
      <c r="J72" s="160"/>
      <c r="K72" s="77"/>
      <c r="L72" s="160"/>
      <c r="M72" s="77"/>
      <c r="N72" s="107"/>
    </row>
    <row r="73" spans="1:14" ht="15" customHeight="1">
      <c r="A73" s="21">
        <f>ROW()</f>
        <v>73</v>
      </c>
      <c r="B73" s="77"/>
      <c r="C73" s="77"/>
      <c r="D73" s="189" t="s">
        <v>389</v>
      </c>
      <c r="E73" s="77"/>
      <c r="F73" s="160"/>
      <c r="G73" s="77"/>
      <c r="H73" s="160"/>
      <c r="I73" s="127">
        <f>I72*I70</f>
        <v>0</v>
      </c>
      <c r="J73" s="160"/>
      <c r="K73" s="77"/>
      <c r="L73" s="160"/>
      <c r="M73" s="77"/>
      <c r="N73" s="107"/>
    </row>
    <row r="74" spans="1:14" ht="12.75">
      <c r="A74" s="21">
        <f>ROW()</f>
        <v>74</v>
      </c>
      <c r="B74" s="77"/>
      <c r="C74" s="77"/>
      <c r="D74" s="77"/>
      <c r="E74" s="77"/>
      <c r="F74" s="160"/>
      <c r="G74" s="77"/>
      <c r="H74" s="160"/>
      <c r="I74" s="77"/>
      <c r="J74" s="160"/>
      <c r="K74" s="77"/>
      <c r="L74" s="160"/>
      <c r="M74" s="77"/>
      <c r="N74" s="107"/>
    </row>
    <row r="75" spans="1:14" ht="30" customHeight="1">
      <c r="A75" s="21">
        <f>ROW()</f>
        <v>75</v>
      </c>
      <c r="B75" s="222" t="s">
        <v>459</v>
      </c>
      <c r="C75" s="77"/>
      <c r="D75" s="77"/>
      <c r="E75" s="160"/>
      <c r="F75" s="77"/>
      <c r="G75" s="160"/>
      <c r="H75" s="160"/>
      <c r="I75" s="77"/>
      <c r="J75" s="160"/>
      <c r="K75" s="77"/>
      <c r="L75" s="160"/>
      <c r="M75" s="77"/>
      <c r="N75" s="107"/>
    </row>
    <row r="76" spans="1:14" ht="12.75">
      <c r="A76" s="21">
        <f>ROW()</f>
        <v>76</v>
      </c>
      <c r="B76" s="77"/>
      <c r="C76" s="77"/>
      <c r="D76" s="77"/>
      <c r="E76" s="77"/>
      <c r="F76" s="160"/>
      <c r="G76" s="77"/>
      <c r="H76" s="160"/>
      <c r="I76" s="114" t="s">
        <v>141</v>
      </c>
      <c r="J76" s="160"/>
      <c r="K76" s="114" t="s">
        <v>141</v>
      </c>
      <c r="L76" s="160"/>
      <c r="M76" s="77"/>
      <c r="N76" s="107"/>
    </row>
    <row r="77" spans="1:14" ht="15" customHeight="1">
      <c r="A77" s="21">
        <f>ROW()</f>
        <v>77</v>
      </c>
      <c r="B77" s="77"/>
      <c r="C77" s="77"/>
      <c r="D77" s="193" t="s">
        <v>520</v>
      </c>
      <c r="E77" s="77"/>
      <c r="F77" s="160"/>
      <c r="G77" s="77"/>
      <c r="H77" s="160"/>
      <c r="I77" s="309"/>
      <c r="J77" s="160"/>
      <c r="K77" s="77"/>
      <c r="L77" s="160"/>
      <c r="M77" s="77"/>
      <c r="N77" s="107"/>
    </row>
    <row r="78" spans="1:14" ht="15" customHeight="1">
      <c r="A78" s="21">
        <f>ROW()</f>
        <v>78</v>
      </c>
      <c r="B78" s="77"/>
      <c r="C78" s="89" t="s">
        <v>149</v>
      </c>
      <c r="D78" s="188" t="s">
        <v>375</v>
      </c>
      <c r="E78" s="77"/>
      <c r="F78" s="160"/>
      <c r="G78" s="77"/>
      <c r="H78" s="160"/>
      <c r="I78" s="88">
        <f>K87</f>
        <v>0</v>
      </c>
      <c r="J78" s="160"/>
      <c r="K78" s="77"/>
      <c r="L78" s="160"/>
      <c r="M78" s="77"/>
      <c r="N78" s="107"/>
    </row>
    <row r="79" spans="1:14" ht="15" customHeight="1" thickBot="1">
      <c r="A79" s="21">
        <f>ROW()</f>
        <v>79</v>
      </c>
      <c r="B79" s="77"/>
      <c r="C79" s="89" t="s">
        <v>142</v>
      </c>
      <c r="D79" s="188" t="s">
        <v>390</v>
      </c>
      <c r="E79" s="77"/>
      <c r="F79" s="160"/>
      <c r="G79" s="77"/>
      <c r="H79" s="160"/>
      <c r="I79" s="88">
        <f>K19</f>
        <v>0</v>
      </c>
      <c r="J79" s="160"/>
      <c r="K79" s="77"/>
      <c r="L79" s="160"/>
      <c r="M79" s="77"/>
      <c r="N79" s="107"/>
    </row>
    <row r="80" spans="1:14" ht="15" customHeight="1" thickBot="1">
      <c r="A80" s="21">
        <f>ROW()</f>
        <v>80</v>
      </c>
      <c r="B80" s="77"/>
      <c r="C80" s="77"/>
      <c r="D80" s="193" t="s">
        <v>504</v>
      </c>
      <c r="E80" s="77"/>
      <c r="F80" s="163"/>
      <c r="G80" s="77"/>
      <c r="H80" s="163"/>
      <c r="I80" s="77"/>
      <c r="J80" s="163"/>
      <c r="K80" s="310">
        <f>I77+I78-I79</f>
        <v>0</v>
      </c>
      <c r="L80" s="163"/>
      <c r="M80" s="77"/>
      <c r="N80" s="107"/>
    </row>
    <row r="81" spans="1:14" ht="12.75">
      <c r="A81" s="21">
        <f>ROW()</f>
        <v>81</v>
      </c>
      <c r="B81" s="77"/>
      <c r="C81" s="77"/>
      <c r="D81" s="77"/>
      <c r="E81" s="77"/>
      <c r="F81" s="160"/>
      <c r="G81" s="77"/>
      <c r="H81" s="160"/>
      <c r="I81" s="77"/>
      <c r="J81" s="160"/>
      <c r="K81" s="77"/>
      <c r="L81" s="160"/>
      <c r="M81" s="77"/>
      <c r="N81" s="107"/>
    </row>
    <row r="82" spans="1:14" ht="30" customHeight="1">
      <c r="A82" s="21">
        <f>ROW()</f>
        <v>82</v>
      </c>
      <c r="B82" s="222" t="s">
        <v>460</v>
      </c>
      <c r="C82" s="77"/>
      <c r="D82" s="77"/>
      <c r="E82" s="160"/>
      <c r="F82" s="77"/>
      <c r="G82" s="160"/>
      <c r="H82" s="160"/>
      <c r="I82" s="77"/>
      <c r="J82" s="160"/>
      <c r="K82" s="77"/>
      <c r="L82" s="160"/>
      <c r="M82" s="77"/>
      <c r="N82" s="107"/>
    </row>
    <row r="83" spans="1:14" ht="12.75">
      <c r="A83" s="21">
        <f>ROW()</f>
        <v>83</v>
      </c>
      <c r="B83" s="77"/>
      <c r="C83" s="77"/>
      <c r="D83" s="77"/>
      <c r="E83" s="77"/>
      <c r="F83" s="160"/>
      <c r="G83" s="77"/>
      <c r="H83" s="160"/>
      <c r="I83" s="114" t="s">
        <v>141</v>
      </c>
      <c r="J83" s="160"/>
      <c r="K83" s="114" t="s">
        <v>141</v>
      </c>
      <c r="L83" s="160"/>
      <c r="M83" s="77"/>
      <c r="N83" s="107"/>
    </row>
    <row r="84" spans="1:14" ht="15" customHeight="1">
      <c r="A84" s="21">
        <f>ROW()</f>
        <v>84</v>
      </c>
      <c r="B84" s="77"/>
      <c r="C84" s="77"/>
      <c r="D84" s="93" t="s">
        <v>236</v>
      </c>
      <c r="E84" s="77"/>
      <c r="F84" s="160"/>
      <c r="G84" s="77"/>
      <c r="H84" s="160"/>
      <c r="I84" s="166"/>
      <c r="J84" s="160"/>
      <c r="K84" s="77"/>
      <c r="L84" s="160"/>
      <c r="M84" s="77"/>
      <c r="N84" s="107"/>
    </row>
    <row r="85" spans="1:14" ht="15" customHeight="1">
      <c r="A85" s="21">
        <f>ROW()</f>
        <v>85</v>
      </c>
      <c r="B85" s="77"/>
      <c r="C85" s="77"/>
      <c r="D85" s="93" t="s">
        <v>165</v>
      </c>
      <c r="E85" s="77"/>
      <c r="F85" s="160"/>
      <c r="G85" s="77"/>
      <c r="H85" s="160"/>
      <c r="I85" s="166"/>
      <c r="J85" s="160"/>
      <c r="K85" s="77"/>
      <c r="L85" s="160"/>
      <c r="M85" s="77"/>
      <c r="N85" s="107"/>
    </row>
    <row r="86" spans="1:14" ht="15" customHeight="1" thickBot="1">
      <c r="A86" s="21">
        <f>ROW()</f>
        <v>86</v>
      </c>
      <c r="B86" s="77"/>
      <c r="C86" s="77"/>
      <c r="D86" s="93" t="s">
        <v>166</v>
      </c>
      <c r="E86" s="77"/>
      <c r="F86" s="160"/>
      <c r="G86" s="77"/>
      <c r="H86" s="160"/>
      <c r="I86" s="166"/>
      <c r="J86" s="160"/>
      <c r="K86" s="77"/>
      <c r="L86" s="160"/>
      <c r="M86" s="77"/>
      <c r="N86" s="107"/>
    </row>
    <row r="87" spans="1:14" ht="15" customHeight="1" thickBot="1">
      <c r="A87" s="21">
        <f>ROW()</f>
        <v>87</v>
      </c>
      <c r="B87" s="77"/>
      <c r="C87" s="77"/>
      <c r="D87" s="77" t="s">
        <v>42</v>
      </c>
      <c r="E87" s="77"/>
      <c r="F87" s="163"/>
      <c r="G87" s="77"/>
      <c r="H87" s="163"/>
      <c r="I87" s="77"/>
      <c r="J87" s="163"/>
      <c r="K87" s="310">
        <f>SUM(I84:I86)</f>
        <v>0</v>
      </c>
      <c r="L87" s="163"/>
      <c r="M87" s="77"/>
      <c r="N87" s="107"/>
    </row>
    <row r="88" spans="1:14" ht="12.75">
      <c r="A88" s="21">
        <f>ROW()</f>
        <v>88</v>
      </c>
      <c r="B88" s="77"/>
      <c r="C88" s="77"/>
      <c r="D88" s="77"/>
      <c r="E88" s="77"/>
      <c r="F88" s="160"/>
      <c r="G88" s="77"/>
      <c r="H88" s="160"/>
      <c r="I88" s="77"/>
      <c r="J88" s="160"/>
      <c r="K88" s="77"/>
      <c r="L88" s="160"/>
      <c r="M88" s="77"/>
      <c r="N88" s="107"/>
    </row>
    <row r="89" spans="1:14" ht="30" customHeight="1">
      <c r="A89" s="21">
        <f>ROW()</f>
        <v>89</v>
      </c>
      <c r="B89" s="262" t="s">
        <v>461</v>
      </c>
      <c r="C89" s="77"/>
      <c r="D89" s="77"/>
      <c r="E89" s="160"/>
      <c r="F89" s="77"/>
      <c r="G89" s="160"/>
      <c r="H89" s="160"/>
      <c r="I89" s="77"/>
      <c r="J89" s="160"/>
      <c r="K89" s="77"/>
      <c r="L89" s="160"/>
      <c r="M89" s="77"/>
      <c r="N89" s="107"/>
    </row>
    <row r="90" spans="1:14" ht="25.5">
      <c r="A90" s="21">
        <f>ROW()</f>
        <v>90</v>
      </c>
      <c r="B90" s="77"/>
      <c r="C90" s="77"/>
      <c r="D90" s="77"/>
      <c r="E90" s="92" t="s">
        <v>237</v>
      </c>
      <c r="F90" s="160"/>
      <c r="G90" s="92" t="s">
        <v>238</v>
      </c>
      <c r="H90" s="160"/>
      <c r="I90" s="92" t="s">
        <v>239</v>
      </c>
      <c r="J90" s="160"/>
      <c r="K90" s="92" t="s">
        <v>240</v>
      </c>
      <c r="L90" s="160"/>
      <c r="M90" s="92" t="s">
        <v>54</v>
      </c>
      <c r="N90" s="107"/>
    </row>
    <row r="91" spans="1:14" ht="12.75">
      <c r="A91" s="21">
        <f>ROW()</f>
        <v>91</v>
      </c>
      <c r="B91" s="77"/>
      <c r="C91" s="77"/>
      <c r="D91" s="54"/>
      <c r="E91" s="114" t="s">
        <v>141</v>
      </c>
      <c r="F91" s="165"/>
      <c r="G91" s="114" t="s">
        <v>141</v>
      </c>
      <c r="H91" s="165"/>
      <c r="I91" s="114" t="s">
        <v>141</v>
      </c>
      <c r="J91" s="165"/>
      <c r="K91" s="114" t="s">
        <v>141</v>
      </c>
      <c r="L91" s="165"/>
      <c r="M91" s="114" t="s">
        <v>141</v>
      </c>
      <c r="N91" s="107"/>
    </row>
    <row r="92" spans="1:14" ht="15" customHeight="1">
      <c r="A92" s="21">
        <f>ROW()</f>
        <v>92</v>
      </c>
      <c r="B92" s="77"/>
      <c r="C92" s="77"/>
      <c r="D92" s="54" t="s">
        <v>582</v>
      </c>
      <c r="E92" s="83"/>
      <c r="F92" s="163"/>
      <c r="G92" s="83"/>
      <c r="H92" s="163"/>
      <c r="I92" s="83"/>
      <c r="J92" s="163"/>
      <c r="K92" s="83"/>
      <c r="L92" s="163"/>
      <c r="M92" s="88">
        <f aca="true" t="shared" si="0" ref="M92:M99">E92+G92+I92+K92</f>
        <v>0</v>
      </c>
      <c r="N92" s="107"/>
    </row>
    <row r="93" spans="1:14" ht="15" customHeight="1">
      <c r="A93" s="21">
        <f>ROW()</f>
        <v>93</v>
      </c>
      <c r="B93" s="77"/>
      <c r="C93" s="89" t="s">
        <v>142</v>
      </c>
      <c r="D93" s="71" t="s">
        <v>150</v>
      </c>
      <c r="E93" s="83"/>
      <c r="F93" s="163"/>
      <c r="G93" s="83"/>
      <c r="H93" s="163"/>
      <c r="I93" s="83"/>
      <c r="J93" s="163"/>
      <c r="K93" s="83"/>
      <c r="L93" s="163"/>
      <c r="M93" s="88">
        <f t="shared" si="0"/>
        <v>0</v>
      </c>
      <c r="N93" s="107"/>
    </row>
    <row r="94" spans="1:14" ht="15" customHeight="1">
      <c r="A94" s="21">
        <f>ROW()</f>
        <v>94</v>
      </c>
      <c r="B94" s="77"/>
      <c r="C94" s="89" t="s">
        <v>149</v>
      </c>
      <c r="D94" s="194" t="s">
        <v>380</v>
      </c>
      <c r="E94" s="83"/>
      <c r="F94" s="163"/>
      <c r="G94" s="83"/>
      <c r="H94" s="163"/>
      <c r="I94" s="83"/>
      <c r="J94" s="163"/>
      <c r="K94" s="83"/>
      <c r="L94" s="163"/>
      <c r="M94" s="88">
        <f t="shared" si="0"/>
        <v>0</v>
      </c>
      <c r="N94" s="107"/>
    </row>
    <row r="95" spans="1:14" s="6" customFormat="1" ht="15" customHeight="1">
      <c r="A95" s="21">
        <f>ROW()</f>
        <v>95</v>
      </c>
      <c r="B95" s="189"/>
      <c r="C95" s="89" t="s">
        <v>149</v>
      </c>
      <c r="D95" s="194" t="s">
        <v>381</v>
      </c>
      <c r="E95" s="207"/>
      <c r="F95" s="202"/>
      <c r="G95" s="207"/>
      <c r="H95" s="202"/>
      <c r="I95" s="207"/>
      <c r="J95" s="202"/>
      <c r="K95" s="207"/>
      <c r="L95" s="202"/>
      <c r="M95" s="208">
        <f t="shared" si="0"/>
        <v>0</v>
      </c>
      <c r="N95" s="201"/>
    </row>
    <row r="96" spans="1:14" ht="15" customHeight="1">
      <c r="A96" s="21">
        <f>ROW()</f>
        <v>96</v>
      </c>
      <c r="B96" s="77"/>
      <c r="C96" s="89" t="s">
        <v>149</v>
      </c>
      <c r="D96" s="194" t="s">
        <v>518</v>
      </c>
      <c r="E96" s="83"/>
      <c r="F96" s="163"/>
      <c r="G96" s="83"/>
      <c r="H96" s="163"/>
      <c r="I96" s="83"/>
      <c r="J96" s="163"/>
      <c r="K96" s="83"/>
      <c r="L96" s="163"/>
      <c r="M96" s="88">
        <f t="shared" si="0"/>
        <v>0</v>
      </c>
      <c r="N96" s="107"/>
    </row>
    <row r="97" spans="1:14" ht="15" customHeight="1">
      <c r="A97" s="21">
        <f>ROW()</f>
        <v>97</v>
      </c>
      <c r="B97" s="77"/>
      <c r="C97" s="89" t="s">
        <v>142</v>
      </c>
      <c r="D97" s="71" t="s">
        <v>410</v>
      </c>
      <c r="E97" s="83"/>
      <c r="F97" s="163"/>
      <c r="G97" s="83"/>
      <c r="H97" s="163"/>
      <c r="I97" s="83"/>
      <c r="J97" s="163"/>
      <c r="K97" s="83"/>
      <c r="L97" s="163"/>
      <c r="M97" s="88">
        <f t="shared" si="0"/>
        <v>0</v>
      </c>
      <c r="N97" s="107"/>
    </row>
    <row r="98" spans="1:14" ht="15" customHeight="1">
      <c r="A98" s="21">
        <f>ROW()</f>
        <v>98</v>
      </c>
      <c r="B98" s="77"/>
      <c r="C98" s="89" t="s">
        <v>373</v>
      </c>
      <c r="D98" s="188" t="s">
        <v>648</v>
      </c>
      <c r="E98" s="213"/>
      <c r="F98" s="163"/>
      <c r="G98" s="213"/>
      <c r="H98" s="163"/>
      <c r="I98" s="213"/>
      <c r="J98" s="163"/>
      <c r="K98" s="213"/>
      <c r="L98" s="163"/>
      <c r="M98" s="214">
        <f>E98+G98+I98+K98</f>
        <v>0</v>
      </c>
      <c r="N98" s="107"/>
    </row>
    <row r="99" spans="1:14" ht="15" customHeight="1" thickBot="1">
      <c r="A99" s="21">
        <f>ROW()</f>
        <v>99</v>
      </c>
      <c r="B99" s="77"/>
      <c r="C99" s="89" t="s">
        <v>373</v>
      </c>
      <c r="D99" s="188" t="s">
        <v>519</v>
      </c>
      <c r="E99" s="213"/>
      <c r="F99" s="163"/>
      <c r="G99" s="213"/>
      <c r="H99" s="163"/>
      <c r="I99" s="213"/>
      <c r="J99" s="163"/>
      <c r="K99" s="213"/>
      <c r="L99" s="163"/>
      <c r="M99" s="214">
        <f t="shared" si="0"/>
        <v>0</v>
      </c>
      <c r="N99" s="107"/>
    </row>
    <row r="100" spans="1:14" ht="15" customHeight="1" thickBot="1">
      <c r="A100" s="21">
        <f>ROW()</f>
        <v>100</v>
      </c>
      <c r="B100" s="77"/>
      <c r="C100" s="77"/>
      <c r="D100" s="54" t="s">
        <v>581</v>
      </c>
      <c r="E100" s="90">
        <f>E92-E93+E94+E95+E96-E97+E98+E99</f>
        <v>0</v>
      </c>
      <c r="F100" s="163"/>
      <c r="G100" s="90">
        <f>G92-G93+G94+G95+G96-G97+G98+G99</f>
        <v>0</v>
      </c>
      <c r="H100" s="163"/>
      <c r="I100" s="90">
        <f>I92-I93+I94+I95+I96-I97+I98+I99</f>
        <v>0</v>
      </c>
      <c r="J100" s="163"/>
      <c r="K100" s="90">
        <f>K92-K93+K94+K95+K96-K97+K98+K99</f>
        <v>0</v>
      </c>
      <c r="L100" s="163"/>
      <c r="M100" s="90">
        <f>M92-M93+M94+M95+M96-M97+M98+M99</f>
        <v>0</v>
      </c>
      <c r="N100" s="107"/>
    </row>
    <row r="101" spans="1:14" ht="15" customHeight="1">
      <c r="A101" s="21">
        <f>ROW()</f>
        <v>101</v>
      </c>
      <c r="B101" s="77"/>
      <c r="C101" s="77"/>
      <c r="D101" s="54"/>
      <c r="E101" s="195"/>
      <c r="F101" s="163"/>
      <c r="G101" s="195"/>
      <c r="H101" s="163"/>
      <c r="I101" s="195"/>
      <c r="J101" s="163"/>
      <c r="K101" s="195"/>
      <c r="L101" s="163"/>
      <c r="M101" s="195"/>
      <c r="N101" s="107"/>
    </row>
    <row r="102" spans="1:14" ht="30" customHeight="1">
      <c r="A102" s="21">
        <f>ROW()</f>
        <v>102</v>
      </c>
      <c r="B102" s="262" t="s">
        <v>507</v>
      </c>
      <c r="C102" s="77"/>
      <c r="D102" s="77"/>
      <c r="E102" s="160"/>
      <c r="F102" s="77"/>
      <c r="G102" s="160"/>
      <c r="H102" s="160"/>
      <c r="I102" s="77"/>
      <c r="J102" s="160"/>
      <c r="K102" s="77"/>
      <c r="L102" s="160"/>
      <c r="M102" s="77"/>
      <c r="N102" s="107"/>
    </row>
    <row r="103" spans="1:14" s="6" customFormat="1" ht="12.75">
      <c r="A103" s="21">
        <f>ROW()</f>
        <v>103</v>
      </c>
      <c r="B103" s="189"/>
      <c r="C103" s="189"/>
      <c r="D103" s="204"/>
      <c r="E103" s="160"/>
      <c r="F103" s="204"/>
      <c r="G103" s="327" t="s">
        <v>362</v>
      </c>
      <c r="H103" s="204"/>
      <c r="I103" s="327" t="s">
        <v>363</v>
      </c>
      <c r="J103" s="204"/>
      <c r="K103" s="327" t="s">
        <v>618</v>
      </c>
      <c r="L103" s="204"/>
      <c r="M103" s="327" t="s">
        <v>54</v>
      </c>
      <c r="N103" s="201"/>
    </row>
    <row r="104" spans="1:14" s="6" customFormat="1" ht="15" customHeight="1">
      <c r="A104" s="21">
        <f>ROW()</f>
        <v>104</v>
      </c>
      <c r="B104" s="189"/>
      <c r="C104" s="189"/>
      <c r="D104" s="204"/>
      <c r="E104" s="160"/>
      <c r="F104" s="202"/>
      <c r="G104" s="206" t="s">
        <v>141</v>
      </c>
      <c r="H104" s="202"/>
      <c r="I104" s="206" t="s">
        <v>141</v>
      </c>
      <c r="J104" s="202"/>
      <c r="K104" s="206" t="s">
        <v>141</v>
      </c>
      <c r="L104" s="202"/>
      <c r="M104" s="206" t="s">
        <v>141</v>
      </c>
      <c r="N104" s="201"/>
    </row>
    <row r="105" spans="1:14" s="6" customFormat="1" ht="15" customHeight="1">
      <c r="A105" s="21">
        <f>ROW()</f>
        <v>105</v>
      </c>
      <c r="B105" s="189"/>
      <c r="C105" s="189"/>
      <c r="D105" s="194" t="s">
        <v>583</v>
      </c>
      <c r="E105" s="160"/>
      <c r="F105" s="202"/>
      <c r="G105" s="207"/>
      <c r="H105" s="202"/>
      <c r="I105" s="207"/>
      <c r="J105" s="202"/>
      <c r="K105" s="207"/>
      <c r="L105" s="202"/>
      <c r="M105" s="342">
        <f>G105+I105-K105</f>
        <v>0</v>
      </c>
      <c r="N105" s="201"/>
    </row>
    <row r="106" spans="1:14" s="6" customFormat="1" ht="15" customHeight="1">
      <c r="A106" s="21">
        <f>ROW()</f>
        <v>106</v>
      </c>
      <c r="B106" s="189"/>
      <c r="C106" s="89" t="s">
        <v>149</v>
      </c>
      <c r="D106" s="194" t="s">
        <v>508</v>
      </c>
      <c r="E106" s="160"/>
      <c r="F106" s="202"/>
      <c r="G106" s="207"/>
      <c r="H106" s="202"/>
      <c r="I106" s="207"/>
      <c r="J106" s="202"/>
      <c r="K106" s="207"/>
      <c r="L106" s="202"/>
      <c r="M106" s="342">
        <f>G106+I106-K106</f>
        <v>0</v>
      </c>
      <c r="N106" s="201"/>
    </row>
    <row r="107" spans="1:14" s="6" customFormat="1" ht="15" customHeight="1" thickBot="1">
      <c r="A107" s="21">
        <f>ROW()</f>
        <v>107</v>
      </c>
      <c r="B107" s="189"/>
      <c r="C107" s="89" t="s">
        <v>142</v>
      </c>
      <c r="D107" s="194" t="s">
        <v>584</v>
      </c>
      <c r="E107" s="160"/>
      <c r="F107" s="202"/>
      <c r="G107" s="215"/>
      <c r="H107" s="202"/>
      <c r="I107" s="215"/>
      <c r="J107" s="202"/>
      <c r="K107" s="215"/>
      <c r="L107" s="202"/>
      <c r="M107" s="342">
        <f>G107+I107-K107</f>
        <v>0</v>
      </c>
      <c r="N107" s="201"/>
    </row>
    <row r="108" spans="1:14" s="6" customFormat="1" ht="15" customHeight="1" thickBot="1">
      <c r="A108" s="21">
        <f>ROW()</f>
        <v>108</v>
      </c>
      <c r="B108" s="189"/>
      <c r="C108" s="189"/>
      <c r="D108" s="204" t="s">
        <v>506</v>
      </c>
      <c r="E108" s="160"/>
      <c r="F108" s="202"/>
      <c r="G108" s="216">
        <f>G105+G106-G107</f>
        <v>0</v>
      </c>
      <c r="H108" s="202"/>
      <c r="I108" s="216">
        <f>I105+I106-I107</f>
        <v>0</v>
      </c>
      <c r="J108" s="202"/>
      <c r="K108" s="216">
        <f>K105+K106-K107</f>
        <v>0</v>
      </c>
      <c r="L108" s="202"/>
      <c r="M108" s="216">
        <f>M105+M106-M107</f>
        <v>0</v>
      </c>
      <c r="N108" s="201"/>
    </row>
    <row r="109" spans="1:14" s="6" customFormat="1" ht="15" customHeight="1">
      <c r="A109" s="21">
        <f>ROW()</f>
        <v>109</v>
      </c>
      <c r="B109" s="189"/>
      <c r="C109" s="189"/>
      <c r="D109" s="204"/>
      <c r="E109" s="205"/>
      <c r="F109" s="202"/>
      <c r="G109" s="205"/>
      <c r="H109" s="202"/>
      <c r="I109" s="205"/>
      <c r="J109" s="202"/>
      <c r="K109" s="205"/>
      <c r="L109" s="202"/>
      <c r="M109" s="205"/>
      <c r="N109" s="201"/>
    </row>
    <row r="110" spans="1:14" ht="30" customHeight="1">
      <c r="A110" s="21">
        <f>ROW()</f>
        <v>110</v>
      </c>
      <c r="B110" s="262" t="s">
        <v>555</v>
      </c>
      <c r="C110" s="77"/>
      <c r="D110" s="77"/>
      <c r="E110" s="160"/>
      <c r="F110" s="77"/>
      <c r="G110" s="160"/>
      <c r="H110" s="160"/>
      <c r="I110" s="77"/>
      <c r="J110" s="160"/>
      <c r="K110" s="77"/>
      <c r="L110" s="160"/>
      <c r="M110" s="77"/>
      <c r="N110" s="107"/>
    </row>
    <row r="111" spans="1:14" s="6" customFormat="1" ht="15" customHeight="1">
      <c r="A111" s="21">
        <f>ROW()</f>
        <v>111</v>
      </c>
      <c r="B111" s="189"/>
      <c r="C111" s="189"/>
      <c r="D111" s="204"/>
      <c r="E111" s="205"/>
      <c r="F111" s="202"/>
      <c r="G111" s="205"/>
      <c r="H111" s="202"/>
      <c r="I111" s="205"/>
      <c r="J111" s="202"/>
      <c r="K111" s="205"/>
      <c r="L111" s="202"/>
      <c r="M111" s="205"/>
      <c r="N111" s="201"/>
    </row>
    <row r="112" spans="1:14" s="6" customFormat="1" ht="15" customHeight="1">
      <c r="A112" s="21">
        <f>ROW()</f>
        <v>112</v>
      </c>
      <c r="B112" s="189"/>
      <c r="C112" s="189"/>
      <c r="D112" s="204" t="s">
        <v>556</v>
      </c>
      <c r="E112" s="205"/>
      <c r="F112" s="202"/>
      <c r="G112" s="205"/>
      <c r="H112" s="202"/>
      <c r="I112" s="205"/>
      <c r="J112" s="202"/>
      <c r="K112" s="207"/>
      <c r="L112" s="202"/>
      <c r="M112" s="321" t="s">
        <v>141</v>
      </c>
      <c r="N112" s="201"/>
    </row>
    <row r="113" spans="1:14" s="6" customFormat="1" ht="15" customHeight="1">
      <c r="A113" s="21">
        <f>ROW()</f>
        <v>113</v>
      </c>
      <c r="B113" s="189"/>
      <c r="C113" s="189"/>
      <c r="D113" s="204"/>
      <c r="E113" s="205"/>
      <c r="F113" s="202"/>
      <c r="G113" s="205"/>
      <c r="H113" s="202"/>
      <c r="I113" s="205"/>
      <c r="J113" s="202"/>
      <c r="K113" s="205"/>
      <c r="L113" s="202"/>
      <c r="M113" s="205"/>
      <c r="N113" s="201"/>
    </row>
    <row r="114" spans="1:14" s="6" customFormat="1" ht="15" customHeight="1">
      <c r="A114" s="21">
        <f>ROW()</f>
        <v>114</v>
      </c>
      <c r="B114" s="189"/>
      <c r="C114" s="189"/>
      <c r="D114" s="204" t="s">
        <v>557</v>
      </c>
      <c r="E114" s="205"/>
      <c r="F114" s="202"/>
      <c r="G114" s="205"/>
      <c r="H114" s="202"/>
      <c r="I114" s="205"/>
      <c r="J114" s="202"/>
      <c r="K114" s="207"/>
      <c r="L114" s="202"/>
      <c r="M114" s="321" t="s">
        <v>558</v>
      </c>
      <c r="N114" s="201"/>
    </row>
    <row r="115" spans="1:14" s="6" customFormat="1" ht="12.75">
      <c r="A115" s="22">
        <f>ROW()</f>
        <v>115</v>
      </c>
      <c r="B115" s="198"/>
      <c r="C115" s="198"/>
      <c r="D115" s="198"/>
      <c r="E115" s="198"/>
      <c r="F115" s="209"/>
      <c r="G115" s="198"/>
      <c r="H115" s="198"/>
      <c r="I115" s="198"/>
      <c r="J115" s="198"/>
      <c r="K115" s="198"/>
      <c r="L115" s="198"/>
      <c r="M115" s="198"/>
      <c r="N115" s="197" t="s">
        <v>292</v>
      </c>
    </row>
  </sheetData>
  <sheetProtection/>
  <mergeCells count="19">
    <mergeCell ref="K52:M52"/>
    <mergeCell ref="G52:I52"/>
    <mergeCell ref="G51:I51"/>
    <mergeCell ref="K51:M51"/>
    <mergeCell ref="I62:M62"/>
    <mergeCell ref="I63:M63"/>
    <mergeCell ref="G53:I53"/>
    <mergeCell ref="K53:M53"/>
    <mergeCell ref="D56:M58"/>
    <mergeCell ref="I2:M2"/>
    <mergeCell ref="I3:M3"/>
    <mergeCell ref="D44:E44"/>
    <mergeCell ref="D45:E45"/>
    <mergeCell ref="D46:E46"/>
    <mergeCell ref="D47:E47"/>
    <mergeCell ref="D53:E53"/>
    <mergeCell ref="D48:E48"/>
    <mergeCell ref="D52:E52"/>
    <mergeCell ref="D51:F51"/>
  </mergeCells>
  <printOptions/>
  <pageMargins left="0.7480314960629921" right="0.7480314960629921" top="0.984251968503937" bottom="0.984251968503937" header="0.5118110236220472" footer="0.5118110236220472"/>
  <pageSetup fitToHeight="10" fitToWidth="1" horizontalDpi="600" verticalDpi="600" orientation="portrait" paperSize="9" scale="65" r:id="rId1"/>
  <headerFooter alignWithMargins="0">
    <oddHeader>&amp;CCommerce Commission Information Disclosure Template</oddHeader>
    <oddFooter>&amp;C&amp;F&amp;R&amp;A</oddFooter>
  </headerFooter>
  <rowBreaks count="1" manualBreakCount="1">
    <brk id="115" max="9" man="1"/>
  </rowBreaks>
</worksheet>
</file>

<file path=xl/worksheets/sheet8.xml><?xml version="1.0" encoding="utf-8"?>
<worksheet xmlns="http://schemas.openxmlformats.org/spreadsheetml/2006/main" xmlns:r="http://schemas.openxmlformats.org/officeDocument/2006/relationships">
  <sheetPr codeName="Sheet12">
    <tabColor indexed="45"/>
    <pageSetUpPr fitToPage="1"/>
  </sheetPr>
  <dimension ref="A1:T32"/>
  <sheetViews>
    <sheetView showGridLines="0" view="pageBreakPreview" zoomScaleSheetLayoutView="100" workbookViewId="0" topLeftCell="A1">
      <selection activeCell="A1" sqref="A1"/>
    </sheetView>
  </sheetViews>
  <sheetFormatPr defaultColWidth="9.140625" defaultRowHeight="12.75"/>
  <cols>
    <col min="1" max="1" width="3.7109375" style="0" customWidth="1"/>
    <col min="2" max="2" width="3.00390625" style="0" customWidth="1"/>
    <col min="3" max="3" width="39.8515625" style="0" customWidth="1"/>
    <col min="4" max="4" width="14.28125" style="0" customWidth="1"/>
    <col min="5" max="5" width="0.5625" style="0" customWidth="1"/>
    <col min="6" max="6" width="14.28125" style="0" customWidth="1"/>
    <col min="7" max="7" width="0.5625" style="0" customWidth="1"/>
    <col min="8" max="8" width="14.28125" style="0" customWidth="1"/>
    <col min="9" max="9" width="0.5625" style="0" customWidth="1"/>
    <col min="10" max="10" width="14.28125" style="0" customWidth="1"/>
    <col min="11" max="11" width="0.5625" style="0" customWidth="1"/>
    <col min="12" max="12" width="14.28125" style="0" customWidth="1"/>
    <col min="13" max="13" width="2.7109375" style="0" customWidth="1"/>
  </cols>
  <sheetData>
    <row r="1" spans="1:20" s="16" customFormat="1" ht="12.75" customHeight="1">
      <c r="A1" s="271"/>
      <c r="B1" s="272"/>
      <c r="C1" s="272"/>
      <c r="D1" s="272"/>
      <c r="E1" s="272"/>
      <c r="F1" s="272"/>
      <c r="G1" s="272"/>
      <c r="H1" s="272"/>
      <c r="I1" s="272"/>
      <c r="J1" s="272"/>
      <c r="K1" s="272"/>
      <c r="L1" s="272"/>
      <c r="M1" s="273"/>
      <c r="N1"/>
      <c r="O1"/>
      <c r="P1"/>
      <c r="Q1"/>
      <c r="R1"/>
      <c r="S1"/>
      <c r="T1"/>
    </row>
    <row r="2" spans="1:14" s="16" customFormat="1" ht="16.5" customHeight="1">
      <c r="A2" s="274"/>
      <c r="B2" s="275"/>
      <c r="C2" s="275"/>
      <c r="D2" s="297"/>
      <c r="E2" s="297"/>
      <c r="F2" s="276" t="s">
        <v>51</v>
      </c>
      <c r="G2" s="376" t="str">
        <f>IF(NOT(ISBLANK(CoverSheet!$C$30)),CoverSheet!$C$30,"")</f>
        <v>Airport Company</v>
      </c>
      <c r="H2" s="376"/>
      <c r="I2" s="376"/>
      <c r="J2" s="377"/>
      <c r="K2" s="377"/>
      <c r="L2" s="377"/>
      <c r="M2" s="278"/>
      <c r="N2"/>
    </row>
    <row r="3" spans="1:14" s="16" customFormat="1" ht="16.5" customHeight="1">
      <c r="A3" s="279"/>
      <c r="B3" s="275"/>
      <c r="C3" s="275"/>
      <c r="D3" s="297"/>
      <c r="E3" s="297"/>
      <c r="F3" s="276" t="s">
        <v>52</v>
      </c>
      <c r="G3" s="378">
        <f>IF(ISNUMBER(CoverSheet!$C$31),CoverSheet!$C$31,"")</f>
        <v>40633</v>
      </c>
      <c r="H3" s="378"/>
      <c r="I3" s="378"/>
      <c r="J3" s="379"/>
      <c r="K3" s="379"/>
      <c r="L3" s="379"/>
      <c r="M3" s="278"/>
      <c r="N3"/>
    </row>
    <row r="4" spans="1:20" s="16" customFormat="1" ht="20.25" customHeight="1">
      <c r="A4" s="281" t="s">
        <v>465</v>
      </c>
      <c r="B4" s="282"/>
      <c r="C4" s="282"/>
      <c r="D4" s="282"/>
      <c r="E4" s="282"/>
      <c r="F4" s="282"/>
      <c r="G4" s="282"/>
      <c r="H4" s="282"/>
      <c r="I4" s="282"/>
      <c r="J4" s="282"/>
      <c r="K4" s="282"/>
      <c r="L4" s="282"/>
      <c r="M4" s="283"/>
      <c r="N4"/>
      <c r="O4"/>
      <c r="P4"/>
      <c r="Q4"/>
      <c r="R4"/>
      <c r="S4"/>
      <c r="T4"/>
    </row>
    <row r="5" spans="1:20" s="16" customFormat="1" ht="12.75">
      <c r="A5" s="284" t="s">
        <v>53</v>
      </c>
      <c r="B5" s="285" t="s">
        <v>628</v>
      </c>
      <c r="C5" s="275"/>
      <c r="D5" s="275"/>
      <c r="E5" s="275"/>
      <c r="F5" s="275"/>
      <c r="G5" s="275"/>
      <c r="H5" s="275"/>
      <c r="I5" s="275"/>
      <c r="J5" s="286"/>
      <c r="K5" s="275"/>
      <c r="L5" s="286"/>
      <c r="M5" s="278"/>
      <c r="N5"/>
      <c r="O5"/>
      <c r="P5"/>
      <c r="Q5"/>
      <c r="R5"/>
      <c r="S5"/>
      <c r="T5"/>
    </row>
    <row r="6" spans="1:13" ht="12.75">
      <c r="A6" s="21">
        <f>ROW()</f>
        <v>6</v>
      </c>
      <c r="B6" s="77"/>
      <c r="C6" s="77"/>
      <c r="D6" s="77"/>
      <c r="E6" s="160"/>
      <c r="F6" s="77"/>
      <c r="G6" s="160"/>
      <c r="H6" s="77"/>
      <c r="I6" s="160"/>
      <c r="J6" s="77"/>
      <c r="K6" s="160"/>
      <c r="L6" s="114" t="s">
        <v>141</v>
      </c>
      <c r="M6" s="107"/>
    </row>
    <row r="7" spans="1:13" ht="51">
      <c r="A7" s="21">
        <f>ROW()</f>
        <v>7</v>
      </c>
      <c r="B7" s="77"/>
      <c r="C7" s="77"/>
      <c r="D7" s="120" t="s">
        <v>241</v>
      </c>
      <c r="E7" s="161"/>
      <c r="F7" s="120" t="s">
        <v>242</v>
      </c>
      <c r="G7" s="161"/>
      <c r="H7" s="138" t="s">
        <v>279</v>
      </c>
      <c r="I7" s="161"/>
      <c r="J7" s="138" t="s">
        <v>432</v>
      </c>
      <c r="K7" s="161"/>
      <c r="L7" s="138" t="s">
        <v>502</v>
      </c>
      <c r="M7" s="107"/>
    </row>
    <row r="8" spans="1:13" ht="12.75">
      <c r="A8" s="21">
        <f>ROW()</f>
        <v>8</v>
      </c>
      <c r="B8" s="77"/>
      <c r="C8" s="77"/>
      <c r="D8" s="77"/>
      <c r="E8" s="160"/>
      <c r="F8" s="77"/>
      <c r="G8" s="160"/>
      <c r="H8" s="77"/>
      <c r="I8" s="160"/>
      <c r="J8" s="118"/>
      <c r="K8" s="160"/>
      <c r="L8" s="118"/>
      <c r="M8" s="107"/>
    </row>
    <row r="9" spans="1:13" ht="15" customHeight="1">
      <c r="A9" s="21">
        <f>ROW()</f>
        <v>9</v>
      </c>
      <c r="B9" s="77"/>
      <c r="C9" s="184" t="s">
        <v>212</v>
      </c>
      <c r="D9" s="123"/>
      <c r="E9" s="161"/>
      <c r="F9" s="123"/>
      <c r="G9" s="161"/>
      <c r="H9" s="123"/>
      <c r="I9" s="161"/>
      <c r="J9" s="123"/>
      <c r="K9" s="161"/>
      <c r="L9" s="127">
        <f>D9+F9+H9+J9</f>
        <v>0</v>
      </c>
      <c r="M9" s="107"/>
    </row>
    <row r="10" spans="1:13" ht="15" customHeight="1">
      <c r="A10" s="21">
        <f>ROW()</f>
        <v>10</v>
      </c>
      <c r="B10" s="77"/>
      <c r="C10" s="190" t="s">
        <v>213</v>
      </c>
      <c r="D10" s="123"/>
      <c r="E10" s="161"/>
      <c r="F10" s="123"/>
      <c r="G10" s="161"/>
      <c r="H10" s="123"/>
      <c r="I10" s="161"/>
      <c r="J10" s="123"/>
      <c r="K10" s="161"/>
      <c r="L10" s="127">
        <f>D10+F10+H10+J10</f>
        <v>0</v>
      </c>
      <c r="M10" s="107"/>
    </row>
    <row r="11" spans="1:13" ht="15" customHeight="1">
      <c r="A11" s="21">
        <f>ROW()</f>
        <v>11</v>
      </c>
      <c r="B11" s="77"/>
      <c r="C11" s="190" t="s">
        <v>214</v>
      </c>
      <c r="D11" s="123"/>
      <c r="E11" s="161"/>
      <c r="F11" s="123"/>
      <c r="G11" s="161"/>
      <c r="H11" s="123"/>
      <c r="I11" s="161"/>
      <c r="J11" s="123"/>
      <c r="K11" s="161"/>
      <c r="L11" s="127">
        <f>D11+F11+H11+J11</f>
        <v>0</v>
      </c>
      <c r="M11" s="107"/>
    </row>
    <row r="12" spans="1:13" ht="15" customHeight="1" thickBot="1">
      <c r="A12" s="21">
        <f>ROW()</f>
        <v>12</v>
      </c>
      <c r="B12" s="77"/>
      <c r="C12" s="190" t="s">
        <v>215</v>
      </c>
      <c r="D12" s="123"/>
      <c r="E12" s="161"/>
      <c r="F12" s="123"/>
      <c r="G12" s="161"/>
      <c r="H12" s="123"/>
      <c r="I12" s="161"/>
      <c r="J12" s="123"/>
      <c r="K12" s="161"/>
      <c r="L12" s="211">
        <f>D12+F12+H12+J12</f>
        <v>0</v>
      </c>
      <c r="M12" s="107"/>
    </row>
    <row r="13" spans="1:13" ht="15" customHeight="1" thickBot="1">
      <c r="A13" s="21">
        <f>ROW()</f>
        <v>13</v>
      </c>
      <c r="B13" s="77"/>
      <c r="C13" s="93" t="s">
        <v>217</v>
      </c>
      <c r="D13" s="196">
        <f>SUM(D9:D12)</f>
        <v>0</v>
      </c>
      <c r="E13" s="161"/>
      <c r="F13" s="196">
        <f>SUM(F9:F12)</f>
        <v>0</v>
      </c>
      <c r="G13" s="161"/>
      <c r="H13" s="196">
        <f>SUM(H9:H12)</f>
        <v>0</v>
      </c>
      <c r="I13" s="161"/>
      <c r="J13" s="196">
        <f>SUM(J9:J12)</f>
        <v>0</v>
      </c>
      <c r="K13" s="161"/>
      <c r="L13" s="196">
        <f>D13+F13+H13+J13</f>
        <v>0</v>
      </c>
      <c r="M13" s="107"/>
    </row>
    <row r="14" spans="1:13" ht="12.75">
      <c r="A14" s="21">
        <f>ROW()</f>
        <v>14</v>
      </c>
      <c r="B14" s="77"/>
      <c r="C14" s="77"/>
      <c r="D14" s="77"/>
      <c r="E14" s="160"/>
      <c r="F14" s="77"/>
      <c r="G14" s="160"/>
      <c r="H14" s="77"/>
      <c r="I14" s="160"/>
      <c r="J14" s="77"/>
      <c r="K14" s="160"/>
      <c r="L14" s="165"/>
      <c r="M14" s="107"/>
    </row>
    <row r="15" spans="1:13" ht="15" customHeight="1">
      <c r="A15" s="21">
        <f>ROW()</f>
        <v>15</v>
      </c>
      <c r="B15" s="77"/>
      <c r="C15" s="94" t="s">
        <v>366</v>
      </c>
      <c r="D15" s="123"/>
      <c r="E15" s="161"/>
      <c r="F15" s="123"/>
      <c r="G15" s="161"/>
      <c r="H15" s="123"/>
      <c r="I15" s="161"/>
      <c r="J15" s="123"/>
      <c r="K15" s="161"/>
      <c r="L15" s="127">
        <f>D15+F15+H15+J15</f>
        <v>0</v>
      </c>
      <c r="M15" s="107"/>
    </row>
    <row r="16" spans="1:13" ht="15" customHeight="1">
      <c r="A16" s="21"/>
      <c r="B16" s="77"/>
      <c r="C16" s="190" t="s">
        <v>379</v>
      </c>
      <c r="D16" s="123"/>
      <c r="E16" s="161"/>
      <c r="F16" s="123"/>
      <c r="G16" s="161"/>
      <c r="H16" s="123"/>
      <c r="I16" s="161"/>
      <c r="J16" s="123"/>
      <c r="K16" s="161"/>
      <c r="L16" s="127">
        <f>D16+F16+H16+J16</f>
        <v>0</v>
      </c>
      <c r="M16" s="107"/>
    </row>
    <row r="17" spans="1:13" ht="15" customHeight="1" thickBot="1">
      <c r="A17" s="21"/>
      <c r="B17" s="77"/>
      <c r="C17" s="190" t="s">
        <v>216</v>
      </c>
      <c r="D17" s="123"/>
      <c r="E17" s="161"/>
      <c r="F17" s="123"/>
      <c r="G17" s="161"/>
      <c r="H17" s="123"/>
      <c r="I17" s="161"/>
      <c r="J17" s="123"/>
      <c r="K17" s="161"/>
      <c r="L17" s="211">
        <f>D17+F17+H17+J17</f>
        <v>0</v>
      </c>
      <c r="M17" s="107"/>
    </row>
    <row r="18" spans="1:13" ht="15" customHeight="1" thickBot="1">
      <c r="A18" s="21">
        <f>ROW()</f>
        <v>18</v>
      </c>
      <c r="B18" s="77"/>
      <c r="C18" s="93" t="s">
        <v>218</v>
      </c>
      <c r="D18" s="196">
        <f>SUM(D13,D15:D17)</f>
        <v>0</v>
      </c>
      <c r="E18" s="161"/>
      <c r="F18" s="196">
        <f>SUM(F13,F15:F17)</f>
        <v>0</v>
      </c>
      <c r="G18" s="161"/>
      <c r="H18" s="196">
        <f>SUM(H13,H15:H17)</f>
        <v>0</v>
      </c>
      <c r="I18" s="161"/>
      <c r="J18" s="196">
        <f>SUM(J13,J15:J17)</f>
        <v>0</v>
      </c>
      <c r="K18" s="161"/>
      <c r="L18" s="196">
        <f>D18+F18+H18+J18</f>
        <v>0</v>
      </c>
      <c r="M18" s="107"/>
    </row>
    <row r="19" spans="1:13" ht="12.75">
      <c r="A19" s="21">
        <f>ROW()</f>
        <v>19</v>
      </c>
      <c r="B19" s="77"/>
      <c r="C19" s="77"/>
      <c r="D19" s="77"/>
      <c r="E19" s="160"/>
      <c r="F19" s="77"/>
      <c r="G19" s="160"/>
      <c r="H19" s="77"/>
      <c r="I19" s="160"/>
      <c r="J19" s="77"/>
      <c r="K19" s="160"/>
      <c r="L19" s="165"/>
      <c r="M19" s="107"/>
    </row>
    <row r="20" spans="1:13" ht="15" customHeight="1">
      <c r="A20" s="21">
        <f>ROW()</f>
        <v>20</v>
      </c>
      <c r="B20" s="77"/>
      <c r="C20" s="77" t="s">
        <v>374</v>
      </c>
      <c r="D20" s="123"/>
      <c r="E20" s="161"/>
      <c r="F20" s="123"/>
      <c r="G20" s="161"/>
      <c r="H20" s="123"/>
      <c r="I20" s="161"/>
      <c r="J20" s="123"/>
      <c r="K20" s="161"/>
      <c r="L20" s="127">
        <f>D20+F20+H20+J20</f>
        <v>0</v>
      </c>
      <c r="M20" s="107"/>
    </row>
    <row r="21" spans="1:13" ht="12.75">
      <c r="A21" s="21">
        <f>ROW()</f>
        <v>21</v>
      </c>
      <c r="B21" s="77"/>
      <c r="C21" s="77"/>
      <c r="D21" s="77"/>
      <c r="E21" s="160"/>
      <c r="F21" s="77"/>
      <c r="G21" s="160"/>
      <c r="H21" s="77"/>
      <c r="I21" s="160"/>
      <c r="J21" s="77"/>
      <c r="K21" s="160"/>
      <c r="L21" s="165"/>
      <c r="M21" s="107"/>
    </row>
    <row r="22" spans="1:13" ht="15" customHeight="1">
      <c r="A22" s="21">
        <f>ROW()</f>
        <v>22</v>
      </c>
      <c r="B22" s="77"/>
      <c r="C22" s="77" t="s">
        <v>391</v>
      </c>
      <c r="D22" s="123"/>
      <c r="E22" s="161"/>
      <c r="F22" s="123"/>
      <c r="G22" s="161"/>
      <c r="H22" s="123"/>
      <c r="I22" s="161"/>
      <c r="J22" s="123"/>
      <c r="K22" s="161"/>
      <c r="L22" s="127">
        <f>D22+F22+H22+J22</f>
        <v>0</v>
      </c>
      <c r="M22" s="107"/>
    </row>
    <row r="23" spans="1:13" ht="12.75">
      <c r="A23" s="21">
        <f>ROW()</f>
        <v>23</v>
      </c>
      <c r="B23" s="77"/>
      <c r="C23" s="77"/>
      <c r="D23" s="77"/>
      <c r="E23" s="160"/>
      <c r="F23" s="77"/>
      <c r="G23" s="160"/>
      <c r="H23" s="77"/>
      <c r="I23" s="160"/>
      <c r="J23" s="77"/>
      <c r="K23" s="160"/>
      <c r="L23" s="165"/>
      <c r="M23" s="107"/>
    </row>
    <row r="24" spans="1:13" ht="15" customHeight="1">
      <c r="A24" s="21">
        <f>ROW()</f>
        <v>24</v>
      </c>
      <c r="B24" s="77"/>
      <c r="C24" s="77" t="s">
        <v>243</v>
      </c>
      <c r="D24" s="123"/>
      <c r="E24" s="161"/>
      <c r="F24" s="123"/>
      <c r="G24" s="161"/>
      <c r="H24" s="123"/>
      <c r="I24" s="161"/>
      <c r="J24" s="123"/>
      <c r="K24" s="161"/>
      <c r="L24" s="127">
        <f>D24+F24+H24+J24</f>
        <v>0</v>
      </c>
      <c r="M24" s="107"/>
    </row>
    <row r="25" spans="1:13" ht="12.75">
      <c r="A25" s="21">
        <f>ROW()</f>
        <v>25</v>
      </c>
      <c r="B25" s="77"/>
      <c r="C25" s="77"/>
      <c r="D25" s="77"/>
      <c r="E25" s="160"/>
      <c r="F25" s="77"/>
      <c r="G25" s="160"/>
      <c r="H25" s="77"/>
      <c r="I25" s="160"/>
      <c r="J25" s="77"/>
      <c r="K25" s="160"/>
      <c r="L25" s="165"/>
      <c r="M25" s="107"/>
    </row>
    <row r="26" spans="1:13" ht="15" customHeight="1">
      <c r="A26" s="21">
        <f>ROW()</f>
        <v>26</v>
      </c>
      <c r="B26" s="77"/>
      <c r="C26" s="77" t="s">
        <v>222</v>
      </c>
      <c r="D26" s="123"/>
      <c r="E26" s="161"/>
      <c r="F26" s="123"/>
      <c r="G26" s="161"/>
      <c r="H26" s="123"/>
      <c r="I26" s="161"/>
      <c r="J26" s="123"/>
      <c r="K26" s="161"/>
      <c r="L26" s="127">
        <f>D26+F26+H26+J26</f>
        <v>0</v>
      </c>
      <c r="M26" s="107"/>
    </row>
    <row r="27" spans="1:13" ht="13.5" thickBot="1">
      <c r="A27" s="21">
        <f>ROW()</f>
        <v>27</v>
      </c>
      <c r="B27" s="77"/>
      <c r="C27" s="77"/>
      <c r="D27" s="77"/>
      <c r="E27" s="160"/>
      <c r="F27" s="77"/>
      <c r="G27" s="160"/>
      <c r="H27" s="77"/>
      <c r="I27" s="160"/>
      <c r="J27" s="77"/>
      <c r="K27" s="160"/>
      <c r="L27" s="165"/>
      <c r="M27" s="107"/>
    </row>
    <row r="28" spans="1:13" ht="15" customHeight="1" thickBot="1">
      <c r="A28" s="21">
        <f>ROW()</f>
        <v>28</v>
      </c>
      <c r="B28" s="77"/>
      <c r="C28" s="77" t="s">
        <v>585</v>
      </c>
      <c r="D28" s="196">
        <f>D18-D20-D22-D24+D26</f>
        <v>0</v>
      </c>
      <c r="E28" s="161"/>
      <c r="F28" s="196">
        <f>F18-F20-F22-F24+F26</f>
        <v>0</v>
      </c>
      <c r="G28" s="161"/>
      <c r="H28" s="196">
        <f>H18-H20-H22-H24+H26</f>
        <v>0</v>
      </c>
      <c r="I28" s="161"/>
      <c r="J28" s="196">
        <f>J18-J20-J22-J24+J26</f>
        <v>0</v>
      </c>
      <c r="K28" s="161"/>
      <c r="L28" s="196">
        <f>D28+F28+H28+J28</f>
        <v>0</v>
      </c>
      <c r="M28" s="107"/>
    </row>
    <row r="29" spans="1:13" ht="12.75" customHeight="1">
      <c r="A29" s="21">
        <f>ROW()</f>
        <v>29</v>
      </c>
      <c r="B29" s="77"/>
      <c r="C29" s="77"/>
      <c r="D29" s="77"/>
      <c r="E29" s="160"/>
      <c r="F29" s="77"/>
      <c r="G29" s="160"/>
      <c r="H29" s="77"/>
      <c r="I29" s="160"/>
      <c r="J29" s="77"/>
      <c r="K29" s="160"/>
      <c r="L29" s="165"/>
      <c r="M29" s="107"/>
    </row>
    <row r="30" spans="1:13" ht="15" customHeight="1">
      <c r="A30" s="21">
        <f>ROW()</f>
        <v>30</v>
      </c>
      <c r="B30" s="77"/>
      <c r="C30" s="77" t="s">
        <v>411</v>
      </c>
      <c r="D30" s="123"/>
      <c r="E30" s="161"/>
      <c r="F30" s="123"/>
      <c r="G30" s="161"/>
      <c r="H30" s="123"/>
      <c r="I30" s="161"/>
      <c r="J30" s="123"/>
      <c r="K30" s="161"/>
      <c r="L30" s="127">
        <f>D30+F30+H30+J30</f>
        <v>0</v>
      </c>
      <c r="M30" s="107"/>
    </row>
    <row r="31" spans="1:13" ht="15" customHeight="1">
      <c r="A31" s="21">
        <f>ROW()</f>
        <v>31</v>
      </c>
      <c r="B31" s="77"/>
      <c r="C31" s="247" t="s">
        <v>433</v>
      </c>
      <c r="D31" s="77"/>
      <c r="E31" s="77"/>
      <c r="F31" s="77"/>
      <c r="G31" s="77"/>
      <c r="H31" s="77"/>
      <c r="I31" s="77"/>
      <c r="J31" s="77"/>
      <c r="K31" s="77"/>
      <c r="L31" s="77"/>
      <c r="M31" s="107"/>
    </row>
    <row r="32" spans="1:13" ht="12.75">
      <c r="A32" s="22">
        <f>ROW()</f>
        <v>32</v>
      </c>
      <c r="B32" s="91"/>
      <c r="C32" s="91"/>
      <c r="D32" s="91"/>
      <c r="E32" s="162"/>
      <c r="F32" s="91"/>
      <c r="G32" s="162"/>
      <c r="H32" s="91"/>
      <c r="I32" s="162"/>
      <c r="J32" s="139"/>
      <c r="K32" s="162"/>
      <c r="L32" s="139"/>
      <c r="M32" s="169" t="s">
        <v>293</v>
      </c>
    </row>
  </sheetData>
  <mergeCells count="2">
    <mergeCell ref="G2:L2"/>
    <mergeCell ref="G3:L3"/>
  </mergeCells>
  <printOptions/>
  <pageMargins left="0.7480314960629921" right="0.7480314960629921" top="0.984251968503937" bottom="0.984251968503937" header="0.5118110236220472" footer="0.5118110236220472"/>
  <pageSetup fitToHeight="10" fitToWidth="1" horizontalDpi="600" verticalDpi="600" orientation="portrait" paperSize="9" scale="71" r:id="rId1"/>
  <headerFooter alignWithMargins="0">
    <oddHeader>&amp;CCommerce Commission Information Disclosure Template</oddHeader>
    <oddFooter>&amp;C&amp;F&amp;R&amp;A</oddFooter>
  </headerFooter>
  <colBreaks count="1" manualBreakCount="1">
    <brk id="13" max="65535" man="1"/>
  </colBreaks>
</worksheet>
</file>

<file path=xl/worksheets/sheet9.xml><?xml version="1.0" encoding="utf-8"?>
<worksheet xmlns="http://schemas.openxmlformats.org/spreadsheetml/2006/main" xmlns:r="http://schemas.openxmlformats.org/officeDocument/2006/relationships">
  <sheetPr codeName="Sheet13">
    <tabColor indexed="45"/>
    <pageSetUpPr fitToPage="1"/>
  </sheetPr>
  <dimension ref="A1:O37"/>
  <sheetViews>
    <sheetView showGridLines="0" view="pageBreakPreview" zoomScaleSheetLayoutView="100" workbookViewId="0" topLeftCell="A1">
      <selection activeCell="A1" sqref="A1"/>
    </sheetView>
  </sheetViews>
  <sheetFormatPr defaultColWidth="9.140625" defaultRowHeight="12.75"/>
  <cols>
    <col min="1" max="1" width="3.7109375" style="0" customWidth="1"/>
    <col min="2" max="2" width="5.57421875" style="0" customWidth="1"/>
    <col min="3" max="3" width="40.140625" style="0" customWidth="1"/>
    <col min="4" max="4" width="11.8515625" style="0" customWidth="1"/>
    <col min="5" max="5" width="0.5625" style="0" customWidth="1"/>
    <col min="6" max="6" width="11.8515625" style="0" customWidth="1"/>
    <col min="7" max="7" width="0.5625" style="0" customWidth="1"/>
    <col min="8" max="8" width="11.8515625" style="0" customWidth="1"/>
    <col min="9" max="9" width="0.5625" style="0" customWidth="1"/>
    <col min="10" max="10" width="11.8515625" style="0" customWidth="1"/>
    <col min="11" max="11" width="0.5625" style="0" customWidth="1"/>
    <col min="12" max="12" width="11.8515625" style="0" customWidth="1"/>
    <col min="13" max="13" width="2.7109375" style="0" customWidth="1"/>
  </cols>
  <sheetData>
    <row r="1" spans="1:15" s="16" customFormat="1" ht="12.75" customHeight="1">
      <c r="A1" s="271"/>
      <c r="B1" s="272"/>
      <c r="C1" s="272"/>
      <c r="D1" s="272"/>
      <c r="E1" s="272"/>
      <c r="F1" s="272"/>
      <c r="G1" s="272"/>
      <c r="H1" s="272"/>
      <c r="I1" s="272"/>
      <c r="J1" s="272"/>
      <c r="K1" s="272"/>
      <c r="L1" s="272"/>
      <c r="M1" s="273"/>
      <c r="N1"/>
      <c r="O1"/>
    </row>
    <row r="2" spans="1:15" s="16" customFormat="1" ht="16.5" customHeight="1">
      <c r="A2" s="274"/>
      <c r="B2" s="275"/>
      <c r="C2" s="275"/>
      <c r="D2" s="276" t="s">
        <v>51</v>
      </c>
      <c r="E2" s="277"/>
      <c r="F2" s="376" t="str">
        <f>IF(NOT(ISBLANK(CoverSheet!$C$30)),CoverSheet!$C$30,"")</f>
        <v>Airport Company</v>
      </c>
      <c r="G2" s="376"/>
      <c r="H2" s="376"/>
      <c r="I2" s="376"/>
      <c r="J2" s="376"/>
      <c r="K2" s="376"/>
      <c r="L2" s="376"/>
      <c r="M2" s="278"/>
      <c r="N2"/>
      <c r="O2"/>
    </row>
    <row r="3" spans="1:15" s="16" customFormat="1" ht="16.5" customHeight="1">
      <c r="A3" s="279"/>
      <c r="B3" s="275"/>
      <c r="C3" s="275"/>
      <c r="D3" s="276" t="s">
        <v>52</v>
      </c>
      <c r="E3" s="280"/>
      <c r="F3" s="378">
        <f>IF(ISNUMBER(CoverSheet!$C$31),CoverSheet!$C$31,"")</f>
        <v>40633</v>
      </c>
      <c r="G3" s="378"/>
      <c r="H3" s="378"/>
      <c r="I3" s="378"/>
      <c r="J3" s="378"/>
      <c r="K3" s="378"/>
      <c r="L3" s="378"/>
      <c r="M3" s="278"/>
      <c r="N3"/>
      <c r="O3"/>
    </row>
    <row r="4" spans="1:15" s="16" customFormat="1" ht="20.25" customHeight="1">
      <c r="A4" s="281" t="s">
        <v>466</v>
      </c>
      <c r="B4" s="282"/>
      <c r="C4" s="282"/>
      <c r="D4" s="282"/>
      <c r="E4" s="282"/>
      <c r="F4" s="282"/>
      <c r="G4" s="282"/>
      <c r="H4" s="282"/>
      <c r="I4" s="282"/>
      <c r="J4" s="282"/>
      <c r="K4" s="282"/>
      <c r="L4" s="282"/>
      <c r="M4" s="283"/>
      <c r="N4"/>
      <c r="O4"/>
    </row>
    <row r="5" spans="1:15" s="16" customFormat="1" ht="15.75" customHeight="1">
      <c r="A5" s="284" t="s">
        <v>53</v>
      </c>
      <c r="B5" s="285" t="s">
        <v>628</v>
      </c>
      <c r="C5" s="275"/>
      <c r="D5" s="275"/>
      <c r="E5" s="275"/>
      <c r="F5" s="275"/>
      <c r="G5" s="275"/>
      <c r="H5" s="275"/>
      <c r="I5" s="275"/>
      <c r="J5" s="275"/>
      <c r="K5" s="275"/>
      <c r="L5" s="286"/>
      <c r="M5" s="278"/>
      <c r="N5"/>
      <c r="O5"/>
    </row>
    <row r="6" spans="1:13" ht="15.75" customHeight="1">
      <c r="A6" s="21">
        <f>ROW()</f>
        <v>6</v>
      </c>
      <c r="B6" s="77"/>
      <c r="C6" s="77"/>
      <c r="D6" s="77"/>
      <c r="E6" s="160"/>
      <c r="F6" s="77"/>
      <c r="G6" s="160"/>
      <c r="H6" s="77"/>
      <c r="I6" s="160"/>
      <c r="J6" s="77"/>
      <c r="K6" s="160"/>
      <c r="L6" s="114" t="s">
        <v>141</v>
      </c>
      <c r="M6" s="107"/>
    </row>
    <row r="7" spans="1:13" ht="51">
      <c r="A7" s="21">
        <f>ROW()</f>
        <v>7</v>
      </c>
      <c r="B7" s="77"/>
      <c r="C7" s="77"/>
      <c r="D7" s="138" t="s">
        <v>489</v>
      </c>
      <c r="E7" s="161"/>
      <c r="F7" s="120" t="s">
        <v>244</v>
      </c>
      <c r="G7" s="161"/>
      <c r="H7" s="138" t="s">
        <v>490</v>
      </c>
      <c r="I7" s="161"/>
      <c r="J7" s="138" t="s">
        <v>364</v>
      </c>
      <c r="K7" s="161"/>
      <c r="L7" s="138" t="s">
        <v>491</v>
      </c>
      <c r="M7" s="107"/>
    </row>
    <row r="8" spans="1:13" ht="15.75" customHeight="1">
      <c r="A8" s="21">
        <f>ROW()</f>
        <v>8</v>
      </c>
      <c r="B8" s="77"/>
      <c r="C8" s="77"/>
      <c r="D8" s="77"/>
      <c r="E8" s="160"/>
      <c r="F8" s="77"/>
      <c r="G8" s="160"/>
      <c r="H8" s="77"/>
      <c r="I8" s="160"/>
      <c r="J8" s="77"/>
      <c r="K8" s="160"/>
      <c r="L8" s="77"/>
      <c r="M8" s="107"/>
    </row>
    <row r="9" spans="1:13" ht="15" customHeight="1">
      <c r="A9" s="21">
        <f>ROW()</f>
        <v>9</v>
      </c>
      <c r="B9" s="77"/>
      <c r="C9" s="77" t="s">
        <v>245</v>
      </c>
      <c r="D9" s="88">
        <f>'S3.Regulatory Profit Statement'!H16</f>
        <v>0</v>
      </c>
      <c r="E9" s="163"/>
      <c r="F9" s="83"/>
      <c r="G9" s="163"/>
      <c r="H9" s="83"/>
      <c r="I9" s="163"/>
      <c r="J9" s="83"/>
      <c r="K9" s="163"/>
      <c r="L9" s="83"/>
      <c r="M9" s="107"/>
    </row>
    <row r="10" spans="1:13" ht="15.75" customHeight="1">
      <c r="A10" s="21">
        <f>ROW()</f>
        <v>10</v>
      </c>
      <c r="B10" s="77"/>
      <c r="C10" s="77"/>
      <c r="D10" s="77"/>
      <c r="E10" s="160"/>
      <c r="F10" s="77"/>
      <c r="G10" s="160"/>
      <c r="H10" s="77"/>
      <c r="I10" s="160"/>
      <c r="J10" s="77"/>
      <c r="K10" s="160"/>
      <c r="L10" s="77"/>
      <c r="M10" s="107"/>
    </row>
    <row r="11" spans="1:13" ht="15" customHeight="1">
      <c r="A11" s="21">
        <f>ROW()</f>
        <v>11</v>
      </c>
      <c r="B11" s="77"/>
      <c r="C11" s="77" t="s">
        <v>374</v>
      </c>
      <c r="D11" s="88">
        <f>'S3.Regulatory Profit Statement'!H25</f>
        <v>0</v>
      </c>
      <c r="E11" s="163"/>
      <c r="F11" s="83"/>
      <c r="G11" s="163"/>
      <c r="H11" s="83"/>
      <c r="I11" s="163"/>
      <c r="J11" s="83"/>
      <c r="K11" s="163"/>
      <c r="L11" s="83"/>
      <c r="M11" s="107"/>
    </row>
    <row r="12" spans="1:13" ht="15.75" customHeight="1">
      <c r="A12" s="21">
        <f>ROW()</f>
        <v>12</v>
      </c>
      <c r="B12" s="77"/>
      <c r="C12" s="77"/>
      <c r="D12" s="77"/>
      <c r="E12" s="160"/>
      <c r="F12" s="95"/>
      <c r="G12" s="160"/>
      <c r="H12" s="77"/>
      <c r="I12" s="160"/>
      <c r="J12" s="77"/>
      <c r="K12" s="160"/>
      <c r="L12" s="77"/>
      <c r="M12" s="107"/>
    </row>
    <row r="13" spans="1:13" ht="15.75" customHeight="1">
      <c r="A13" s="21">
        <f>ROW()</f>
        <v>13</v>
      </c>
      <c r="B13" s="77"/>
      <c r="C13" s="405" t="s">
        <v>376</v>
      </c>
      <c r="D13" s="77"/>
      <c r="E13" s="160"/>
      <c r="F13" s="77"/>
      <c r="G13" s="160"/>
      <c r="H13" s="77"/>
      <c r="I13" s="160"/>
      <c r="J13" s="77"/>
      <c r="K13" s="160"/>
      <c r="L13" s="77"/>
      <c r="M13" s="107"/>
    </row>
    <row r="14" spans="1:13" ht="15" customHeight="1">
      <c r="A14" s="21">
        <f>ROW()</f>
        <v>14</v>
      </c>
      <c r="B14" s="77"/>
      <c r="C14" s="405"/>
      <c r="D14" s="88">
        <f>D9-D11</f>
        <v>0</v>
      </c>
      <c r="E14" s="163"/>
      <c r="F14" s="88">
        <f>F9-F11</f>
        <v>0</v>
      </c>
      <c r="G14" s="163"/>
      <c r="H14" s="88">
        <f>H9-H11</f>
        <v>0</v>
      </c>
      <c r="I14" s="163"/>
      <c r="J14" s="88">
        <f>J9-J11</f>
        <v>0</v>
      </c>
      <c r="K14" s="163"/>
      <c r="L14" s="88">
        <f>L9-L11</f>
        <v>0</v>
      </c>
      <c r="M14" s="107"/>
    </row>
    <row r="15" spans="1:13" ht="15.75" customHeight="1">
      <c r="A15" s="21">
        <f>ROW()</f>
        <v>15</v>
      </c>
      <c r="B15" s="77"/>
      <c r="C15" s="77"/>
      <c r="D15" s="77"/>
      <c r="E15" s="160"/>
      <c r="F15" s="77"/>
      <c r="G15" s="160"/>
      <c r="H15" s="77"/>
      <c r="I15" s="160"/>
      <c r="J15" s="77"/>
      <c r="K15" s="160"/>
      <c r="L15" s="77"/>
      <c r="M15" s="107"/>
    </row>
    <row r="16" spans="1:13" ht="15" customHeight="1">
      <c r="A16" s="21">
        <f>ROW()</f>
        <v>16</v>
      </c>
      <c r="B16" s="77"/>
      <c r="C16" s="93" t="s">
        <v>150</v>
      </c>
      <c r="D16" s="88">
        <f>'S3.Regulatory Profit Statement'!H29</f>
        <v>0</v>
      </c>
      <c r="E16" s="163"/>
      <c r="F16" s="83"/>
      <c r="G16" s="163"/>
      <c r="H16" s="83"/>
      <c r="I16" s="163"/>
      <c r="J16" s="83"/>
      <c r="K16" s="163"/>
      <c r="L16" s="83"/>
      <c r="M16" s="107"/>
    </row>
    <row r="17" spans="1:13" ht="15" customHeight="1">
      <c r="A17" s="21">
        <f>ROW()</f>
        <v>17</v>
      </c>
      <c r="B17" s="77"/>
      <c r="C17" s="188" t="s">
        <v>162</v>
      </c>
      <c r="D17" s="88">
        <f>'S3.Regulatory Profit Statement'!H33</f>
        <v>0</v>
      </c>
      <c r="E17" s="163"/>
      <c r="F17" s="83"/>
      <c r="G17" s="163"/>
      <c r="H17" s="83"/>
      <c r="I17" s="163"/>
      <c r="J17" s="83"/>
      <c r="K17" s="163"/>
      <c r="L17" s="83"/>
      <c r="M17" s="107"/>
    </row>
    <row r="18" spans="1:13" ht="15" customHeight="1">
      <c r="A18" s="21">
        <f>ROW()</f>
        <v>18</v>
      </c>
      <c r="B18" s="77"/>
      <c r="C18" s="93" t="s">
        <v>246</v>
      </c>
      <c r="D18" s="88">
        <f>'S3.Regulatory Profit Statement'!H37</f>
        <v>0</v>
      </c>
      <c r="E18" s="163"/>
      <c r="F18" s="83"/>
      <c r="G18" s="163"/>
      <c r="H18" s="83"/>
      <c r="I18" s="163"/>
      <c r="J18" s="83"/>
      <c r="K18" s="163"/>
      <c r="L18" s="83"/>
      <c r="M18" s="107"/>
    </row>
    <row r="19" spans="1:13" ht="15" customHeight="1">
      <c r="A19" s="21">
        <f>ROW()</f>
        <v>19</v>
      </c>
      <c r="B19" s="77"/>
      <c r="C19" s="77"/>
      <c r="D19" s="95"/>
      <c r="E19" s="160"/>
      <c r="F19" s="77"/>
      <c r="G19" s="160"/>
      <c r="H19" s="77"/>
      <c r="I19" s="160"/>
      <c r="J19" s="77"/>
      <c r="K19" s="160"/>
      <c r="L19" s="77"/>
      <c r="M19" s="107"/>
    </row>
    <row r="20" spans="1:13" ht="15" customHeight="1">
      <c r="A20" s="21">
        <f>ROW()</f>
        <v>20</v>
      </c>
      <c r="B20" s="77"/>
      <c r="C20" s="77" t="s">
        <v>377</v>
      </c>
      <c r="D20" s="88">
        <f>D14-D16+D17-D18</f>
        <v>0</v>
      </c>
      <c r="E20" s="163"/>
      <c r="F20" s="88">
        <f>F14-F16+F17-F18</f>
        <v>0</v>
      </c>
      <c r="G20" s="163"/>
      <c r="H20" s="88">
        <f>H14-H16+H17-H18</f>
        <v>0</v>
      </c>
      <c r="I20" s="163"/>
      <c r="J20" s="88">
        <f>J14-J16+J17-J18</f>
        <v>0</v>
      </c>
      <c r="K20" s="163"/>
      <c r="L20" s="88">
        <f>L14-L16+L17-L18</f>
        <v>0</v>
      </c>
      <c r="M20" s="107"/>
    </row>
    <row r="21" spans="1:13" ht="15.75" customHeight="1">
      <c r="A21" s="21">
        <f>ROW()</f>
        <v>21</v>
      </c>
      <c r="B21" s="77"/>
      <c r="C21" s="77"/>
      <c r="D21" s="95"/>
      <c r="E21" s="160"/>
      <c r="F21" s="77"/>
      <c r="G21" s="160"/>
      <c r="H21" s="77"/>
      <c r="I21" s="160"/>
      <c r="J21" s="77"/>
      <c r="K21" s="160"/>
      <c r="L21" s="77"/>
      <c r="M21" s="107"/>
    </row>
    <row r="22" spans="1:13" ht="15" customHeight="1">
      <c r="A22" s="21">
        <f>ROW()</f>
        <v>22</v>
      </c>
      <c r="B22" s="77"/>
      <c r="C22" s="77" t="s">
        <v>378</v>
      </c>
      <c r="D22" s="88">
        <f>'S5.RAB Roll-Forward'!K31</f>
        <v>0</v>
      </c>
      <c r="E22" s="163"/>
      <c r="F22" s="83"/>
      <c r="G22" s="163"/>
      <c r="H22" s="83"/>
      <c r="I22" s="163"/>
      <c r="J22" s="83"/>
      <c r="K22" s="163"/>
      <c r="L22" s="83"/>
      <c r="M22" s="107"/>
    </row>
    <row r="23" spans="1:13" ht="15.75" customHeight="1">
      <c r="A23" s="21">
        <f>ROW()</f>
        <v>23</v>
      </c>
      <c r="B23" s="77"/>
      <c r="C23" s="77"/>
      <c r="D23" s="77"/>
      <c r="E23" s="160"/>
      <c r="F23" s="77"/>
      <c r="G23" s="160"/>
      <c r="H23" s="77"/>
      <c r="I23" s="160"/>
      <c r="J23" s="77"/>
      <c r="K23" s="160"/>
      <c r="L23" s="77"/>
      <c r="M23" s="107"/>
    </row>
    <row r="24" spans="1:15" s="16" customFormat="1" ht="20.25" customHeight="1">
      <c r="A24" s="360" t="s">
        <v>467</v>
      </c>
      <c r="B24" s="52"/>
      <c r="C24" s="52"/>
      <c r="D24" s="52"/>
      <c r="E24" s="52"/>
      <c r="F24" s="52"/>
      <c r="G24" s="52"/>
      <c r="H24" s="52"/>
      <c r="I24" s="52"/>
      <c r="J24" s="52"/>
      <c r="K24" s="52"/>
      <c r="L24" s="52"/>
      <c r="M24" s="53"/>
      <c r="N24"/>
      <c r="O24"/>
    </row>
    <row r="25" spans="1:15" s="16" customFormat="1" ht="15.75" customHeight="1">
      <c r="A25" s="20" t="s">
        <v>53</v>
      </c>
      <c r="B25" s="103"/>
      <c r="C25" s="103"/>
      <c r="D25" s="103"/>
      <c r="E25" s="103"/>
      <c r="F25" s="103"/>
      <c r="G25" s="103"/>
      <c r="H25" s="103"/>
      <c r="I25" s="103"/>
      <c r="J25" s="103"/>
      <c r="K25" s="103"/>
      <c r="L25" s="106"/>
      <c r="M25" s="104"/>
      <c r="N25"/>
      <c r="O25"/>
    </row>
    <row r="26" spans="1:13" ht="30" customHeight="1">
      <c r="A26" s="21">
        <f>ROW()</f>
        <v>26</v>
      </c>
      <c r="B26" s="222" t="s">
        <v>468</v>
      </c>
      <c r="C26" s="77"/>
      <c r="D26" s="77"/>
      <c r="E26" s="160"/>
      <c r="F26" s="77"/>
      <c r="G26" s="160"/>
      <c r="H26" s="160"/>
      <c r="I26" s="77"/>
      <c r="J26" s="160"/>
      <c r="K26" s="77"/>
      <c r="L26" s="160"/>
      <c r="M26" s="107"/>
    </row>
    <row r="27" spans="1:13" ht="15.75" customHeight="1">
      <c r="A27" s="21">
        <f>ROW()</f>
        <v>27</v>
      </c>
      <c r="B27" s="77"/>
      <c r="C27" s="77"/>
      <c r="D27" s="77"/>
      <c r="E27" s="160"/>
      <c r="F27" s="77"/>
      <c r="G27" s="160"/>
      <c r="H27" s="77"/>
      <c r="I27" s="160"/>
      <c r="J27" s="77"/>
      <c r="K27" s="160"/>
      <c r="L27" s="114" t="s">
        <v>141</v>
      </c>
      <c r="M27" s="107"/>
    </row>
    <row r="28" spans="1:13" ht="12.75">
      <c r="A28" s="21">
        <f>ROW()</f>
        <v>28</v>
      </c>
      <c r="B28" s="77"/>
      <c r="C28" s="140" t="s">
        <v>247</v>
      </c>
      <c r="D28" s="140"/>
      <c r="E28" s="160"/>
      <c r="F28" s="140" t="s">
        <v>248</v>
      </c>
      <c r="G28" s="140"/>
      <c r="H28" s="140"/>
      <c r="I28" s="160"/>
      <c r="J28" s="140" t="s">
        <v>371</v>
      </c>
      <c r="K28" s="140"/>
      <c r="L28" s="140"/>
      <c r="M28" s="107"/>
    </row>
    <row r="29" spans="1:13" ht="15" customHeight="1">
      <c r="A29" s="21">
        <f>ROW()</f>
        <v>29</v>
      </c>
      <c r="B29" s="77"/>
      <c r="C29" s="404"/>
      <c r="D29" s="404"/>
      <c r="E29" s="163"/>
      <c r="F29" s="404"/>
      <c r="G29" s="404"/>
      <c r="H29" s="404"/>
      <c r="I29" s="163"/>
      <c r="J29" s="406"/>
      <c r="K29" s="406"/>
      <c r="L29" s="406"/>
      <c r="M29" s="107"/>
    </row>
    <row r="30" spans="1:13" ht="15" customHeight="1">
      <c r="A30" s="21">
        <f>ROW()</f>
        <v>30</v>
      </c>
      <c r="B30" s="77"/>
      <c r="C30" s="404"/>
      <c r="D30" s="404"/>
      <c r="E30" s="163"/>
      <c r="F30" s="404"/>
      <c r="G30" s="404"/>
      <c r="H30" s="404"/>
      <c r="I30" s="163"/>
      <c r="J30" s="406"/>
      <c r="K30" s="406"/>
      <c r="L30" s="406"/>
      <c r="M30" s="107"/>
    </row>
    <row r="31" spans="1:13" ht="15" customHeight="1">
      <c r="A31" s="21">
        <f>ROW()</f>
        <v>31</v>
      </c>
      <c r="B31" s="77"/>
      <c r="C31" s="404"/>
      <c r="D31" s="404"/>
      <c r="E31" s="163"/>
      <c r="F31" s="404"/>
      <c r="G31" s="404"/>
      <c r="H31" s="404"/>
      <c r="I31" s="163"/>
      <c r="J31" s="407"/>
      <c r="K31" s="406"/>
      <c r="L31" s="406"/>
      <c r="M31" s="107"/>
    </row>
    <row r="32" spans="1:13" ht="15" customHeight="1">
      <c r="A32" s="21">
        <f>ROW()</f>
        <v>32</v>
      </c>
      <c r="B32" s="77"/>
      <c r="C32" s="404"/>
      <c r="D32" s="404"/>
      <c r="E32" s="163"/>
      <c r="F32" s="404"/>
      <c r="G32" s="404"/>
      <c r="H32" s="404"/>
      <c r="I32" s="163"/>
      <c r="J32" s="406"/>
      <c r="K32" s="406"/>
      <c r="L32" s="406"/>
      <c r="M32" s="107"/>
    </row>
    <row r="33" spans="1:13" ht="15" customHeight="1">
      <c r="A33" s="21">
        <f>ROW()</f>
        <v>33</v>
      </c>
      <c r="B33" s="77"/>
      <c r="C33" s="404"/>
      <c r="D33" s="404"/>
      <c r="E33" s="163"/>
      <c r="F33" s="404"/>
      <c r="G33" s="404"/>
      <c r="H33" s="404"/>
      <c r="I33" s="163"/>
      <c r="J33" s="406"/>
      <c r="K33" s="406"/>
      <c r="L33" s="406"/>
      <c r="M33" s="107"/>
    </row>
    <row r="34" spans="1:13" ht="15" customHeight="1">
      <c r="A34" s="21">
        <f>ROW()</f>
        <v>34</v>
      </c>
      <c r="B34" s="77"/>
      <c r="C34" s="404"/>
      <c r="D34" s="404"/>
      <c r="E34" s="163"/>
      <c r="F34" s="404"/>
      <c r="G34" s="404"/>
      <c r="H34" s="404"/>
      <c r="I34" s="163"/>
      <c r="J34" s="406"/>
      <c r="K34" s="406"/>
      <c r="L34" s="406"/>
      <c r="M34" s="107"/>
    </row>
    <row r="35" spans="1:13" ht="15" customHeight="1">
      <c r="A35" s="21">
        <f>ROW()</f>
        <v>35</v>
      </c>
      <c r="B35" s="77"/>
      <c r="C35" s="404"/>
      <c r="D35" s="404"/>
      <c r="E35" s="163"/>
      <c r="F35" s="404"/>
      <c r="G35" s="404"/>
      <c r="H35" s="404"/>
      <c r="I35" s="163"/>
      <c r="J35" s="406"/>
      <c r="K35" s="406"/>
      <c r="L35" s="406"/>
      <c r="M35" s="107"/>
    </row>
    <row r="36" spans="1:13" ht="15.75" customHeight="1">
      <c r="A36" s="21">
        <f>ROW()</f>
        <v>36</v>
      </c>
      <c r="B36" s="77"/>
      <c r="C36" s="247" t="s">
        <v>586</v>
      </c>
      <c r="D36" s="77"/>
      <c r="E36" s="160"/>
      <c r="F36" s="77"/>
      <c r="G36" s="160"/>
      <c r="H36" s="77"/>
      <c r="I36" s="160"/>
      <c r="J36" s="77"/>
      <c r="K36" s="160"/>
      <c r="L36" s="77"/>
      <c r="M36" s="107"/>
    </row>
    <row r="37" spans="1:13" ht="15.75" customHeight="1">
      <c r="A37" s="22">
        <f>ROW()</f>
        <v>37</v>
      </c>
      <c r="B37" s="91"/>
      <c r="C37" s="91"/>
      <c r="D37" s="91"/>
      <c r="E37" s="162"/>
      <c r="F37" s="91"/>
      <c r="G37" s="162"/>
      <c r="H37" s="91"/>
      <c r="I37" s="162"/>
      <c r="J37" s="91"/>
      <c r="K37" s="162"/>
      <c r="L37" s="91"/>
      <c r="M37" s="169" t="s">
        <v>294</v>
      </c>
    </row>
  </sheetData>
  <mergeCells count="24">
    <mergeCell ref="C35:D35"/>
    <mergeCell ref="C29:D29"/>
    <mergeCell ref="C30:D30"/>
    <mergeCell ref="C31:D31"/>
    <mergeCell ref="C32:D32"/>
    <mergeCell ref="F35:H35"/>
    <mergeCell ref="J29:L29"/>
    <mergeCell ref="J30:L30"/>
    <mergeCell ref="J31:L31"/>
    <mergeCell ref="J32:L32"/>
    <mergeCell ref="J33:L33"/>
    <mergeCell ref="J34:L34"/>
    <mergeCell ref="J35:L35"/>
    <mergeCell ref="F30:H30"/>
    <mergeCell ref="F33:H33"/>
    <mergeCell ref="F2:L2"/>
    <mergeCell ref="F3:L3"/>
    <mergeCell ref="F34:H34"/>
    <mergeCell ref="C13:C14"/>
    <mergeCell ref="F29:H29"/>
    <mergeCell ref="F31:H31"/>
    <mergeCell ref="F32:H32"/>
    <mergeCell ref="C33:D33"/>
    <mergeCell ref="C34:D34"/>
  </mergeCells>
  <printOptions/>
  <pageMargins left="0.7480314960629921" right="0.7480314960629921" top="0.984251968503937" bottom="0.984251968503937" header="0.5118110236220472" footer="0.5118110236220472"/>
  <pageSetup fitToHeight="10" fitToWidth="1" horizontalDpi="600" verticalDpi="600" orientation="portrait" paperSize="9" scale="77" r:id="rId1"/>
  <headerFooter alignWithMargins="0">
    <oddHeader>&amp;CCommerce Commission Information Disclosure Template</oddHeader>
    <oddFooter>&amp;C&amp;F&amp;R&amp;A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Airport Information Disclosure Templates Draft 31 May</dc:title>
  <dc:subject/>
  <dc:creator/>
  <cp:keywords/>
  <dc:description/>
  <cp:lastModifiedBy>robertg</cp:lastModifiedBy>
  <cp:lastPrinted>2010-05-31T22:41:49Z</cp:lastPrinted>
  <dcterms:created xsi:type="dcterms:W3CDTF">2010-01-15T02:39:26Z</dcterms:created>
  <dcterms:modified xsi:type="dcterms:W3CDTF">2010-05-31T22:43:31Z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