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3185" yWindow="-15" windowWidth="14430" windowHeight="9570" tabRatio="755"/>
  </bookViews>
  <sheets>
    <sheet name="CoverSheet" sheetId="11" r:id="rId1"/>
    <sheet name="Description" sheetId="12" r:id="rId2"/>
    <sheet name="Table of Contents" sheetId="13" r:id="rId3"/>
    <sheet name="Inputs" sheetId="1" r:id="rId4"/>
    <sheet name="Calculations" sheetId="10" r:id="rId5"/>
    <sheet name="Output" sheetId="3" r:id="rId6"/>
    <sheet name="Tests" sheetId="15" r:id="rId7"/>
  </sheets>
  <externalReferences>
    <externalReference r:id="rId8"/>
  </externalReferences>
  <definedNames>
    <definedName name="a3print" localSheetId="4">#REF!</definedName>
    <definedName name="a3print">#REF!</definedName>
    <definedName name="a8print" localSheetId="4">#REF!</definedName>
    <definedName name="a8print">#REF!</definedName>
    <definedName name="CalcSheets">Description!#REF!</definedName>
    <definedName name="EarlyBaseYear">'[1]GPB data'!$B$16</definedName>
    <definedName name="GPB_name">[1]Inputs!$C$3</definedName>
    <definedName name="_xlnm.Print_Area" localSheetId="4">Calculations!$A$1:$H$262</definedName>
    <definedName name="_xlnm.Print_Area" localSheetId="0">CoverSheet!$A$1:$D$17</definedName>
    <definedName name="_xlnm.Print_Area" localSheetId="1">Description!$A$1:$E$33</definedName>
    <definedName name="_xlnm.Print_Area" localSheetId="3">Inputs!$A$1:$H$158</definedName>
    <definedName name="_xlnm.Print_Area" localSheetId="5">Output!$A$1:$G$11</definedName>
    <definedName name="_xlnm.Print_Area" localSheetId="2">'Table of Contents'!$A$1:$D$9</definedName>
    <definedName name="_xlnm.Print_Area" localSheetId="6">Tests!$A$1:$G$40</definedName>
    <definedName name="rGPBNames">[1]Inputs!$B$24:$G$24</definedName>
    <definedName name="Scenario">'[1]GPB data'!$C$4</definedName>
    <definedName name="WACC">'[1]GPB data'!$B$7</definedName>
  </definedNames>
  <calcPr calcId="145621"/>
</workbook>
</file>

<file path=xl/calcChain.xml><?xml version="1.0" encoding="utf-8"?>
<calcChain xmlns="http://schemas.openxmlformats.org/spreadsheetml/2006/main">
  <c r="D29" i="10" l="1"/>
  <c r="E29" i="10"/>
  <c r="F29" i="10"/>
  <c r="G29" i="10"/>
  <c r="C29" i="10"/>
  <c r="F30" i="15" l="1"/>
  <c r="F31" i="15"/>
  <c r="B31" i="15"/>
  <c r="B30" i="15"/>
  <c r="E31" i="15"/>
  <c r="D31" i="15"/>
  <c r="C31" i="15"/>
  <c r="E30" i="15"/>
  <c r="D30" i="15"/>
  <c r="C30" i="15"/>
  <c r="G35" i="10" l="1"/>
  <c r="F35" i="10"/>
  <c r="E35" i="10"/>
  <c r="D35" i="10"/>
  <c r="C35" i="10"/>
  <c r="D11" i="10"/>
  <c r="D17" i="10" s="1"/>
  <c r="E11" i="10"/>
  <c r="E17" i="10" s="1"/>
  <c r="F11" i="10"/>
  <c r="F17" i="10" s="1"/>
  <c r="G11" i="10"/>
  <c r="G17" i="10" s="1"/>
  <c r="B11" i="10"/>
  <c r="C11" i="10"/>
  <c r="C17" i="10" s="1"/>
  <c r="C8" i="10"/>
  <c r="D8" i="10"/>
  <c r="E8" i="10"/>
  <c r="F8" i="10"/>
  <c r="G8" i="10"/>
  <c r="C9" i="10"/>
  <c r="D9" i="10"/>
  <c r="E9" i="10"/>
  <c r="F9" i="10"/>
  <c r="G9" i="10"/>
  <c r="C10" i="10"/>
  <c r="D10" i="10"/>
  <c r="E10" i="10"/>
  <c r="F10" i="10"/>
  <c r="G10" i="10"/>
  <c r="D10" i="1"/>
  <c r="E10" i="1"/>
  <c r="F10" i="1"/>
  <c r="G10" i="1"/>
  <c r="C10" i="1"/>
  <c r="C227" i="10" l="1"/>
  <c r="D227" i="10"/>
  <c r="E227" i="10"/>
  <c r="F227" i="10"/>
  <c r="G227" i="10"/>
  <c r="D202" i="10" l="1"/>
  <c r="D232" i="10" s="1"/>
  <c r="E202" i="10"/>
  <c r="E232" i="10" s="1"/>
  <c r="F202" i="10"/>
  <c r="F232" i="10" s="1"/>
  <c r="G202" i="10"/>
  <c r="G232" i="10" s="1"/>
  <c r="D203" i="10"/>
  <c r="E203" i="10"/>
  <c r="F203" i="10"/>
  <c r="G203" i="10"/>
  <c r="D204" i="10"/>
  <c r="E204" i="10"/>
  <c r="F204" i="10"/>
  <c r="G204" i="10"/>
  <c r="D205" i="10"/>
  <c r="E205" i="10"/>
  <c r="F205" i="10"/>
  <c r="G205" i="10"/>
  <c r="D206" i="10"/>
  <c r="E206" i="10"/>
  <c r="F206" i="10"/>
  <c r="G206" i="10"/>
  <c r="D207" i="10"/>
  <c r="E207" i="10"/>
  <c r="F207" i="10"/>
  <c r="G207" i="10"/>
  <c r="D208" i="10"/>
  <c r="E208" i="10"/>
  <c r="F208" i="10"/>
  <c r="G208" i="10"/>
  <c r="D209" i="10"/>
  <c r="E209" i="10"/>
  <c r="F209" i="10"/>
  <c r="G209" i="10"/>
  <c r="C203" i="10"/>
  <c r="C204" i="10"/>
  <c r="C205" i="10"/>
  <c r="C206" i="10"/>
  <c r="C207" i="10"/>
  <c r="C208" i="10"/>
  <c r="C209" i="10"/>
  <c r="C202" i="10"/>
  <c r="C232" i="10" s="1"/>
  <c r="G228" i="10" l="1"/>
  <c r="G236" i="10" s="1"/>
  <c r="F228" i="10"/>
  <c r="F236" i="10" s="1"/>
  <c r="E228" i="10"/>
  <c r="E236" i="10" s="1"/>
  <c r="D228" i="10"/>
  <c r="D236" i="10" s="1"/>
  <c r="C228" i="10"/>
  <c r="C236" i="10" s="1"/>
  <c r="C241" i="10" l="1"/>
  <c r="D241" i="10"/>
  <c r="E241" i="10"/>
  <c r="F241" i="10"/>
  <c r="G241" i="10"/>
  <c r="B42" i="10"/>
  <c r="B43" i="10"/>
  <c r="B44" i="10"/>
  <c r="B45" i="10"/>
  <c r="B46" i="10"/>
  <c r="B91" i="10"/>
  <c r="B92" i="10"/>
  <c r="B93" i="10"/>
  <c r="B94" i="10"/>
  <c r="C91" i="10"/>
  <c r="C92" i="10"/>
  <c r="C93" i="10"/>
  <c r="C94" i="10"/>
  <c r="B95" i="10"/>
  <c r="C95" i="10"/>
  <c r="B96" i="10"/>
  <c r="C96" i="10"/>
  <c r="B97" i="10"/>
  <c r="C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F131" i="10"/>
  <c r="F132" i="10" s="1"/>
  <c r="C42" i="10"/>
  <c r="C90" i="10"/>
  <c r="B90" i="10"/>
  <c r="C43" i="10"/>
  <c r="C44" i="10"/>
  <c r="C45" i="10"/>
  <c r="C46" i="10"/>
  <c r="B47" i="10"/>
  <c r="C47" i="10"/>
  <c r="B48" i="10"/>
  <c r="C48" i="10"/>
  <c r="B49" i="10"/>
  <c r="C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F147" i="10"/>
  <c r="F149" i="10" s="1"/>
  <c r="C14" i="10"/>
  <c r="C15" i="10"/>
  <c r="C16" i="10"/>
  <c r="C155" i="10"/>
  <c r="E171" i="10"/>
  <c r="B208" i="10"/>
  <c r="B207" i="10"/>
  <c r="B206" i="10"/>
  <c r="B205" i="10"/>
  <c r="B204" i="10"/>
  <c r="G201" i="10"/>
  <c r="E201" i="10"/>
  <c r="D201" i="10"/>
  <c r="C201" i="10"/>
  <c r="G171" i="10"/>
  <c r="F171" i="10"/>
  <c r="D171" i="10"/>
  <c r="C171" i="10"/>
  <c r="G170" i="10"/>
  <c r="F170" i="10"/>
  <c r="E170" i="10"/>
  <c r="D170" i="10"/>
  <c r="C170" i="10"/>
  <c r="C169" i="10"/>
  <c r="B169" i="10"/>
  <c r="G155" i="10"/>
  <c r="F155" i="10"/>
  <c r="E155" i="10"/>
  <c r="D155" i="10"/>
  <c r="C153" i="10"/>
  <c r="B153" i="10"/>
  <c r="C149" i="10"/>
  <c r="B149" i="10"/>
  <c r="C147" i="10"/>
  <c r="B147" i="10"/>
  <c r="C131" i="10"/>
  <c r="B131" i="10"/>
  <c r="C89" i="10"/>
  <c r="B89" i="10"/>
  <c r="C86" i="10"/>
  <c r="B86" i="10"/>
  <c r="C85" i="10"/>
  <c r="B85" i="10"/>
  <c r="C84" i="10"/>
  <c r="B84" i="10"/>
  <c r="C83" i="10"/>
  <c r="B83" i="10"/>
  <c r="C82" i="10"/>
  <c r="B82" i="10"/>
  <c r="C41" i="10"/>
  <c r="B41" i="10"/>
  <c r="G28" i="10"/>
  <c r="G34" i="10" s="1"/>
  <c r="F28" i="10"/>
  <c r="F34" i="10" s="1"/>
  <c r="E28" i="10"/>
  <c r="E34" i="10" s="1"/>
  <c r="D28" i="10"/>
  <c r="D34" i="10" s="1"/>
  <c r="C28" i="10"/>
  <c r="C34" i="10" s="1"/>
  <c r="B28" i="10"/>
  <c r="G27" i="10"/>
  <c r="G33" i="10" s="1"/>
  <c r="F27" i="10"/>
  <c r="F33" i="10" s="1"/>
  <c r="E27" i="10"/>
  <c r="E33" i="10" s="1"/>
  <c r="D27" i="10"/>
  <c r="D33" i="10" s="1"/>
  <c r="C27" i="10"/>
  <c r="C33" i="10" s="1"/>
  <c r="B27" i="10"/>
  <c r="G26" i="10"/>
  <c r="F26" i="10"/>
  <c r="F32" i="10" s="1"/>
  <c r="E26" i="10"/>
  <c r="E32" i="10" s="1"/>
  <c r="D26" i="10"/>
  <c r="D32" i="10" s="1"/>
  <c r="C26" i="10"/>
  <c r="C32" i="10" s="1"/>
  <c r="B26" i="10"/>
  <c r="C24" i="10"/>
  <c r="B24" i="10"/>
  <c r="G16" i="10"/>
  <c r="F16" i="10"/>
  <c r="E16" i="10"/>
  <c r="D16" i="10"/>
  <c r="B10" i="10"/>
  <c r="G15" i="10"/>
  <c r="F15" i="10"/>
  <c r="E15" i="10"/>
  <c r="D15" i="10"/>
  <c r="B9" i="10"/>
  <c r="F14" i="10"/>
  <c r="E14" i="10"/>
  <c r="D14" i="10"/>
  <c r="B8" i="10"/>
  <c r="C6" i="10"/>
  <c r="B6" i="10"/>
  <c r="C4" i="10"/>
  <c r="E138" i="10" l="1"/>
  <c r="E139" i="10"/>
  <c r="E143" i="10"/>
  <c r="E140" i="10"/>
  <c r="E142" i="10"/>
  <c r="E141" i="10"/>
  <c r="D37" i="10"/>
  <c r="F19" i="10"/>
  <c r="F161" i="10" s="1"/>
  <c r="E37" i="10"/>
  <c r="E174" i="10" s="1"/>
  <c r="C19" i="10"/>
  <c r="F37" i="10"/>
  <c r="F176" i="10" s="1"/>
  <c r="D19" i="10"/>
  <c r="D164" i="10" s="1"/>
  <c r="C37" i="10"/>
  <c r="E19" i="10"/>
  <c r="E160" i="10" s="1"/>
  <c r="C135" i="10"/>
  <c r="D135" i="10"/>
  <c r="G14" i="10"/>
  <c r="G19" i="10" s="1"/>
  <c r="G32" i="10"/>
  <c r="G37" i="10" s="1"/>
  <c r="C136" i="10"/>
  <c r="D136" i="10"/>
  <c r="E137" i="10" l="1"/>
  <c r="E162" i="10"/>
  <c r="F160" i="10"/>
  <c r="E164" i="10"/>
  <c r="E163" i="10"/>
  <c r="E159" i="10"/>
  <c r="E158" i="10"/>
  <c r="E161" i="10"/>
  <c r="F165" i="10"/>
  <c r="E165" i="10"/>
  <c r="E180" i="10"/>
  <c r="E178" i="10"/>
  <c r="F163" i="10"/>
  <c r="F158" i="10"/>
  <c r="F162" i="10"/>
  <c r="F164" i="10"/>
  <c r="F159" i="10"/>
  <c r="F174" i="10"/>
  <c r="E179" i="10"/>
  <c r="F178" i="10"/>
  <c r="E177" i="10"/>
  <c r="F179" i="10"/>
  <c r="F181" i="10"/>
  <c r="D160" i="10"/>
  <c r="D159" i="10"/>
  <c r="D158" i="10"/>
  <c r="D163" i="10"/>
  <c r="E136" i="10"/>
  <c r="E176" i="10"/>
  <c r="E175" i="10"/>
  <c r="F175" i="10"/>
  <c r="F180" i="10"/>
  <c r="E181" i="10"/>
  <c r="F177" i="10"/>
  <c r="D162" i="10"/>
  <c r="D161" i="10"/>
  <c r="D165" i="10"/>
  <c r="G179" i="10"/>
  <c r="G177" i="10"/>
  <c r="G181" i="10"/>
  <c r="G174" i="10"/>
  <c r="G178" i="10"/>
  <c r="G176" i="10"/>
  <c r="G175" i="10"/>
  <c r="G180" i="10"/>
  <c r="G163" i="10"/>
  <c r="G159" i="10"/>
  <c r="G161" i="10"/>
  <c r="G158" i="10"/>
  <c r="G164" i="10"/>
  <c r="C160" i="10"/>
  <c r="C164" i="10"/>
  <c r="C158" i="10"/>
  <c r="C161" i="10"/>
  <c r="C165" i="10"/>
  <c r="C159" i="10"/>
  <c r="C162" i="10"/>
  <c r="C163" i="10"/>
  <c r="G162" i="10"/>
  <c r="G160" i="10"/>
  <c r="C177" i="10"/>
  <c r="C181" i="10"/>
  <c r="C178" i="10"/>
  <c r="C174" i="10"/>
  <c r="C176" i="10"/>
  <c r="C180" i="10"/>
  <c r="C175" i="10"/>
  <c r="C179" i="10"/>
  <c r="G165" i="10"/>
  <c r="D181" i="10"/>
  <c r="D174" i="10"/>
  <c r="D179" i="10"/>
  <c r="D177" i="10"/>
  <c r="D180" i="10"/>
  <c r="D175" i="10"/>
  <c r="D176" i="10"/>
  <c r="D178" i="10"/>
  <c r="E192" i="10" l="1"/>
  <c r="F193" i="10"/>
  <c r="E186" i="10"/>
  <c r="E216" i="10" s="1"/>
  <c r="E187" i="10"/>
  <c r="F189" i="10"/>
  <c r="F190" i="10"/>
  <c r="G191" i="10"/>
  <c r="F186" i="10"/>
  <c r="F216" i="10" s="1"/>
  <c r="D188" i="10"/>
  <c r="E191" i="10"/>
  <c r="C191" i="10"/>
  <c r="E188" i="10"/>
  <c r="C186" i="10"/>
  <c r="C216" i="10" s="1"/>
  <c r="F191" i="10"/>
  <c r="C193" i="10"/>
  <c r="D191" i="10"/>
  <c r="D186" i="10"/>
  <c r="D216" i="10" s="1"/>
  <c r="D187" i="10"/>
  <c r="C187" i="10"/>
  <c r="E193" i="10"/>
  <c r="G193" i="10"/>
  <c r="E190" i="10"/>
  <c r="G190" i="10"/>
  <c r="F188" i="10"/>
  <c r="D190" i="10"/>
  <c r="E189" i="10"/>
  <c r="G188" i="10"/>
  <c r="F187" i="10"/>
  <c r="G189" i="10"/>
  <c r="D193" i="10"/>
  <c r="D189" i="10"/>
  <c r="G186" i="10"/>
  <c r="G216" i="10" s="1"/>
  <c r="G187" i="10"/>
  <c r="C188" i="10"/>
  <c r="C192" i="10"/>
  <c r="G192" i="10"/>
  <c r="D192" i="10"/>
  <c r="C189" i="10"/>
  <c r="F192" i="10"/>
  <c r="C190" i="10"/>
  <c r="F242" i="10" l="1"/>
  <c r="F254" i="10" s="1"/>
  <c r="E242" i="10"/>
  <c r="E254" i="10" s="1"/>
  <c r="G242" i="10"/>
  <c r="G254" i="10" s="1"/>
  <c r="E217" i="10"/>
  <c r="E243" i="10" s="1"/>
  <c r="E255" i="10" s="1"/>
  <c r="D217" i="10"/>
  <c r="D218" i="10" s="1"/>
  <c r="D219" i="10" s="1"/>
  <c r="D220" i="10" s="1"/>
  <c r="D221" i="10" s="1"/>
  <c r="D222" i="10" s="1"/>
  <c r="D223" i="10" s="1"/>
  <c r="C217" i="10"/>
  <c r="C218" i="10" s="1"/>
  <c r="C219" i="10" s="1"/>
  <c r="C220" i="10" s="1"/>
  <c r="C221" i="10" s="1"/>
  <c r="C222" i="10" s="1"/>
  <c r="C223" i="10" s="1"/>
  <c r="G217" i="10"/>
  <c r="G218" i="10" s="1"/>
  <c r="G219" i="10" s="1"/>
  <c r="G220" i="10" s="1"/>
  <c r="G221" i="10" s="1"/>
  <c r="G222" i="10" s="1"/>
  <c r="G223" i="10" s="1"/>
  <c r="F217" i="10"/>
  <c r="F218" i="10" s="1"/>
  <c r="F219" i="10" s="1"/>
  <c r="F220" i="10" s="1"/>
  <c r="F221" i="10" s="1"/>
  <c r="F222" i="10" s="1"/>
  <c r="F223" i="10" s="1"/>
  <c r="C242" i="10"/>
  <c r="C254" i="10" s="1"/>
  <c r="D242" i="10"/>
  <c r="D254" i="10" s="1"/>
  <c r="C243" i="10" l="1"/>
  <c r="C255" i="10" s="1"/>
  <c r="B4" i="3" s="1"/>
  <c r="D243" i="10"/>
  <c r="D255" i="10" s="1"/>
  <c r="C4" i="3" s="1"/>
  <c r="E218" i="10"/>
  <c r="F243" i="10"/>
  <c r="F255" i="10" s="1"/>
  <c r="E4" i="3" s="1"/>
  <c r="D4" i="3"/>
  <c r="G243" i="10"/>
  <c r="G255" i="10" s="1"/>
  <c r="C244" i="10"/>
  <c r="C256" i="10" s="1"/>
  <c r="D244" i="10"/>
  <c r="D256" i="10" s="1"/>
  <c r="G244" i="10"/>
  <c r="G256" i="10" s="1"/>
  <c r="D245" i="10"/>
  <c r="D257" i="10" s="1"/>
  <c r="E219" i="10" l="1"/>
  <c r="E244" i="10"/>
  <c r="E256" i="10" s="1"/>
  <c r="D5" i="3" s="1"/>
  <c r="D5" i="15" s="1"/>
  <c r="F5" i="3"/>
  <c r="F5" i="15" s="1"/>
  <c r="C6" i="3"/>
  <c r="C6" i="15" s="1"/>
  <c r="F4" i="3"/>
  <c r="C5" i="3"/>
  <c r="C5" i="15" s="1"/>
  <c r="B5" i="3"/>
  <c r="B5" i="15" s="1"/>
  <c r="G245" i="10"/>
  <c r="G257" i="10" s="1"/>
  <c r="F244" i="10"/>
  <c r="F256" i="10" s="1"/>
  <c r="D246" i="10"/>
  <c r="D258" i="10" s="1"/>
  <c r="C246" i="10"/>
  <c r="C258" i="10" s="1"/>
  <c r="C245" i="10"/>
  <c r="C257" i="10" s="1"/>
  <c r="E220" i="10" l="1"/>
  <c r="E245" i="10"/>
  <c r="E257" i="10" s="1"/>
  <c r="D6" i="3" s="1"/>
  <c r="D6" i="15" s="1"/>
  <c r="F6" i="3"/>
  <c r="F6" i="15" s="1"/>
  <c r="E5" i="3"/>
  <c r="C7" i="3"/>
  <c r="C7" i="15" s="1"/>
  <c r="B7" i="3"/>
  <c r="B7" i="15" s="1"/>
  <c r="B6" i="3"/>
  <c r="B6" i="15" s="1"/>
  <c r="G246" i="10"/>
  <c r="G258" i="10" s="1"/>
  <c r="D247" i="10"/>
  <c r="D259" i="10" s="1"/>
  <c r="F245" i="10"/>
  <c r="F257" i="10" s="1"/>
  <c r="C247" i="10"/>
  <c r="C259" i="10" s="1"/>
  <c r="E5" i="15" l="1"/>
  <c r="E221" i="10"/>
  <c r="E246" i="10"/>
  <c r="E258" i="10" s="1"/>
  <c r="D7" i="3" s="1"/>
  <c r="D7" i="15" s="1"/>
  <c r="E6" i="3"/>
  <c r="F7" i="3"/>
  <c r="F7" i="15" s="1"/>
  <c r="C8" i="3"/>
  <c r="C8" i="15" s="1"/>
  <c r="B8" i="3"/>
  <c r="B8" i="15" s="1"/>
  <c r="D248" i="10"/>
  <c r="D260" i="10" s="1"/>
  <c r="F246" i="10"/>
  <c r="F258" i="10" s="1"/>
  <c r="C248" i="10"/>
  <c r="C260" i="10" s="1"/>
  <c r="C249" i="10"/>
  <c r="C261" i="10" s="1"/>
  <c r="E6" i="15" l="1"/>
  <c r="E222" i="10"/>
  <c r="E247" i="10"/>
  <c r="E259" i="10" s="1"/>
  <c r="D8" i="3" s="1"/>
  <c r="D8" i="15" s="1"/>
  <c r="C9" i="3"/>
  <c r="C9" i="15" s="1"/>
  <c r="E7" i="3"/>
  <c r="B10" i="3"/>
  <c r="B10" i="15" s="1"/>
  <c r="B9" i="3"/>
  <c r="B9" i="15" s="1"/>
  <c r="D249" i="10"/>
  <c r="D261" i="10" s="1"/>
  <c r="G247" i="10"/>
  <c r="G259" i="10" s="1"/>
  <c r="F247" i="10"/>
  <c r="F259" i="10" s="1"/>
  <c r="B29" i="15" l="1"/>
  <c r="B38" i="15" s="1"/>
  <c r="E7" i="15"/>
  <c r="E223" i="10"/>
  <c r="E249" i="10" s="1"/>
  <c r="E261" i="10" s="1"/>
  <c r="D10" i="3" s="1"/>
  <c r="D10" i="15" s="1"/>
  <c r="E248" i="10"/>
  <c r="E260" i="10" s="1"/>
  <c r="D9" i="3" s="1"/>
  <c r="D9" i="15" s="1"/>
  <c r="E8" i="3"/>
  <c r="F8" i="3"/>
  <c r="F8" i="15" s="1"/>
  <c r="C10" i="3"/>
  <c r="C10" i="15" s="1"/>
  <c r="C29" i="15" s="1"/>
  <c r="G248" i="10"/>
  <c r="G260" i="10" s="1"/>
  <c r="G249" i="10"/>
  <c r="G261" i="10" s="1"/>
  <c r="F248" i="10"/>
  <c r="F260" i="10" s="1"/>
  <c r="F249" i="10"/>
  <c r="F261" i="10" s="1"/>
  <c r="B34" i="15" l="1"/>
  <c r="B33" i="15"/>
  <c r="B37" i="15"/>
  <c r="B39" i="15" s="1"/>
  <c r="E8" i="15"/>
  <c r="C33" i="15"/>
  <c r="C37" i="15"/>
  <c r="C38" i="15"/>
  <c r="C34" i="15"/>
  <c r="D29" i="15"/>
  <c r="F10" i="3"/>
  <c r="F9" i="3"/>
  <c r="F9" i="15" s="1"/>
  <c r="E10" i="3"/>
  <c r="E10" i="15" s="1"/>
  <c r="E9" i="3"/>
  <c r="E9" i="15" s="1"/>
  <c r="F10" i="15" l="1"/>
  <c r="F29" i="15" s="1"/>
  <c r="F34" i="15" s="1"/>
  <c r="C39" i="15"/>
  <c r="E29" i="15"/>
  <c r="D33" i="15"/>
  <c r="D38" i="15"/>
  <c r="D34" i="15"/>
  <c r="D37" i="15"/>
  <c r="F37" i="15" l="1"/>
  <c r="D39" i="15"/>
  <c r="F38" i="15"/>
  <c r="F33" i="15"/>
  <c r="E33" i="15"/>
  <c r="E34" i="15"/>
  <c r="E38" i="15"/>
  <c r="E37" i="15"/>
  <c r="F39" i="15" l="1"/>
  <c r="E39" i="15"/>
</calcChain>
</file>

<file path=xl/sharedStrings.xml><?xml version="1.0" encoding="utf-8"?>
<sst xmlns="http://schemas.openxmlformats.org/spreadsheetml/2006/main" count="235" uniqueCount="106">
  <si>
    <t>Opex partial productivity factor</t>
  </si>
  <si>
    <t>Elasticity of opex to network length</t>
  </si>
  <si>
    <t>Elasticity of opex to number of consumers</t>
  </si>
  <si>
    <t>Weight for labour costs in opex input price factor</t>
  </si>
  <si>
    <t>Non-labour cost timing weight Q1</t>
  </si>
  <si>
    <t>Non-labour cost timing weight Q2</t>
  </si>
  <si>
    <t>Non-labour cost timing weight Q3</t>
  </si>
  <si>
    <t>Non-labour cost timing weight Q4</t>
  </si>
  <si>
    <t>System Length (km)</t>
  </si>
  <si>
    <t>Powerco</t>
  </si>
  <si>
    <t>Index</t>
  </si>
  <si>
    <t>Labour cost index (NZIER data)</t>
  </si>
  <si>
    <t>Producer price index (NZIER data)</t>
  </si>
  <si>
    <t>Weight</t>
  </si>
  <si>
    <t>Quarter Ending</t>
  </si>
  <si>
    <t>Percentage change in network length</t>
  </si>
  <si>
    <t>input</t>
  </si>
  <si>
    <t>Natural Log</t>
  </si>
  <si>
    <t>Percentage change in the numbers of consumers</t>
  </si>
  <si>
    <t>% Change PC1</t>
  </si>
  <si>
    <t>Sum of annual scaling factors</t>
  </si>
  <si>
    <t>Opex input price factor</t>
  </si>
  <si>
    <t>Network length factor</t>
  </si>
  <si>
    <t>Number of consumers factor</t>
  </si>
  <si>
    <t>Year ending</t>
  </si>
  <si>
    <t>% change</t>
  </si>
  <si>
    <t>Weight for non-labour costs in opex input price factor</t>
  </si>
  <si>
    <t>Index of the nominal trend in opex</t>
  </si>
  <si>
    <t>Sum of out of trend factors</t>
  </si>
  <si>
    <t>Nominal Operating Expenditure Series</t>
  </si>
  <si>
    <t>Annual Scaling Factors for Operating Expenditure</t>
  </si>
  <si>
    <t>Quarter</t>
  </si>
  <si>
    <t>Average</t>
  </si>
  <si>
    <t>Non-labour cost timing weight</t>
  </si>
  <si>
    <t>Vector Dist</t>
  </si>
  <si>
    <t>Vector Trans</t>
  </si>
  <si>
    <t>Base year opex ($000)</t>
  </si>
  <si>
    <t>Weighted average non-labour index</t>
  </si>
  <si>
    <t>Weighted average labour index</t>
  </si>
  <si>
    <t>Base year</t>
  </si>
  <si>
    <t>Total customers (ICP number at year end)</t>
  </si>
  <si>
    <t>First Gas Dist</t>
  </si>
  <si>
    <t>First Gas Trans</t>
  </si>
  <si>
    <t>Out of Trend factors</t>
  </si>
  <si>
    <t>N/A</t>
  </si>
  <si>
    <t>Gas Pipeline Businesses</t>
  </si>
  <si>
    <t>Price-Quality Regulation 1 October 2017 Reset</t>
  </si>
  <si>
    <t>Status</t>
  </si>
  <si>
    <t>Table of Contents</t>
  </si>
  <si>
    <t>Sheet Name</t>
  </si>
  <si>
    <t>Link</t>
  </si>
  <si>
    <t>Inputs</t>
  </si>
  <si>
    <t>Calculations</t>
  </si>
  <si>
    <t>Opex step and trend model</t>
  </si>
  <si>
    <t>Output</t>
  </si>
  <si>
    <t>% Change PC2</t>
  </si>
  <si>
    <t>Inputs to the step and trend model</t>
  </si>
  <si>
    <t>Base year opex with out of trend factors removed ($000)</t>
  </si>
  <si>
    <t xml:space="preserve">Base year opex </t>
  </si>
  <si>
    <t>Out of trend factors</t>
  </si>
  <si>
    <t>Factor</t>
  </si>
  <si>
    <t>Elasticity weighting</t>
  </si>
  <si>
    <t xml:space="preserve">Historical series of network length </t>
  </si>
  <si>
    <t xml:space="preserve">Historical series of number of consumers </t>
  </si>
  <si>
    <t>Labour cost weighting</t>
  </si>
  <si>
    <t>ID &amp; 53ZD information schedule 6b</t>
  </si>
  <si>
    <t>Internal decision</t>
  </si>
  <si>
    <t>ID &amp; 53ZD information schedule 9c</t>
  </si>
  <si>
    <t>ID &amp; 53ZD information schedule 9d</t>
  </si>
  <si>
    <t xml:space="preserve">Quarterly labour cost index </t>
  </si>
  <si>
    <t xml:space="preserve">Quarterly producer price index </t>
  </si>
  <si>
    <t>Nominal trend in opex ($000)</t>
  </si>
  <si>
    <t>Nominal opex series ($000)</t>
  </si>
  <si>
    <t>Data inputs are from ID and a 53ZD request as well as internal decisions.</t>
  </si>
  <si>
    <t>This indicative model is being released as reference for stakeholders when reviewing opex expenditure allowances.</t>
  </si>
  <si>
    <t xml:space="preserve">• A step and trend model provides an alternative fall-back level for our opex expenditure forecasts if the standard fall-back level would make the expenditure lower than the step and trend model, and if the supplier forecast was originally higher than the step and trend model. </t>
  </si>
  <si>
    <t>4 Year average</t>
  </si>
  <si>
    <t>WACC</t>
  </si>
  <si>
    <t>Step and trend</t>
  </si>
  <si>
    <t>Final decision</t>
  </si>
  <si>
    <t>AMP</t>
  </si>
  <si>
    <t>Tests</t>
  </si>
  <si>
    <t>Was the AMP forecast below step and trend?</t>
  </si>
  <si>
    <t>Does the step and trend fallback apply?</t>
  </si>
  <si>
    <t>Present values</t>
  </si>
  <si>
    <t>Is the final decision above the step and trend?</t>
  </si>
  <si>
    <t>Step and trend less AMP</t>
  </si>
  <si>
    <t>Final less step and trend</t>
  </si>
  <si>
    <t>• It calculates from a base year total opex figure and applies a trend. We have not considered it appropriate to apply this methodology to individual opex categories, and the methodology is not used in the final determination.</t>
  </si>
  <si>
    <t>Final Decision v1 Published 31 May 2017</t>
  </si>
  <si>
    <t>Year commencing 1 October</t>
  </si>
  <si>
    <t>Opex expenditure allowance (nominal $000)</t>
  </si>
  <si>
    <t xml:space="preserve">GasNet </t>
  </si>
  <si>
    <t>Labour cost timing weight Q1</t>
  </si>
  <si>
    <t>Labour cost timing weight Q2</t>
  </si>
  <si>
    <t>Labour cost timing weight Q3</t>
  </si>
  <si>
    <t>Labour cost timing weight Q4</t>
  </si>
  <si>
    <t>• Indices are populated with information available as at March 2017.</t>
  </si>
  <si>
    <t>Description</t>
  </si>
  <si>
    <t>Purpose</t>
  </si>
  <si>
    <t xml:space="preserve">The Model 9 — Step and Trend workbook an indicative model that would be used to set opex expenditure allowances using a step and trend methodology. </t>
  </si>
  <si>
    <t>Source of data</t>
  </si>
  <si>
    <t>Formatting conventions and notes</t>
  </si>
  <si>
    <t>2017 Gas DPP suite of models</t>
  </si>
  <si>
    <t>Producer price index (NZIER data) NZIER forecast data redacted</t>
  </si>
  <si>
    <t>Labour cost index (NZIER data) NZIER forecast data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</si>
</sst>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[$-C09]dd\-mmm\-yy;@"/>
    <numFmt numFmtId="170" formatCode="0.0"/>
    <numFmt numFmtId="171" formatCode="_(* #,##0.0_);_(* \(#,##0.0\);_(* &quot;-&quot;??_);_(@_)"/>
    <numFmt numFmtId="172" formatCode="0.0000"/>
    <numFmt numFmtId="173" formatCode="0.0000%"/>
    <numFmt numFmtId="174" formatCode="_(* #,##0_);_(* \(#,##0\);_(* &quot;–&quot;???_);_(* @_)"/>
    <numFmt numFmtId="175" formatCode="_(@_)"/>
    <numFmt numFmtId="176" formatCode="_(* #,##0.0_);_(* \(#,##0.0\);_(* &quot;–&quot;???_);_(* @_)"/>
    <numFmt numFmtId="177" formatCode="_(* #,##0.00_);_(* \(#,##0.00\);_(* &quot;–&quot;???_);_(* @_)"/>
    <numFmt numFmtId="178" formatCode="_(* #,##0.0000_);_(* \(#,##0.0000\);_(* &quot;–&quot;??_);_(* @_)"/>
    <numFmt numFmtId="179" formatCode="[$-1409]d\ mmm\ yy;@"/>
    <numFmt numFmtId="180" formatCode="_(* #,##0%_);_(* \(#,##0%\);_(* &quot;–&quot;???_);_(* @_)"/>
    <numFmt numFmtId="181" formatCode="_(* #,##0%_);_(* \(#,##0%\);_(* &quot;–&quot;??_);_(* @_)"/>
    <numFmt numFmtId="182" formatCode="_(* #,##0.0%_);_(* \(#,##0.0%\);_(* &quot;–&quot;??_);_(* @_)"/>
    <numFmt numFmtId="183" formatCode="_(* #,##0.00%_);_(* \(#,##0.00%\);_(* &quot;–&quot;???_);_(* @_)"/>
    <numFmt numFmtId="184" formatCode="_(* #,##0.000%_);_(* \(#,##0.000%\);_(* &quot;–&quot;???_);_(* @_)"/>
    <numFmt numFmtId="185" formatCode="_(* 0_);_(* \(0\);_(* &quot;–&quot;??_);_(@_)"/>
    <numFmt numFmtId="186" formatCode="_(* #,##0.0000_);_(* \(#,##0.0000\);_(* &quot;–&quot;???_);_(* @_)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70C0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4"/>
      <scheme val="minor"/>
    </font>
    <font>
      <b/>
      <sz val="16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sz val="11"/>
      <color rgb="FF645F3A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rgb="FFB0A978"/>
      </top>
      <bottom style="thin">
        <color rgb="FFB0A978"/>
      </bottom>
      <diagonal/>
    </border>
  </borders>
  <cellStyleXfs count="65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2" fillId="0" borderId="0" applyFont="0" applyFill="0" applyBorder="0" applyAlignment="0" applyProtection="0">
      <protection locked="0"/>
    </xf>
    <xf numFmtId="49" fontId="7" fillId="0" borderId="0" applyFill="0" applyAlignment="0"/>
    <xf numFmtId="0" fontId="29" fillId="0" borderId="0" applyNumberFormat="0" applyFill="0" applyBorder="0" applyAlignment="0" applyProtection="0">
      <alignment vertical="top"/>
      <protection locked="0"/>
    </xf>
    <xf numFmtId="49" fontId="9" fillId="0" borderId="0" applyFill="0" applyAlignment="0"/>
    <xf numFmtId="49" fontId="10" fillId="3" borderId="0" applyFill="0" applyBorder="0">
      <alignment horizontal="left"/>
    </xf>
    <xf numFmtId="174" fontId="4" fillId="0" borderId="0" applyFont="0" applyFill="0" applyBorder="0" applyAlignment="0" applyProtection="0"/>
    <xf numFmtId="183" fontId="12" fillId="0" borderId="0" applyFont="0" applyFill="0" applyBorder="0" applyAlignment="0" applyProtection="0">
      <protection locked="0"/>
    </xf>
    <xf numFmtId="181" fontId="3" fillId="0" borderId="0" applyFont="0" applyFill="0" applyBorder="0" applyAlignment="0" applyProtection="0"/>
    <xf numFmtId="0" fontId="13" fillId="4" borderId="1" applyNumberFormat="0" applyFill="0">
      <alignment horizontal="centerContinuous" wrapText="1"/>
    </xf>
    <xf numFmtId="178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9" fillId="0" borderId="0" applyFill="0" applyAlignment="0"/>
    <xf numFmtId="49" fontId="26" fillId="0" borderId="0" applyFill="0" applyAlignment="0"/>
    <xf numFmtId="49" fontId="10" fillId="3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7" fillId="5" borderId="1" applyNumberFormat="0" applyFill="0" applyAlignment="0">
      <protection locked="0"/>
    </xf>
    <xf numFmtId="0" fontId="3" fillId="7" borderId="1" applyNumberFormat="0" applyFill="0" applyAlignment="0"/>
    <xf numFmtId="0" fontId="21" fillId="11" borderId="3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1" fillId="0" borderId="0" applyNumberFormat="0" applyFill="0" applyBorder="0" applyAlignment="0" applyProtection="0"/>
    <xf numFmtId="0" fontId="3" fillId="13" borderId="6" applyNumberFormat="0" applyFont="0" applyAlignment="0" applyProtection="0"/>
    <xf numFmtId="49" fontId="25" fillId="0" borderId="0" applyFill="0" applyProtection="0">
      <alignment horizontal="left" indent="1"/>
    </xf>
    <xf numFmtId="0" fontId="2" fillId="0" borderId="7" applyNumberFormat="0" applyFill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4" fillId="37" borderId="0" applyNumberFormat="0" applyBorder="0" applyAlignment="0" applyProtection="0"/>
    <xf numFmtId="185" fontId="12" fillId="0" borderId="0" applyFont="0" applyFill="0" applyBorder="0" applyAlignment="0" applyProtection="0">
      <alignment horizontal="left"/>
      <protection locked="0"/>
    </xf>
    <xf numFmtId="175" fontId="5" fillId="0" borderId="0" applyFont="0" applyFill="0" applyBorder="0" applyAlignment="0" applyProtection="0">
      <alignment horizontal="left"/>
      <protection locked="0"/>
    </xf>
    <xf numFmtId="165" fontId="3" fillId="7" borderId="2" applyNumberFormat="0" applyFont="0" applyFill="0" applyAlignment="0" applyProtection="0"/>
    <xf numFmtId="184" fontId="4" fillId="6" borderId="0" applyFont="0" applyBorder="0"/>
    <xf numFmtId="182" fontId="4" fillId="0" borderId="0" applyFont="0" applyFill="0" applyBorder="0" applyAlignment="0" applyProtection="0">
      <alignment horizontal="center" vertical="top" wrapText="1"/>
    </xf>
    <xf numFmtId="180" fontId="14" fillId="5" borderId="1" applyNumberFormat="0" applyFill="0" applyAlignment="0"/>
    <xf numFmtId="179" fontId="12" fillId="0" borderId="0" applyFont="0" applyFill="0" applyBorder="0" applyAlignment="0" applyProtection="0">
      <alignment wrapText="1"/>
    </xf>
    <xf numFmtId="176" fontId="12" fillId="0" borderId="0" applyFont="0" applyFill="0" applyBorder="0" applyAlignment="0" applyProtection="0">
      <protection locked="0"/>
    </xf>
  </cellStyleXfs>
  <cellXfs count="129">
    <xf numFmtId="0" fontId="0" fillId="0" borderId="0" xfId="0"/>
    <xf numFmtId="0" fontId="13" fillId="0" borderId="1" xfId="11" applyFill="1" applyAlignment="1">
      <alignment horizontal="left"/>
    </xf>
    <xf numFmtId="9" fontId="0" fillId="0" borderId="0" xfId="0" applyNumberFormat="1"/>
    <xf numFmtId="0" fontId="1" fillId="0" borderId="0" xfId="0" applyFont="1"/>
    <xf numFmtId="0" fontId="2" fillId="0" borderId="0" xfId="0" applyFont="1"/>
    <xf numFmtId="168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1" fontId="0" fillId="0" borderId="0" xfId="0" applyNumberFormat="1"/>
    <xf numFmtId="168" fontId="0" fillId="0" borderId="0" xfId="1" applyNumberFormat="1" applyFont="1" applyBorder="1"/>
    <xf numFmtId="172" fontId="0" fillId="0" borderId="0" xfId="0" applyNumberFormat="1"/>
    <xf numFmtId="171" fontId="4" fillId="0" borderId="0" xfId="0" applyNumberFormat="1" applyFont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Border="1"/>
    <xf numFmtId="0" fontId="0" fillId="2" borderId="0" xfId="0" applyFill="1"/>
    <xf numFmtId="0" fontId="15" fillId="0" borderId="0" xfId="0" applyFont="1"/>
    <xf numFmtId="2" fontId="4" fillId="0" borderId="0" xfId="0" applyNumberFormat="1" applyFont="1"/>
    <xf numFmtId="10" fontId="4" fillId="0" borderId="0" xfId="2" applyNumberFormat="1" applyFont="1"/>
    <xf numFmtId="169" fontId="4" fillId="0" borderId="0" xfId="0" applyNumberFormat="1" applyFont="1" applyAlignment="1">
      <alignment horizontal="center"/>
    </xf>
    <xf numFmtId="167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1" fontId="4" fillId="0" borderId="0" xfId="0" applyNumberFormat="1" applyFont="1"/>
    <xf numFmtId="10" fontId="4" fillId="0" borderId="0" xfId="2" applyNumberFormat="1" applyFont="1" applyBorder="1"/>
    <xf numFmtId="170" fontId="4" fillId="0" borderId="0" xfId="0" applyNumberFormat="1" applyFont="1" applyBorder="1"/>
    <xf numFmtId="169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173" fontId="4" fillId="0" borderId="0" xfId="0" applyNumberFormat="1" applyFont="1"/>
    <xf numFmtId="10" fontId="4" fillId="0" borderId="0" xfId="0" applyNumberFormat="1" applyFont="1"/>
    <xf numFmtId="167" fontId="4" fillId="0" borderId="0" xfId="1" applyFont="1" applyFill="1" applyBorder="1" applyAlignment="1">
      <alignment horizontal="center"/>
    </xf>
    <xf numFmtId="168" fontId="4" fillId="0" borderId="0" xfId="0" applyNumberFormat="1" applyFont="1" applyBorder="1"/>
    <xf numFmtId="173" fontId="4" fillId="0" borderId="0" xfId="2" applyNumberFormat="1" applyFont="1"/>
    <xf numFmtId="167" fontId="4" fillId="0" borderId="0" xfId="1" applyNumberFormat="1" applyFont="1" applyFill="1" applyBorder="1" applyAlignment="1">
      <alignment horizontal="center"/>
    </xf>
    <xf numFmtId="167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5" fontId="4" fillId="0" borderId="1" xfId="8" applyNumberFormat="1" applyFont="1" applyFill="1" applyBorder="1" applyAlignment="1" applyProtection="1">
      <alignment horizontal="center"/>
      <protection locked="0"/>
    </xf>
    <xf numFmtId="174" fontId="1" fillId="0" borderId="1" xfId="8" applyFont="1" applyFill="1" applyBorder="1" applyProtection="1">
      <protection locked="0"/>
    </xf>
    <xf numFmtId="174" fontId="4" fillId="0" borderId="1" xfId="8" applyFont="1" applyFill="1" applyBorder="1" applyProtection="1">
      <protection locked="0"/>
    </xf>
    <xf numFmtId="186" fontId="4" fillId="0" borderId="1" xfId="8" applyNumberFormat="1" applyFont="1" applyFill="1" applyBorder="1" applyProtection="1">
      <protection locked="0"/>
    </xf>
    <xf numFmtId="1" fontId="4" fillId="0" borderId="1" xfId="8" applyNumberFormat="1" applyFont="1" applyFill="1" applyBorder="1" applyAlignment="1" applyProtection="1">
      <alignment horizontal="center"/>
      <protection locked="0"/>
    </xf>
    <xf numFmtId="169" fontId="4" fillId="0" borderId="1" xfId="8" applyNumberFormat="1" applyFont="1" applyFill="1" applyBorder="1" applyAlignment="1" applyProtection="1">
      <alignment horizontal="center"/>
      <protection locked="0"/>
    </xf>
    <xf numFmtId="15" fontId="4" fillId="0" borderId="1" xfId="8" applyNumberFormat="1" applyFont="1" applyFill="1" applyBorder="1" applyProtection="1">
      <protection locked="0"/>
    </xf>
    <xf numFmtId="1" fontId="15" fillId="0" borderId="1" xfId="8" applyNumberFormat="1" applyFont="1" applyFill="1" applyBorder="1" applyAlignment="1" applyProtection="1">
      <alignment horizontal="center"/>
      <protection locked="0"/>
    </xf>
    <xf numFmtId="10" fontId="4" fillId="0" borderId="1" xfId="8" applyNumberFormat="1" applyFont="1" applyFill="1" applyBorder="1" applyAlignment="1" applyProtection="1">
      <alignment horizontal="center"/>
      <protection locked="0"/>
    </xf>
    <xf numFmtId="9" fontId="4" fillId="0" borderId="1" xfId="8" applyNumberFormat="1" applyFont="1" applyFill="1" applyBorder="1" applyAlignment="1" applyProtection="1">
      <alignment horizontal="center"/>
      <protection locked="0"/>
    </xf>
    <xf numFmtId="169" fontId="15" fillId="0" borderId="1" xfId="8" applyNumberFormat="1" applyFont="1" applyFill="1" applyBorder="1" applyAlignment="1" applyProtection="1">
      <alignment horizontal="center"/>
      <protection locked="0"/>
    </xf>
    <xf numFmtId="186" fontId="15" fillId="0" borderId="1" xfId="8" applyNumberFormat="1" applyFont="1" applyFill="1" applyBorder="1" applyProtection="1">
      <protection locked="0"/>
    </xf>
    <xf numFmtId="1" fontId="4" fillId="0" borderId="0" xfId="8" applyNumberFormat="1" applyFont="1" applyFill="1" applyBorder="1" applyAlignment="1" applyProtection="1">
      <alignment horizontal="center"/>
      <protection locked="0"/>
    </xf>
    <xf numFmtId="174" fontId="1" fillId="0" borderId="0" xfId="8" applyFont="1" applyFill="1" applyBorder="1" applyProtection="1">
      <protection locked="0"/>
    </xf>
    <xf numFmtId="174" fontId="27" fillId="0" borderId="1" xfId="24" applyNumberFormat="1" applyFill="1">
      <protection locked="0"/>
    </xf>
    <xf numFmtId="49" fontId="26" fillId="0" borderId="0" xfId="18" applyFill="1"/>
    <xf numFmtId="186" fontId="27" fillId="0" borderId="1" xfId="24" applyNumberFormat="1" applyFill="1">
      <protection locked="0"/>
    </xf>
    <xf numFmtId="177" fontId="27" fillId="0" borderId="1" xfId="24" applyNumberFormat="1" applyFill="1">
      <protection locked="0"/>
    </xf>
    <xf numFmtId="49" fontId="10" fillId="0" borderId="0" xfId="19" applyFill="1">
      <alignment horizontal="left"/>
    </xf>
    <xf numFmtId="183" fontId="4" fillId="0" borderId="1" xfId="9" applyFont="1" applyFill="1" applyBorder="1" applyAlignment="1" applyProtection="1">
      <alignment horizontal="center"/>
      <protection locked="0"/>
    </xf>
    <xf numFmtId="174" fontId="4" fillId="0" borderId="1" xfId="8" applyFont="1" applyFill="1" applyBorder="1" applyAlignment="1" applyProtection="1">
      <alignment horizontal="center"/>
      <protection locked="0"/>
    </xf>
    <xf numFmtId="177" fontId="4" fillId="0" borderId="1" xfId="3" applyFont="1" applyFill="1" applyBorder="1" applyAlignment="1" applyProtection="1">
      <alignment horizontal="center"/>
      <protection locked="0"/>
    </xf>
    <xf numFmtId="178" fontId="4" fillId="0" borderId="1" xfId="12" applyFont="1" applyFill="1" applyBorder="1" applyAlignment="1" applyProtection="1">
      <alignment horizontal="center"/>
      <protection locked="0"/>
    </xf>
    <xf numFmtId="181" fontId="4" fillId="0" borderId="1" xfId="10" applyFont="1" applyFill="1" applyBorder="1" applyAlignment="1" applyProtection="1">
      <alignment horizontal="center"/>
      <protection locked="0"/>
    </xf>
    <xf numFmtId="10" fontId="13" fillId="0" borderId="1" xfId="11" applyNumberFormat="1" applyFill="1">
      <alignment horizontal="centerContinuous" wrapText="1"/>
    </xf>
    <xf numFmtId="185" fontId="4" fillId="0" borderId="1" xfId="57" applyFont="1" applyFill="1" applyBorder="1" applyAlignment="1" applyProtection="1">
      <alignment horizontal="center"/>
      <protection locked="0"/>
    </xf>
    <xf numFmtId="1" fontId="13" fillId="0" borderId="1" xfId="11" applyNumberFormat="1" applyFill="1">
      <alignment horizontal="centerContinuous" wrapText="1"/>
    </xf>
    <xf numFmtId="182" fontId="13" fillId="0" borderId="1" xfId="11" applyNumberFormat="1" applyFill="1">
      <alignment horizontal="centerContinuous" wrapText="1"/>
    </xf>
    <xf numFmtId="15" fontId="13" fillId="0" borderId="1" xfId="11" applyNumberFormat="1" applyFill="1">
      <alignment horizontal="centerContinuous" wrapText="1"/>
    </xf>
    <xf numFmtId="169" fontId="13" fillId="0" borderId="1" xfId="11" applyNumberFormat="1" applyFill="1">
      <alignment horizontal="centerContinuous" wrapText="1"/>
    </xf>
    <xf numFmtId="0" fontId="13" fillId="0" borderId="1" xfId="11" applyFill="1">
      <alignment horizontal="centerContinuous" wrapText="1"/>
    </xf>
    <xf numFmtId="49" fontId="10" fillId="0" borderId="0" xfId="19" applyFill="1" applyBorder="1">
      <alignment horizontal="left"/>
    </xf>
    <xf numFmtId="49" fontId="26" fillId="0" borderId="0" xfId="18" applyFill="1" applyAlignment="1">
      <alignment horizontal="left"/>
    </xf>
    <xf numFmtId="169" fontId="13" fillId="0" borderId="1" xfId="11" applyNumberFormat="1" applyFill="1" applyAlignment="1">
      <alignment horizontal="left"/>
    </xf>
    <xf numFmtId="1" fontId="13" fillId="0" borderId="1" xfId="11" applyNumberFormat="1" applyFill="1" applyAlignment="1">
      <alignment horizontal="left"/>
    </xf>
    <xf numFmtId="172" fontId="13" fillId="0" borderId="1" xfId="11" applyNumberFormat="1" applyFill="1">
      <alignment horizontal="centerContinuous" wrapText="1"/>
    </xf>
    <xf numFmtId="186" fontId="13" fillId="0" borderId="1" xfId="11" applyNumberFormat="1" applyFill="1">
      <alignment horizontal="centerContinuous" wrapText="1"/>
    </xf>
    <xf numFmtId="185" fontId="4" fillId="0" borderId="1" xfId="57" applyFont="1" applyFill="1" applyBorder="1" applyAlignment="1" applyProtection="1">
      <protection locked="0"/>
    </xf>
    <xf numFmtId="174" fontId="13" fillId="0" borderId="1" xfId="11" applyNumberFormat="1" applyFill="1">
      <alignment horizontal="centerContinuous" wrapText="1"/>
    </xf>
    <xf numFmtId="174" fontId="3" fillId="0" borderId="1" xfId="25" applyNumberFormat="1" applyFill="1"/>
    <xf numFmtId="9" fontId="27" fillId="0" borderId="1" xfId="24" applyNumberFormat="1" applyFill="1">
      <protection locked="0"/>
    </xf>
    <xf numFmtId="0" fontId="13" fillId="0" borderId="1" xfId="11" applyFill="1" applyAlignment="1">
      <alignment horizontal="centerContinuous"/>
    </xf>
    <xf numFmtId="175" fontId="13" fillId="0" borderId="1" xfId="11" applyNumberFormat="1" applyFill="1">
      <alignment horizontal="centerContinuous" wrapText="1"/>
    </xf>
    <xf numFmtId="174" fontId="3" fillId="0" borderId="1" xfId="8" applyFont="1" applyFill="1" applyBorder="1" applyAlignment="1">
      <alignment horizontal="center"/>
    </xf>
    <xf numFmtId="0" fontId="6" fillId="0" borderId="0" xfId="0" applyFont="1" applyFill="1" applyBorder="1"/>
    <xf numFmtId="49" fontId="7" fillId="0" borderId="0" xfId="4"/>
    <xf numFmtId="49" fontId="7" fillId="0" borderId="0" xfId="4" applyFill="1" applyAlignment="1">
      <alignment vertical="center"/>
    </xf>
    <xf numFmtId="0" fontId="11" fillId="4" borderId="8" xfId="0" applyFont="1" applyFill="1" applyBorder="1"/>
    <xf numFmtId="49" fontId="0" fillId="5" borderId="10" xfId="0" applyNumberFormat="1" applyFill="1" applyBorder="1"/>
    <xf numFmtId="0" fontId="11" fillId="4" borderId="9" xfId="0" applyFont="1" applyFill="1" applyBorder="1"/>
    <xf numFmtId="0" fontId="29" fillId="5" borderId="11" xfId="5" applyFill="1" applyBorder="1" applyAlignment="1" applyProtection="1"/>
    <xf numFmtId="49" fontId="0" fillId="7" borderId="10" xfId="0" applyNumberFormat="1" applyFill="1" applyBorder="1"/>
    <xf numFmtId="0" fontId="29" fillId="7" borderId="11" xfId="5" applyFill="1" applyBorder="1" applyAlignment="1" applyProtection="1"/>
    <xf numFmtId="0" fontId="0" fillId="0" borderId="0" xfId="0" applyFill="1" applyBorder="1" applyAlignment="1">
      <alignment horizontal="centerContinuous"/>
    </xf>
    <xf numFmtId="49" fontId="8" fillId="0" borderId="0" xfId="4" applyFont="1" applyFill="1" applyBorder="1" applyAlignment="1">
      <alignment horizontal="centerContinuous"/>
    </xf>
    <xf numFmtId="1" fontId="12" fillId="0" borderId="0" xfId="8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/>
    </xf>
    <xf numFmtId="174" fontId="27" fillId="0" borderId="1" xfId="24" applyNumberFormat="1" applyFill="1">
      <protection locked="0"/>
    </xf>
    <xf numFmtId="186" fontId="27" fillId="0" borderId="1" xfId="24" applyNumberFormat="1" applyFill="1">
      <protection locked="0"/>
    </xf>
    <xf numFmtId="0" fontId="0" fillId="0" borderId="0" xfId="0" applyFill="1"/>
    <xf numFmtId="174" fontId="27" fillId="0" borderId="1" xfId="24" applyNumberFormat="1" applyFill="1">
      <protection locked="0"/>
    </xf>
    <xf numFmtId="0" fontId="0" fillId="0" borderId="0" xfId="0"/>
    <xf numFmtId="15" fontId="28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30" fillId="0" borderId="14" xfId="25" applyFont="1" applyFill="1" applyBorder="1"/>
    <xf numFmtId="174" fontId="31" fillId="0" borderId="14" xfId="8" applyFont="1" applyFill="1" applyBorder="1"/>
    <xf numFmtId="174" fontId="0" fillId="0" borderId="0" xfId="0" applyNumberFormat="1"/>
    <xf numFmtId="49" fontId="0" fillId="7" borderId="12" xfId="0" applyNumberFormat="1" applyFill="1" applyBorder="1"/>
    <xf numFmtId="0" fontId="29" fillId="7" borderId="13" xfId="5" applyFill="1" applyBorder="1" applyAlignment="1" applyProtection="1"/>
    <xf numFmtId="49" fontId="9" fillId="0" borderId="0" xfId="17" applyFill="1" applyBorder="1" applyAlignment="1">
      <alignment horizontal="left" indent="1"/>
    </xf>
    <xf numFmtId="49" fontId="9" fillId="0" borderId="0" xfId="17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Border="1" applyAlignment="1"/>
    <xf numFmtId="49" fontId="9" fillId="0" borderId="0" xfId="17"/>
    <xf numFmtId="174" fontId="27" fillId="0" borderId="1" xfId="24" applyNumberFormat="1" applyFill="1" applyAlignment="1">
      <alignment horizontal="center"/>
      <protection locked="0"/>
    </xf>
    <xf numFmtId="174" fontId="4" fillId="38" borderId="1" xfId="8" applyFont="1" applyFill="1" applyBorder="1" applyAlignment="1" applyProtection="1">
      <alignment horizontal="center"/>
      <protection locked="0"/>
    </xf>
    <xf numFmtId="174" fontId="27" fillId="38" borderId="1" xfId="24" applyNumberFormat="1" applyFill="1"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5">
    <cellStyle name="20% - Accent1" xfId="34" builtinId="30" hidden="1"/>
    <cellStyle name="20% - Accent2" xfId="38" builtinId="34" hidden="1"/>
    <cellStyle name="20% - Accent3" xfId="42" builtinId="38" hidden="1"/>
    <cellStyle name="20% - Accent4" xfId="46" builtinId="42" hidden="1"/>
    <cellStyle name="20% - Accent5" xfId="50" builtinId="46" hidden="1"/>
    <cellStyle name="20% - Accent6" xfId="54" builtinId="50" hidden="1"/>
    <cellStyle name="40% - Accent1" xfId="35" builtinId="31" hidden="1"/>
    <cellStyle name="40% - Accent2" xfId="39" builtinId="35" hidden="1"/>
    <cellStyle name="40% - Accent3" xfId="43" builtinId="39" hidden="1"/>
    <cellStyle name="40% - Accent4" xfId="47" builtinId="43" hidden="1"/>
    <cellStyle name="40% - Accent5" xfId="51" builtinId="47" hidden="1"/>
    <cellStyle name="40% - Accent6" xfId="55" builtinId="51" hidden="1"/>
    <cellStyle name="60% - Accent1" xfId="36" builtinId="32" hidden="1"/>
    <cellStyle name="60% - Accent2" xfId="40" builtinId="36" hidden="1"/>
    <cellStyle name="60% - Accent3" xfId="44" builtinId="40" hidden="1"/>
    <cellStyle name="60% - Accent4" xfId="48" builtinId="44" hidden="1"/>
    <cellStyle name="60% - Accent5" xfId="52" builtinId="48" hidden="1"/>
    <cellStyle name="60% - Accent6" xfId="56" builtinId="52" hidden="1"/>
    <cellStyle name="Accent1" xfId="33" builtinId="29" hidden="1"/>
    <cellStyle name="Accent2" xfId="37" builtinId="33" hidden="1"/>
    <cellStyle name="Accent3" xfId="41" builtinId="37" hidden="1"/>
    <cellStyle name="Accent4" xfId="45" builtinId="41" hidden="1"/>
    <cellStyle name="Accent5" xfId="49" builtinId="45" hidden="1"/>
    <cellStyle name="Accent6" xfId="53" builtinId="49" hidden="1"/>
    <cellStyle name="Bad" xfId="22" builtinId="27" hidden="1"/>
    <cellStyle name="Calculation" xfId="26" builtinId="22" hidden="1"/>
    <cellStyle name="Check Cell" xfId="28" builtinId="23" hidden="1"/>
    <cellStyle name="Comma" xfId="1" builtinId="3"/>
    <cellStyle name="Comma [0]" xfId="13" builtinId="6" hidden="1"/>
    <cellStyle name="Comma [0]" xfId="8"/>
    <cellStyle name="Comma [1]" xfId="64"/>
    <cellStyle name="Comma [2]" xfId="3"/>
    <cellStyle name="Comma [4]" xfId="12"/>
    <cellStyle name="Currency" xfId="14" builtinId="4" hidden="1"/>
    <cellStyle name="Currency [0]" xfId="15" builtinId="7" hidden="1"/>
    <cellStyle name="Date (short)" xfId="63"/>
    <cellStyle name="Explanatory Text" xfId="31" builtinId="53" customBuiltin="1"/>
    <cellStyle name="Good" xfId="21" builtinId="26" hidden="1"/>
    <cellStyle name="Heading 1" xfId="17" builtinId="16" customBuiltin="1"/>
    <cellStyle name="Heading 1 2" xfId="6"/>
    <cellStyle name="Heading 2" xfId="18" builtinId="17" customBuiltin="1"/>
    <cellStyle name="Heading 3" xfId="19" builtinId="18" customBuiltin="1"/>
    <cellStyle name="Heading 3 2" xfId="7"/>
    <cellStyle name="Heading 4" xfId="20" builtinId="19" hidden="1"/>
    <cellStyle name="Hyperlink" xfId="5" builtinId="8" customBuiltin="1"/>
    <cellStyle name="Input" xfId="24" builtinId="20" customBuiltin="1"/>
    <cellStyle name="Label" xfId="11"/>
    <cellStyle name="Link" xfId="62"/>
    <cellStyle name="Linked Cell" xfId="27" builtinId="24" hidden="1"/>
    <cellStyle name="Neutral" xfId="23" builtinId="28" hidden="1"/>
    <cellStyle name="Normal" xfId="0" builtinId="0"/>
    <cellStyle name="Note" xfId="30" builtinId="10" hidden="1"/>
    <cellStyle name="Output" xfId="25" builtinId="21" customBuiltin="1"/>
    <cellStyle name="Percent" xfId="2" builtinId="5"/>
    <cellStyle name="Percent [0]" xfId="10"/>
    <cellStyle name="Percent [1]" xfId="61"/>
    <cellStyle name="Percent [2]" xfId="9"/>
    <cellStyle name="Percent [3]" xfId="60"/>
    <cellStyle name="Rt border" xfId="59"/>
    <cellStyle name="Text" xfId="58"/>
    <cellStyle name="Title" xfId="16" builtinId="15" hidden="1"/>
    <cellStyle name="Title" xfId="4"/>
    <cellStyle name="Total" xfId="32" builtinId="25" hidden="1"/>
    <cellStyle name="Warning Text" xfId="29" builtinId="11" hidden="1"/>
    <cellStyle name="Year" xfId="57"/>
  </cellStyles>
  <dxfs count="0"/>
  <tableStyles count="0" defaultTableStyle="TableStyleMedium9" defaultPivotStyle="PivotStyleLight16"/>
  <colors>
    <mruColors>
      <color rgb="FF8064A2"/>
      <color rgb="FFFF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6" name="Regulatio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8248650</xdr:colOff>
      <xdr:row>31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40304B9-A647-4E92-A59B-68C4D7E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734550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josephh/AppData/Local/Microsoft/Windows/INetCache/IE/I34ZW1K0/Financial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GPB data"/>
      <sheetName val="Timing"/>
      <sheetName val="Diag"/>
      <sheetName val="RAB"/>
      <sheetName val="Tax"/>
      <sheetName val="BBAR"/>
      <sheetName val="Rev"/>
      <sheetName val="MAR"/>
      <sheetName val="Outputs"/>
      <sheetName val="Notes"/>
    </sheetNames>
    <sheetDataSet>
      <sheetData sheetId="0"/>
      <sheetData sheetId="1"/>
      <sheetData sheetId="2"/>
      <sheetData sheetId="3">
        <row r="3">
          <cell r="C3" t="str">
            <v>First Gas trans MDL</v>
          </cell>
        </row>
        <row r="24">
          <cell r="B24" t="str">
            <v>GasNet</v>
          </cell>
          <cell r="C24" t="str">
            <v>Powerco</v>
          </cell>
          <cell r="D24" t="str">
            <v>Vector</v>
          </cell>
          <cell r="E24" t="str">
            <v>First Gas distribution</v>
          </cell>
          <cell r="F24" t="str">
            <v>First Gas trans MDL</v>
          </cell>
          <cell r="G24" t="str">
            <v>First Gas trans Vct</v>
          </cell>
        </row>
      </sheetData>
      <sheetData sheetId="4">
        <row r="4">
          <cell r="C4">
            <v>5</v>
          </cell>
        </row>
        <row r="7">
          <cell r="B7">
            <v>6.2100000000000002E-2</v>
          </cell>
        </row>
        <row r="16">
          <cell r="B16" t="b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EDB templat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9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4" ht="15" customHeight="1" x14ac:dyDescent="0.25">
      <c r="A1" s="18"/>
      <c r="B1" s="18"/>
      <c r="C1" s="18"/>
      <c r="D1" s="18"/>
    </row>
    <row r="2" spans="1:4" ht="189" customHeight="1" x14ac:dyDescent="0.4">
      <c r="A2" s="89"/>
      <c r="B2" s="18"/>
      <c r="C2" s="18"/>
      <c r="D2" s="18"/>
    </row>
    <row r="3" spans="1:4" ht="22.5" customHeight="1" x14ac:dyDescent="0.35">
      <c r="A3" s="99" t="s">
        <v>45</v>
      </c>
      <c r="B3" s="98"/>
      <c r="C3" s="98"/>
      <c r="D3" s="98"/>
    </row>
    <row r="4" spans="1:4" ht="22.5" customHeight="1" x14ac:dyDescent="0.35">
      <c r="A4" s="99" t="s">
        <v>46</v>
      </c>
      <c r="B4" s="98"/>
      <c r="C4" s="98"/>
      <c r="D4" s="98"/>
    </row>
    <row r="5" spans="1:4" ht="22.5" customHeight="1" x14ac:dyDescent="0.35">
      <c r="A5" s="99" t="s">
        <v>53</v>
      </c>
      <c r="B5" s="98"/>
      <c r="C5" s="98"/>
      <c r="D5" s="98"/>
    </row>
    <row r="6" spans="1:4" s="19" customFormat="1" ht="22.5" customHeight="1" x14ac:dyDescent="0.35">
      <c r="A6" s="99"/>
      <c r="B6" s="9"/>
      <c r="C6" s="9"/>
      <c r="D6" s="98"/>
    </row>
    <row r="7" spans="1:4" ht="42" customHeight="1" x14ac:dyDescent="0.25">
      <c r="A7" s="18"/>
      <c r="B7" s="9"/>
      <c r="C7" s="9"/>
      <c r="D7" s="18"/>
    </row>
    <row r="8" spans="1:4" ht="15" customHeight="1" x14ac:dyDescent="0.25">
      <c r="A8" s="18"/>
      <c r="B8" s="18"/>
      <c r="C8" s="18"/>
      <c r="D8" s="18"/>
    </row>
    <row r="9" spans="1:4" ht="15" customHeight="1" x14ac:dyDescent="0.25">
      <c r="A9" s="18"/>
      <c r="B9" s="18"/>
      <c r="C9" s="18"/>
      <c r="D9" s="18"/>
    </row>
    <row r="10" spans="1:4" ht="15" customHeight="1" x14ac:dyDescent="0.25">
      <c r="A10" s="18"/>
      <c r="B10" s="18"/>
      <c r="C10" s="18"/>
      <c r="D10" s="18"/>
    </row>
    <row r="11" spans="1:4" ht="15" customHeight="1" x14ac:dyDescent="0.25">
      <c r="A11" s="18"/>
      <c r="B11" s="18"/>
      <c r="C11" s="18"/>
      <c r="D11" s="18"/>
    </row>
    <row r="12" spans="1:4" ht="15" customHeight="1" x14ac:dyDescent="0.25">
      <c r="A12" s="18"/>
      <c r="B12" s="18"/>
      <c r="C12" s="18"/>
      <c r="D12" s="18"/>
    </row>
    <row r="13" spans="1:4" ht="15" customHeight="1" x14ac:dyDescent="0.25">
      <c r="A13" s="18"/>
      <c r="B13" s="18"/>
      <c r="C13" s="18"/>
      <c r="D13" s="18"/>
    </row>
    <row r="14" spans="1:4" ht="15" customHeight="1" x14ac:dyDescent="0.25">
      <c r="A14" s="18"/>
      <c r="B14" s="18"/>
      <c r="C14" s="18"/>
      <c r="D14" s="18"/>
    </row>
    <row r="15" spans="1:4" ht="15" customHeight="1" x14ac:dyDescent="0.25">
      <c r="A15" s="18"/>
      <c r="B15" s="18"/>
      <c r="C15" s="18"/>
      <c r="D15" s="18"/>
    </row>
    <row r="16" spans="1:4" ht="15" customHeight="1" x14ac:dyDescent="0.25">
      <c r="A16" s="18"/>
      <c r="B16" s="18"/>
      <c r="C16" s="18"/>
      <c r="D16" s="18"/>
    </row>
    <row r="17" spans="1:4" ht="15" customHeight="1" x14ac:dyDescent="0.25">
      <c r="A17" s="110" t="s">
        <v>89</v>
      </c>
      <c r="B17" s="98"/>
      <c r="C17" s="98"/>
      <c r="D17" s="98"/>
    </row>
    <row r="18" spans="1:4" ht="15" customHeight="1" x14ac:dyDescent="0.25">
      <c r="A18" s="18"/>
      <c r="B18" s="18"/>
      <c r="C18" s="18"/>
      <c r="D18" s="18"/>
    </row>
    <row r="19" spans="1:4" x14ac:dyDescent="0.25">
      <c r="A19" s="9"/>
      <c r="B19" s="9"/>
      <c r="C19" s="9"/>
      <c r="D19" s="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4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" customWidth="1"/>
    <col min="4" max="4" width="124.140625" customWidth="1"/>
    <col min="5" max="5" width="2.7109375" customWidth="1"/>
  </cols>
  <sheetData>
    <row r="1" spans="1:4" ht="39.950000000000003" customHeight="1" x14ac:dyDescent="0.4">
      <c r="A1" s="90" t="s">
        <v>98</v>
      </c>
      <c r="B1" s="9"/>
    </row>
    <row r="2" spans="1:4" x14ac:dyDescent="0.25">
      <c r="A2" s="9"/>
      <c r="B2" s="18"/>
    </row>
    <row r="3" spans="1:4" ht="23.25" x14ac:dyDescent="0.35">
      <c r="A3" s="117" t="s">
        <v>99</v>
      </c>
      <c r="B3" s="18"/>
    </row>
    <row r="4" spans="1:4" x14ac:dyDescent="0.25">
      <c r="A4" s="18"/>
      <c r="B4" s="119" t="s">
        <v>100</v>
      </c>
    </row>
    <row r="5" spans="1:4" ht="23.25" x14ac:dyDescent="0.35">
      <c r="A5" s="117" t="s">
        <v>101</v>
      </c>
      <c r="B5" s="120"/>
    </row>
    <row r="6" spans="1:4" x14ac:dyDescent="0.25">
      <c r="A6" s="18"/>
      <c r="B6" s="119" t="s">
        <v>73</v>
      </c>
    </row>
    <row r="7" spans="1:4" ht="23.25" x14ac:dyDescent="0.35">
      <c r="A7" s="117" t="s">
        <v>102</v>
      </c>
      <c r="B7" s="120"/>
    </row>
    <row r="8" spans="1:4" x14ac:dyDescent="0.25">
      <c r="A8" s="18"/>
      <c r="B8" s="127" t="s">
        <v>97</v>
      </c>
      <c r="C8" s="128"/>
      <c r="D8" s="128"/>
    </row>
    <row r="9" spans="1:4" ht="30" customHeight="1" x14ac:dyDescent="0.25">
      <c r="A9" s="18"/>
      <c r="B9" s="127" t="s">
        <v>75</v>
      </c>
      <c r="C9" s="128"/>
      <c r="D9" s="128"/>
    </row>
    <row r="10" spans="1:4" ht="30" customHeight="1" x14ac:dyDescent="0.25">
      <c r="A10" s="18"/>
      <c r="B10" s="127" t="s">
        <v>88</v>
      </c>
      <c r="C10" s="128"/>
      <c r="D10" s="128"/>
    </row>
    <row r="11" spans="1:4" ht="23.25" x14ac:dyDescent="0.35">
      <c r="A11" s="118" t="s">
        <v>47</v>
      </c>
      <c r="B11" s="120"/>
    </row>
    <row r="12" spans="1:4" ht="15" customHeight="1" x14ac:dyDescent="0.25">
      <c r="B12" s="121" t="s">
        <v>74</v>
      </c>
    </row>
    <row r="13" spans="1:4" x14ac:dyDescent="0.25">
      <c r="A13" s="9"/>
      <c r="B13" s="122"/>
    </row>
    <row r="14" spans="1:4" ht="23.25" x14ac:dyDescent="0.35">
      <c r="A14" s="123" t="s">
        <v>103</v>
      </c>
    </row>
  </sheetData>
  <sheetProtection formatColumns="0" formatRows="0"/>
  <mergeCells count="3"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&amp;L&amp;F&amp;C&amp;A&amp;R&amp;P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8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2" max="2" width="19.85546875" customWidth="1"/>
    <col min="3" max="3" width="35.140625" customWidth="1"/>
    <col min="4" max="4" width="5" customWidth="1"/>
    <col min="5" max="5" width="6.140625" customWidth="1"/>
    <col min="6" max="6" width="9" customWidth="1"/>
    <col min="7" max="7" width="6.42578125" customWidth="1"/>
    <col min="8" max="15" width="12.5703125" customWidth="1"/>
    <col min="17" max="17" width="22.42578125" customWidth="1"/>
  </cols>
  <sheetData>
    <row r="1" spans="1:4" ht="39.950000000000003" customHeight="1" x14ac:dyDescent="0.25">
      <c r="A1" s="91" t="s">
        <v>48</v>
      </c>
      <c r="B1" s="18"/>
      <c r="C1" s="18"/>
      <c r="D1" s="18"/>
    </row>
    <row r="2" spans="1:4" x14ac:dyDescent="0.25">
      <c r="A2" s="18"/>
      <c r="B2" s="18"/>
      <c r="C2" s="18"/>
      <c r="D2" s="18"/>
    </row>
    <row r="3" spans="1:4" ht="15.75" thickBot="1" x14ac:dyDescent="0.3">
      <c r="A3" s="18"/>
      <c r="B3" s="18"/>
      <c r="C3" s="18"/>
      <c r="D3" s="18"/>
    </row>
    <row r="4" spans="1:4" ht="15.75" x14ac:dyDescent="0.25">
      <c r="A4" s="18"/>
      <c r="B4" s="92" t="s">
        <v>49</v>
      </c>
      <c r="C4" s="94" t="s">
        <v>50</v>
      </c>
      <c r="D4" s="18"/>
    </row>
    <row r="5" spans="1:4" x14ac:dyDescent="0.25">
      <c r="A5" s="18"/>
      <c r="B5" s="93" t="s">
        <v>51</v>
      </c>
      <c r="C5" s="95" t="s">
        <v>56</v>
      </c>
      <c r="D5" s="18"/>
    </row>
    <row r="6" spans="1:4" x14ac:dyDescent="0.25">
      <c r="A6" s="18"/>
      <c r="B6" s="96" t="s">
        <v>52</v>
      </c>
      <c r="C6" s="97" t="s">
        <v>52</v>
      </c>
      <c r="D6" s="18"/>
    </row>
    <row r="7" spans="1:4" x14ac:dyDescent="0.25">
      <c r="A7" s="18"/>
      <c r="B7" s="93" t="s">
        <v>54</v>
      </c>
      <c r="C7" s="95" t="s">
        <v>91</v>
      </c>
      <c r="D7" s="18"/>
    </row>
    <row r="8" spans="1:4" ht="15.75" thickBot="1" x14ac:dyDescent="0.3">
      <c r="B8" s="115" t="s">
        <v>81</v>
      </c>
      <c r="C8" s="116" t="s">
        <v>81</v>
      </c>
    </row>
  </sheetData>
  <sheetProtection formatColumns="0" formatRows="0"/>
  <hyperlinks>
    <hyperlink ref="C5" location="'Inputs'!$A$1" tooltip="Section title. Click once to follow" display="Inputs to the step and trend model"/>
    <hyperlink ref="C6" location="'Calculations'!$A$1" tooltip="Section title. Click once to follow" display="Calculations"/>
    <hyperlink ref="C7" location="'Output'!$A$1" tooltip="Section title. Click once to follow" display="Opex expenditure allowance (nominal $000)"/>
    <hyperlink ref="C8" location="'Tests'!$A$1" tooltip="Section title. Click once to follow" display="Tests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57"/>
  <sheetViews>
    <sheetView showGridLines="0" view="pageBreakPreview" zoomScaleNormal="80" zoomScaleSheetLayoutView="100" workbookViewId="0"/>
  </sheetViews>
  <sheetFormatPr defaultRowHeight="15" x14ac:dyDescent="0.25"/>
  <cols>
    <col min="1" max="1" width="14.7109375" customWidth="1"/>
    <col min="2" max="2" width="17" customWidth="1"/>
    <col min="3" max="5" width="14.28515625" customWidth="1"/>
    <col min="6" max="6" width="15.85546875" bestFit="1" customWidth="1"/>
    <col min="7" max="7" width="17.28515625" bestFit="1" customWidth="1"/>
    <col min="8" max="8" width="2.7109375" customWidth="1"/>
  </cols>
  <sheetData>
    <row r="1" spans="1:8" ht="26.25" x14ac:dyDescent="0.4">
      <c r="A1" s="90" t="s">
        <v>56</v>
      </c>
    </row>
    <row r="3" spans="1:8" ht="18.75" x14ac:dyDescent="0.3">
      <c r="B3" s="63" t="s">
        <v>36</v>
      </c>
    </row>
    <row r="4" spans="1:8" x14ac:dyDescent="0.25">
      <c r="B4" t="s">
        <v>65</v>
      </c>
    </row>
    <row r="5" spans="1:8" x14ac:dyDescent="0.25">
      <c r="B5" s="47"/>
      <c r="C5" s="81" t="s">
        <v>92</v>
      </c>
      <c r="D5" s="81" t="s">
        <v>9</v>
      </c>
      <c r="E5" s="81" t="s">
        <v>34</v>
      </c>
      <c r="F5" s="81" t="s">
        <v>41</v>
      </c>
      <c r="G5" s="81" t="s">
        <v>42</v>
      </c>
    </row>
    <row r="6" spans="1:8" x14ac:dyDescent="0.25">
      <c r="B6" s="49">
        <v>2013</v>
      </c>
      <c r="C6" s="59">
        <v>1622</v>
      </c>
      <c r="D6" s="59">
        <v>14304</v>
      </c>
      <c r="E6" s="59">
        <v>10764</v>
      </c>
      <c r="F6" s="59">
        <v>6893</v>
      </c>
      <c r="G6" s="59">
        <v>43136</v>
      </c>
      <c r="H6" s="58"/>
    </row>
    <row r="7" spans="1:8" x14ac:dyDescent="0.25">
      <c r="B7" s="49">
        <v>2014</v>
      </c>
      <c r="C7" s="59">
        <v>1560</v>
      </c>
      <c r="D7" s="59">
        <v>15191</v>
      </c>
      <c r="E7" s="59">
        <v>10817</v>
      </c>
      <c r="F7" s="59">
        <v>5649</v>
      </c>
      <c r="G7" s="59">
        <v>41185</v>
      </c>
      <c r="H7" s="58"/>
    </row>
    <row r="8" spans="1:8" x14ac:dyDescent="0.25">
      <c r="B8" s="49">
        <v>2015</v>
      </c>
      <c r="C8" s="59">
        <v>1579</v>
      </c>
      <c r="D8" s="59">
        <v>15480</v>
      </c>
      <c r="E8" s="59">
        <v>10825</v>
      </c>
      <c r="F8" s="59">
        <v>6088</v>
      </c>
      <c r="G8" s="59">
        <v>39408</v>
      </c>
      <c r="H8" s="5"/>
    </row>
    <row r="9" spans="1:8" x14ac:dyDescent="0.25">
      <c r="B9" s="49">
        <v>2016</v>
      </c>
      <c r="C9" s="59">
        <v>1576</v>
      </c>
      <c r="D9" s="59">
        <v>16236</v>
      </c>
      <c r="E9" s="59">
        <v>10521</v>
      </c>
      <c r="F9" s="59">
        <v>6775</v>
      </c>
      <c r="G9" s="59">
        <v>32459</v>
      </c>
      <c r="H9" s="5"/>
    </row>
    <row r="10" spans="1:8" x14ac:dyDescent="0.25">
      <c r="B10" s="45" t="s">
        <v>32</v>
      </c>
      <c r="C10" s="84">
        <f>AVERAGE(C6:C9)</f>
        <v>1584.25</v>
      </c>
      <c r="D10" s="84">
        <f t="shared" ref="D10:G10" si="0">AVERAGE(D6:D9)</f>
        <v>15302.75</v>
      </c>
      <c r="E10" s="84">
        <f t="shared" si="0"/>
        <v>10731.75</v>
      </c>
      <c r="F10" s="84">
        <f t="shared" si="0"/>
        <v>6351.25</v>
      </c>
      <c r="G10" s="84">
        <f t="shared" si="0"/>
        <v>39047</v>
      </c>
      <c r="H10" s="5"/>
    </row>
    <row r="11" spans="1:8" x14ac:dyDescent="0.25">
      <c r="B11" s="3"/>
      <c r="H11" s="5"/>
    </row>
    <row r="12" spans="1:8" ht="18.75" x14ac:dyDescent="0.3">
      <c r="B12" s="63" t="s">
        <v>0</v>
      </c>
    </row>
    <row r="13" spans="1:8" x14ac:dyDescent="0.25">
      <c r="B13" s="10" t="s">
        <v>66</v>
      </c>
    </row>
    <row r="14" spans="1:8" x14ac:dyDescent="0.25">
      <c r="B14" s="75" t="s">
        <v>60</v>
      </c>
      <c r="C14" s="85">
        <v>0</v>
      </c>
    </row>
    <row r="15" spans="1:8" x14ac:dyDescent="0.25">
      <c r="B15" s="2"/>
    </row>
    <row r="16" spans="1:8" ht="18.75" x14ac:dyDescent="0.3">
      <c r="B16" s="63" t="s">
        <v>1</v>
      </c>
    </row>
    <row r="17" spans="2:7" x14ac:dyDescent="0.25">
      <c r="B17" s="10" t="s">
        <v>66</v>
      </c>
    </row>
    <row r="18" spans="2:7" x14ac:dyDescent="0.25">
      <c r="B18" s="47"/>
      <c r="C18" s="81" t="s">
        <v>92</v>
      </c>
      <c r="D18" s="81" t="s">
        <v>9</v>
      </c>
      <c r="E18" s="81" t="s">
        <v>34</v>
      </c>
      <c r="F18" s="81" t="s">
        <v>41</v>
      </c>
      <c r="G18" s="81" t="s">
        <v>42</v>
      </c>
    </row>
    <row r="19" spans="2:7" x14ac:dyDescent="0.25">
      <c r="B19" s="75" t="s">
        <v>61</v>
      </c>
      <c r="C19" s="61">
        <v>0.47549999999999998</v>
      </c>
      <c r="D19" s="61">
        <v>0.47549999999999998</v>
      </c>
      <c r="E19" s="61">
        <v>0.47549999999999998</v>
      </c>
      <c r="F19" s="61">
        <v>0.47549999999999998</v>
      </c>
      <c r="G19" s="61">
        <v>0</v>
      </c>
    </row>
    <row r="22" spans="2:7" ht="18.75" x14ac:dyDescent="0.3">
      <c r="B22" s="63" t="s">
        <v>2</v>
      </c>
    </row>
    <row r="23" spans="2:7" x14ac:dyDescent="0.25">
      <c r="B23" s="10" t="s">
        <v>66</v>
      </c>
    </row>
    <row r="24" spans="2:7" x14ac:dyDescent="0.25">
      <c r="B24" s="47"/>
      <c r="C24" s="81" t="s">
        <v>92</v>
      </c>
      <c r="D24" s="81" t="s">
        <v>9</v>
      </c>
      <c r="E24" s="81" t="s">
        <v>34</v>
      </c>
      <c r="F24" s="81" t="s">
        <v>41</v>
      </c>
      <c r="G24" s="81" t="s">
        <v>42</v>
      </c>
    </row>
    <row r="25" spans="2:7" x14ac:dyDescent="0.25">
      <c r="B25" s="75" t="s">
        <v>61</v>
      </c>
      <c r="C25" s="61">
        <v>0.47549999999999998</v>
      </c>
      <c r="D25" s="61">
        <v>0.47549999999999998</v>
      </c>
      <c r="E25" s="61">
        <v>0.47549999999999998</v>
      </c>
      <c r="F25" s="61">
        <v>0.47549999999999998</v>
      </c>
      <c r="G25" s="61">
        <v>0</v>
      </c>
    </row>
    <row r="27" spans="2:7" ht="18.75" x14ac:dyDescent="0.3">
      <c r="B27" s="63" t="s">
        <v>43</v>
      </c>
      <c r="E27" s="13"/>
    </row>
    <row r="29" spans="2:7" x14ac:dyDescent="0.25">
      <c r="B29" s="47"/>
      <c r="C29" s="56" t="s">
        <v>92</v>
      </c>
      <c r="D29" s="56" t="s">
        <v>9</v>
      </c>
      <c r="E29" s="56" t="s">
        <v>34</v>
      </c>
      <c r="F29" s="56" t="s">
        <v>41</v>
      </c>
      <c r="G29" s="56" t="s">
        <v>35</v>
      </c>
    </row>
    <row r="30" spans="2:7" x14ac:dyDescent="0.25">
      <c r="B30" s="70">
        <v>2016</v>
      </c>
      <c r="C30" s="46"/>
      <c r="D30" s="46"/>
      <c r="E30" s="46"/>
      <c r="F30" s="46"/>
      <c r="G30" s="46"/>
    </row>
    <row r="31" spans="2:7" x14ac:dyDescent="0.25">
      <c r="B31" s="70">
        <v>2017</v>
      </c>
      <c r="C31" s="46"/>
      <c r="D31" s="46"/>
      <c r="E31" s="46"/>
      <c r="F31" s="46"/>
      <c r="G31" s="46"/>
    </row>
    <row r="32" spans="2:7" x14ac:dyDescent="0.25">
      <c r="B32" s="70">
        <v>2018</v>
      </c>
      <c r="C32" s="46"/>
      <c r="D32" s="46"/>
      <c r="E32" s="46"/>
      <c r="F32" s="46"/>
      <c r="G32" s="46"/>
    </row>
    <row r="33" spans="2:7" x14ac:dyDescent="0.25">
      <c r="B33" s="70">
        <v>2019</v>
      </c>
      <c r="C33" s="46"/>
      <c r="D33" s="46"/>
      <c r="E33" s="46"/>
      <c r="F33" s="46"/>
      <c r="G33" s="46"/>
    </row>
    <row r="34" spans="2:7" x14ac:dyDescent="0.25">
      <c r="B34" s="70">
        <v>2020</v>
      </c>
      <c r="C34" s="48"/>
      <c r="D34" s="48"/>
      <c r="E34" s="48"/>
      <c r="F34" s="48"/>
      <c r="G34" s="48"/>
    </row>
    <row r="35" spans="2:7" x14ac:dyDescent="0.25">
      <c r="B35" s="70">
        <v>2021</v>
      </c>
      <c r="C35" s="46"/>
      <c r="D35" s="46"/>
      <c r="E35" s="46"/>
      <c r="F35" s="46"/>
      <c r="G35" s="46"/>
    </row>
    <row r="36" spans="2:7" x14ac:dyDescent="0.25">
      <c r="B36" s="70">
        <v>2022</v>
      </c>
      <c r="C36" s="46"/>
      <c r="D36" s="46"/>
      <c r="E36" s="46"/>
      <c r="F36" s="46"/>
      <c r="G36" s="46"/>
    </row>
    <row r="37" spans="2:7" x14ac:dyDescent="0.25">
      <c r="B37" s="70">
        <v>2023</v>
      </c>
      <c r="C37" s="46"/>
      <c r="D37" s="46"/>
      <c r="E37" s="46"/>
      <c r="F37" s="46"/>
      <c r="G37" s="46"/>
    </row>
    <row r="38" spans="2:7" x14ac:dyDescent="0.25">
      <c r="B38" s="6"/>
      <c r="C38" s="12"/>
      <c r="D38" s="12"/>
      <c r="E38" s="12"/>
      <c r="F38" s="12"/>
      <c r="G38" s="12"/>
    </row>
    <row r="39" spans="2:7" ht="18.75" x14ac:dyDescent="0.3">
      <c r="B39" s="63" t="s">
        <v>62</v>
      </c>
    </row>
    <row r="40" spans="2:7" x14ac:dyDescent="0.25">
      <c r="B40" t="s">
        <v>67</v>
      </c>
    </row>
    <row r="41" spans="2:7" x14ac:dyDescent="0.25">
      <c r="B41" s="75" t="s">
        <v>8</v>
      </c>
    </row>
    <row r="42" spans="2:7" x14ac:dyDescent="0.25">
      <c r="B42" s="82"/>
      <c r="C42" s="81" t="s">
        <v>92</v>
      </c>
      <c r="D42" s="81" t="s">
        <v>9</v>
      </c>
      <c r="E42" s="81" t="s">
        <v>34</v>
      </c>
      <c r="F42" s="81" t="s">
        <v>41</v>
      </c>
      <c r="G42" s="81" t="s">
        <v>42</v>
      </c>
    </row>
    <row r="43" spans="2:7" x14ac:dyDescent="0.25">
      <c r="B43" s="70">
        <v>2013</v>
      </c>
      <c r="C43" s="59">
        <v>645</v>
      </c>
      <c r="D43" s="59">
        <v>5738</v>
      </c>
      <c r="E43" s="59">
        <v>6042</v>
      </c>
      <c r="F43" s="59">
        <v>4437</v>
      </c>
      <c r="G43" s="59" t="s">
        <v>44</v>
      </c>
    </row>
    <row r="44" spans="2:7" x14ac:dyDescent="0.25">
      <c r="B44" s="70">
        <v>2014</v>
      </c>
      <c r="C44" s="59">
        <v>657</v>
      </c>
      <c r="D44" s="59">
        <v>5779</v>
      </c>
      <c r="E44" s="59">
        <v>6149</v>
      </c>
      <c r="F44" s="59">
        <v>4474</v>
      </c>
      <c r="G44" s="59" t="s">
        <v>44</v>
      </c>
    </row>
    <row r="45" spans="2:7" x14ac:dyDescent="0.25">
      <c r="B45" s="70">
        <v>2015</v>
      </c>
      <c r="C45" s="59">
        <v>659</v>
      </c>
      <c r="D45" s="59">
        <v>5815</v>
      </c>
      <c r="E45" s="59">
        <v>6274</v>
      </c>
      <c r="F45" s="59">
        <v>4497</v>
      </c>
      <c r="G45" s="59" t="s">
        <v>44</v>
      </c>
    </row>
    <row r="46" spans="2:7" x14ac:dyDescent="0.25">
      <c r="B46" s="70">
        <v>2016</v>
      </c>
      <c r="C46" s="59">
        <v>662</v>
      </c>
      <c r="D46" s="59">
        <v>5883</v>
      </c>
      <c r="E46" s="59">
        <v>6399</v>
      </c>
      <c r="F46" s="59">
        <v>4523</v>
      </c>
      <c r="G46" s="59" t="s">
        <v>44</v>
      </c>
    </row>
    <row r="48" spans="2:7" ht="18.75" x14ac:dyDescent="0.3">
      <c r="B48" s="63" t="s">
        <v>63</v>
      </c>
    </row>
    <row r="49" spans="2:7" x14ac:dyDescent="0.25">
      <c r="B49" t="s">
        <v>68</v>
      </c>
    </row>
    <row r="50" spans="2:7" x14ac:dyDescent="0.25">
      <c r="B50" s="1" t="s">
        <v>40</v>
      </c>
    </row>
    <row r="51" spans="2:7" x14ac:dyDescent="0.25">
      <c r="B51" s="47"/>
      <c r="C51" s="56" t="s">
        <v>92</v>
      </c>
      <c r="D51" s="56" t="s">
        <v>9</v>
      </c>
      <c r="E51" s="56" t="s">
        <v>34</v>
      </c>
      <c r="F51" s="56" t="s">
        <v>41</v>
      </c>
      <c r="G51" s="56" t="s">
        <v>42</v>
      </c>
    </row>
    <row r="52" spans="2:7" x14ac:dyDescent="0.25">
      <c r="B52" s="49">
        <v>2013</v>
      </c>
      <c r="C52" s="59">
        <v>10229</v>
      </c>
      <c r="D52" s="59">
        <v>102794</v>
      </c>
      <c r="E52" s="59">
        <v>96244</v>
      </c>
      <c r="F52" s="59">
        <v>60708</v>
      </c>
      <c r="G52" s="59" t="s">
        <v>44</v>
      </c>
    </row>
    <row r="53" spans="2:7" x14ac:dyDescent="0.25">
      <c r="B53" s="49">
        <v>2014</v>
      </c>
      <c r="C53" s="59">
        <v>10216</v>
      </c>
      <c r="D53" s="59">
        <v>103358</v>
      </c>
      <c r="E53" s="59">
        <v>98784</v>
      </c>
      <c r="F53" s="59">
        <v>60954</v>
      </c>
      <c r="G53" s="59" t="s">
        <v>44</v>
      </c>
    </row>
    <row r="54" spans="2:7" x14ac:dyDescent="0.25">
      <c r="B54" s="49">
        <v>2015</v>
      </c>
      <c r="C54" s="59">
        <v>9887</v>
      </c>
      <c r="D54" s="59">
        <v>104380</v>
      </c>
      <c r="E54" s="59">
        <v>101565</v>
      </c>
      <c r="F54" s="59">
        <v>61678</v>
      </c>
      <c r="G54" s="59" t="s">
        <v>44</v>
      </c>
    </row>
    <row r="55" spans="2:7" x14ac:dyDescent="0.25">
      <c r="B55" s="49">
        <v>2016</v>
      </c>
      <c r="C55" s="59">
        <v>9863</v>
      </c>
      <c r="D55" s="59">
        <v>105236</v>
      </c>
      <c r="E55" s="59">
        <v>104322</v>
      </c>
      <c r="F55" s="59">
        <v>62144</v>
      </c>
      <c r="G55" s="59" t="s">
        <v>44</v>
      </c>
    </row>
    <row r="57" spans="2:7" ht="18.75" x14ac:dyDescent="0.3">
      <c r="B57" s="63" t="s">
        <v>3</v>
      </c>
    </row>
    <row r="59" spans="2:7" x14ac:dyDescent="0.25">
      <c r="B59" s="86" t="s">
        <v>64</v>
      </c>
      <c r="C59" s="85">
        <v>0.6</v>
      </c>
    </row>
    <row r="60" spans="2:7" x14ac:dyDescent="0.25">
      <c r="B60" s="2"/>
    </row>
    <row r="61" spans="2:7" ht="18.75" x14ac:dyDescent="0.3">
      <c r="B61" s="63" t="s">
        <v>69</v>
      </c>
    </row>
    <row r="62" spans="2:7" x14ac:dyDescent="0.25">
      <c r="B62" s="2" t="s">
        <v>105</v>
      </c>
    </row>
    <row r="63" spans="2:7" x14ac:dyDescent="0.25">
      <c r="B63" s="83" t="s">
        <v>14</v>
      </c>
      <c r="C63" s="81" t="s">
        <v>10</v>
      </c>
      <c r="D63" s="104"/>
    </row>
    <row r="64" spans="2:7" x14ac:dyDescent="0.25">
      <c r="B64" s="50">
        <v>42094</v>
      </c>
      <c r="C64" s="105">
        <v>1105</v>
      </c>
      <c r="D64" s="104"/>
    </row>
    <row r="65" spans="2:7" x14ac:dyDescent="0.25">
      <c r="B65" s="50">
        <v>42185</v>
      </c>
      <c r="C65" s="105"/>
      <c r="D65" s="104"/>
      <c r="F65" s="7"/>
      <c r="G65" s="11"/>
    </row>
    <row r="66" spans="2:7" x14ac:dyDescent="0.25">
      <c r="B66" s="50">
        <v>42277</v>
      </c>
      <c r="C66" s="105"/>
      <c r="D66" s="104"/>
      <c r="F66" s="7"/>
      <c r="G66" s="11"/>
    </row>
    <row r="67" spans="2:7" x14ac:dyDescent="0.25">
      <c r="B67" s="50">
        <v>42369</v>
      </c>
      <c r="C67" s="106"/>
      <c r="D67" s="104"/>
      <c r="F67" s="7"/>
      <c r="G67" s="11"/>
    </row>
    <row r="68" spans="2:7" x14ac:dyDescent="0.25">
      <c r="B68" s="50">
        <v>42460</v>
      </c>
      <c r="C68" s="105">
        <v>1123</v>
      </c>
      <c r="D68" s="104"/>
      <c r="F68" s="7"/>
      <c r="G68" s="11"/>
    </row>
    <row r="69" spans="2:7" x14ac:dyDescent="0.25">
      <c r="B69" s="50">
        <v>42551</v>
      </c>
      <c r="C69" s="105"/>
      <c r="D69" s="104"/>
      <c r="F69" s="7"/>
      <c r="G69" s="11"/>
    </row>
    <row r="70" spans="2:7" x14ac:dyDescent="0.25">
      <c r="B70" s="50">
        <v>42643</v>
      </c>
      <c r="C70" s="105"/>
      <c r="D70" s="104"/>
      <c r="F70" s="7"/>
      <c r="G70" s="11"/>
    </row>
    <row r="71" spans="2:7" x14ac:dyDescent="0.25">
      <c r="B71" s="50">
        <v>42735</v>
      </c>
      <c r="C71" s="106"/>
      <c r="D71" s="104"/>
      <c r="F71" s="7"/>
      <c r="G71" s="11"/>
    </row>
    <row r="72" spans="2:7" x14ac:dyDescent="0.25">
      <c r="B72" s="50">
        <v>42825</v>
      </c>
      <c r="C72" s="126"/>
      <c r="D72" s="104"/>
      <c r="F72" s="7"/>
      <c r="G72" s="11"/>
    </row>
    <row r="73" spans="2:7" x14ac:dyDescent="0.25">
      <c r="B73" s="50">
        <v>42916</v>
      </c>
      <c r="C73" s="105"/>
      <c r="D73" s="104"/>
      <c r="F73" s="7"/>
      <c r="G73" s="11"/>
    </row>
    <row r="74" spans="2:7" x14ac:dyDescent="0.25">
      <c r="B74" s="50">
        <v>43008</v>
      </c>
      <c r="C74" s="105"/>
      <c r="D74" s="104"/>
      <c r="F74" s="7"/>
      <c r="G74" s="11"/>
    </row>
    <row r="75" spans="2:7" x14ac:dyDescent="0.25">
      <c r="B75" s="50">
        <v>43100</v>
      </c>
      <c r="C75" s="106"/>
      <c r="D75" s="104"/>
      <c r="F75" s="7"/>
      <c r="G75" s="11"/>
    </row>
    <row r="76" spans="2:7" x14ac:dyDescent="0.25">
      <c r="B76" s="50">
        <v>43190</v>
      </c>
      <c r="C76" s="126"/>
      <c r="D76" s="104"/>
      <c r="F76" s="7"/>
      <c r="G76" s="11"/>
    </row>
    <row r="77" spans="2:7" x14ac:dyDescent="0.25">
      <c r="B77" s="50">
        <v>43281</v>
      </c>
      <c r="C77" s="105"/>
      <c r="D77" s="104"/>
      <c r="F77" s="7"/>
      <c r="G77" s="11"/>
    </row>
    <row r="78" spans="2:7" x14ac:dyDescent="0.25">
      <c r="B78" s="50">
        <v>43373</v>
      </c>
      <c r="C78" s="105"/>
      <c r="D78" s="104"/>
      <c r="F78" s="7"/>
      <c r="G78" s="11"/>
    </row>
    <row r="79" spans="2:7" x14ac:dyDescent="0.25">
      <c r="B79" s="50">
        <v>43465</v>
      </c>
      <c r="C79" s="106"/>
      <c r="D79" s="104"/>
      <c r="F79" s="7"/>
      <c r="G79" s="11"/>
    </row>
    <row r="80" spans="2:7" x14ac:dyDescent="0.25">
      <c r="B80" s="50">
        <v>43555</v>
      </c>
      <c r="C80" s="126"/>
      <c r="D80" s="104"/>
      <c r="F80" s="7"/>
      <c r="G80" s="11"/>
    </row>
    <row r="81" spans="2:7" x14ac:dyDescent="0.25">
      <c r="B81" s="50">
        <v>43646</v>
      </c>
      <c r="C81" s="105"/>
      <c r="D81" s="104"/>
      <c r="F81" s="7"/>
      <c r="G81" s="11"/>
    </row>
    <row r="82" spans="2:7" x14ac:dyDescent="0.25">
      <c r="B82" s="50">
        <v>43738</v>
      </c>
      <c r="C82" s="105"/>
      <c r="D82" s="104"/>
      <c r="F82" s="7"/>
      <c r="G82" s="11"/>
    </row>
    <row r="83" spans="2:7" x14ac:dyDescent="0.25">
      <c r="B83" s="50">
        <v>43830</v>
      </c>
      <c r="C83" s="106"/>
      <c r="D83" s="104"/>
      <c r="F83" s="7"/>
      <c r="G83" s="11"/>
    </row>
    <row r="84" spans="2:7" x14ac:dyDescent="0.25">
      <c r="B84" s="50">
        <v>43921</v>
      </c>
      <c r="C84" s="126"/>
      <c r="D84" s="104"/>
      <c r="F84" s="7"/>
      <c r="G84" s="11"/>
    </row>
    <row r="85" spans="2:7" x14ac:dyDescent="0.25">
      <c r="B85" s="50">
        <v>44012</v>
      </c>
      <c r="C85" s="105"/>
      <c r="D85" s="104"/>
      <c r="F85" s="7"/>
      <c r="G85" s="11"/>
    </row>
    <row r="86" spans="2:7" x14ac:dyDescent="0.25">
      <c r="B86" s="50">
        <v>44104</v>
      </c>
      <c r="C86" s="105"/>
      <c r="D86" s="104"/>
      <c r="F86" s="7"/>
      <c r="G86" s="11"/>
    </row>
    <row r="87" spans="2:7" x14ac:dyDescent="0.25">
      <c r="B87" s="50">
        <v>44196</v>
      </c>
      <c r="C87" s="106"/>
      <c r="D87" s="104"/>
      <c r="F87" s="7"/>
      <c r="G87" s="11"/>
    </row>
    <row r="88" spans="2:7" x14ac:dyDescent="0.25">
      <c r="B88" s="50">
        <v>44286</v>
      </c>
      <c r="C88" s="126"/>
      <c r="D88" s="104"/>
      <c r="F88" s="7"/>
      <c r="G88" s="11"/>
    </row>
    <row r="89" spans="2:7" x14ac:dyDescent="0.25">
      <c r="B89" s="50">
        <v>44377</v>
      </c>
      <c r="C89" s="105"/>
      <c r="D89" s="104"/>
      <c r="F89" s="7"/>
      <c r="G89" s="11"/>
    </row>
    <row r="90" spans="2:7" x14ac:dyDescent="0.25">
      <c r="B90" s="50">
        <v>44469</v>
      </c>
      <c r="C90" s="105"/>
      <c r="D90" s="104"/>
      <c r="F90" s="7"/>
      <c r="G90" s="11"/>
    </row>
    <row r="91" spans="2:7" x14ac:dyDescent="0.25">
      <c r="B91" s="50">
        <v>44561</v>
      </c>
      <c r="C91" s="106"/>
      <c r="D91" s="104"/>
      <c r="F91" s="7"/>
      <c r="G91" s="11"/>
    </row>
    <row r="92" spans="2:7" x14ac:dyDescent="0.25">
      <c r="B92" s="50">
        <v>44651</v>
      </c>
      <c r="C92" s="126"/>
      <c r="D92" s="104"/>
      <c r="F92" s="7"/>
      <c r="G92" s="11"/>
    </row>
    <row r="93" spans="2:7" x14ac:dyDescent="0.25">
      <c r="B93" s="50">
        <v>44742</v>
      </c>
      <c r="C93" s="105"/>
      <c r="D93" s="104"/>
      <c r="F93" s="7"/>
      <c r="G93" s="11"/>
    </row>
    <row r="94" spans="2:7" x14ac:dyDescent="0.25">
      <c r="B94" s="50">
        <v>44834</v>
      </c>
      <c r="C94" s="105"/>
      <c r="D94" s="104"/>
      <c r="F94" s="15"/>
    </row>
    <row r="95" spans="2:7" x14ac:dyDescent="0.25">
      <c r="B95" s="50">
        <v>44926</v>
      </c>
      <c r="C95" s="106"/>
      <c r="D95" s="104"/>
      <c r="F95" s="15"/>
    </row>
    <row r="96" spans="2:7" x14ac:dyDescent="0.25">
      <c r="B96" s="50">
        <v>45016</v>
      </c>
      <c r="C96" s="126"/>
      <c r="D96" s="104"/>
      <c r="F96" s="15"/>
    </row>
    <row r="97" spans="2:7" x14ac:dyDescent="0.25">
      <c r="C97" s="15"/>
      <c r="E97" s="15"/>
      <c r="F97" s="15"/>
    </row>
    <row r="98" spans="2:7" ht="18.75" x14ac:dyDescent="0.3">
      <c r="B98" s="63" t="s">
        <v>70</v>
      </c>
      <c r="C98" s="15"/>
      <c r="E98" s="15"/>
      <c r="F98" s="15"/>
    </row>
    <row r="99" spans="2:7" x14ac:dyDescent="0.25">
      <c r="B99" t="s">
        <v>104</v>
      </c>
      <c r="C99" s="15"/>
      <c r="E99" s="15"/>
      <c r="F99" s="15"/>
    </row>
    <row r="100" spans="2:7" x14ac:dyDescent="0.25">
      <c r="B100" s="83" t="s">
        <v>14</v>
      </c>
      <c r="C100" s="81" t="s">
        <v>10</v>
      </c>
      <c r="D100" s="107"/>
      <c r="E100" s="15"/>
      <c r="F100" s="15"/>
    </row>
    <row r="101" spans="2:7" x14ac:dyDescent="0.25">
      <c r="B101" s="50">
        <v>42094</v>
      </c>
      <c r="C101" s="108">
        <v>1034</v>
      </c>
      <c r="D101" s="107"/>
      <c r="E101" s="15"/>
      <c r="F101" s="15"/>
    </row>
    <row r="102" spans="2:7" x14ac:dyDescent="0.25">
      <c r="B102" s="50">
        <v>42185</v>
      </c>
      <c r="C102" s="108">
        <v>1031</v>
      </c>
      <c r="D102" s="107"/>
      <c r="E102" s="16"/>
      <c r="F102" s="7"/>
      <c r="G102" s="11"/>
    </row>
    <row r="103" spans="2:7" x14ac:dyDescent="0.25">
      <c r="B103" s="50">
        <v>42277</v>
      </c>
      <c r="C103" s="108">
        <v>1048</v>
      </c>
      <c r="D103" s="107"/>
      <c r="E103" s="17"/>
      <c r="F103" s="7"/>
      <c r="G103" s="11"/>
    </row>
    <row r="104" spans="2:7" x14ac:dyDescent="0.25">
      <c r="B104" s="50">
        <v>42369</v>
      </c>
      <c r="C104" s="108">
        <v>1035</v>
      </c>
      <c r="D104" s="107"/>
      <c r="F104" s="7"/>
      <c r="G104" s="11"/>
    </row>
    <row r="105" spans="2:7" x14ac:dyDescent="0.25">
      <c r="B105" s="50">
        <v>42460</v>
      </c>
      <c r="C105" s="108">
        <v>1025</v>
      </c>
      <c r="D105" s="107"/>
      <c r="F105" s="7"/>
      <c r="G105" s="11"/>
    </row>
    <row r="106" spans="2:7" x14ac:dyDescent="0.25">
      <c r="B106" s="50">
        <v>42551</v>
      </c>
      <c r="C106" s="108">
        <v>1034</v>
      </c>
      <c r="D106" s="107"/>
      <c r="F106" s="7"/>
      <c r="G106" s="11"/>
    </row>
    <row r="107" spans="2:7" x14ac:dyDescent="0.25">
      <c r="B107" s="50">
        <v>42643</v>
      </c>
      <c r="C107" s="108">
        <v>1049</v>
      </c>
      <c r="D107" s="107"/>
      <c r="F107" s="7"/>
      <c r="G107" s="11"/>
    </row>
    <row r="108" spans="2:7" x14ac:dyDescent="0.25">
      <c r="B108" s="50">
        <v>42735</v>
      </c>
      <c r="C108" s="108">
        <v>1059</v>
      </c>
      <c r="D108" s="107"/>
      <c r="F108" s="7"/>
      <c r="G108" s="11"/>
    </row>
    <row r="109" spans="2:7" x14ac:dyDescent="0.25">
      <c r="B109" s="50">
        <v>42825</v>
      </c>
      <c r="C109" s="126"/>
      <c r="D109" s="107"/>
      <c r="F109" s="7"/>
      <c r="G109" s="11"/>
    </row>
    <row r="110" spans="2:7" x14ac:dyDescent="0.25">
      <c r="B110" s="50">
        <v>42916</v>
      </c>
      <c r="C110" s="126"/>
      <c r="D110" s="107"/>
      <c r="F110" s="7"/>
      <c r="G110" s="11"/>
    </row>
    <row r="111" spans="2:7" x14ac:dyDescent="0.25">
      <c r="B111" s="50">
        <v>43008</v>
      </c>
      <c r="C111" s="126"/>
      <c r="D111" s="107"/>
      <c r="F111" s="7"/>
      <c r="G111" s="11"/>
    </row>
    <row r="112" spans="2:7" x14ac:dyDescent="0.25">
      <c r="B112" s="50">
        <v>43100</v>
      </c>
      <c r="C112" s="126"/>
      <c r="D112" s="107"/>
      <c r="F112" s="7"/>
      <c r="G112" s="11"/>
    </row>
    <row r="113" spans="2:7" x14ac:dyDescent="0.25">
      <c r="B113" s="50">
        <v>43190</v>
      </c>
      <c r="C113" s="126"/>
      <c r="D113" s="107"/>
      <c r="F113" s="7"/>
      <c r="G113" s="11"/>
    </row>
    <row r="114" spans="2:7" x14ac:dyDescent="0.25">
      <c r="B114" s="50">
        <v>43281</v>
      </c>
      <c r="C114" s="126"/>
      <c r="D114" s="107"/>
      <c r="F114" s="7"/>
      <c r="G114" s="11"/>
    </row>
    <row r="115" spans="2:7" x14ac:dyDescent="0.25">
      <c r="B115" s="50">
        <v>43373</v>
      </c>
      <c r="C115" s="126"/>
      <c r="D115" s="107"/>
      <c r="F115" s="7"/>
      <c r="G115" s="11"/>
    </row>
    <row r="116" spans="2:7" x14ac:dyDescent="0.25">
      <c r="B116" s="50">
        <v>43465</v>
      </c>
      <c r="C116" s="126"/>
      <c r="D116" s="107"/>
      <c r="F116" s="7"/>
      <c r="G116" s="11"/>
    </row>
    <row r="117" spans="2:7" x14ac:dyDescent="0.25">
      <c r="B117" s="50">
        <v>43555</v>
      </c>
      <c r="C117" s="126"/>
      <c r="D117" s="107"/>
      <c r="F117" s="7"/>
      <c r="G117" s="11"/>
    </row>
    <row r="118" spans="2:7" x14ac:dyDescent="0.25">
      <c r="B118" s="50">
        <v>43646</v>
      </c>
      <c r="C118" s="126"/>
      <c r="D118" s="107"/>
      <c r="F118" s="7"/>
      <c r="G118" s="11"/>
    </row>
    <row r="119" spans="2:7" x14ac:dyDescent="0.25">
      <c r="B119" s="50">
        <v>43738</v>
      </c>
      <c r="C119" s="126"/>
      <c r="D119" s="107"/>
      <c r="F119" s="7"/>
      <c r="G119" s="11"/>
    </row>
    <row r="120" spans="2:7" x14ac:dyDescent="0.25">
      <c r="B120" s="50">
        <v>43830</v>
      </c>
      <c r="C120" s="126"/>
      <c r="D120" s="107"/>
      <c r="F120" s="7"/>
      <c r="G120" s="11"/>
    </row>
    <row r="121" spans="2:7" x14ac:dyDescent="0.25">
      <c r="B121" s="50">
        <v>43921</v>
      </c>
      <c r="C121" s="126"/>
      <c r="D121" s="107"/>
      <c r="F121" s="7"/>
      <c r="G121" s="11"/>
    </row>
    <row r="122" spans="2:7" x14ac:dyDescent="0.25">
      <c r="B122" s="50">
        <v>44012</v>
      </c>
      <c r="C122" s="126"/>
      <c r="D122" s="107"/>
      <c r="F122" s="7"/>
      <c r="G122" s="11"/>
    </row>
    <row r="123" spans="2:7" x14ac:dyDescent="0.25">
      <c r="B123" s="50">
        <v>44104</v>
      </c>
      <c r="C123" s="126"/>
      <c r="D123" s="107"/>
      <c r="F123" s="7"/>
      <c r="G123" s="11"/>
    </row>
    <row r="124" spans="2:7" x14ac:dyDescent="0.25">
      <c r="B124" s="50">
        <v>44196</v>
      </c>
      <c r="C124" s="126"/>
      <c r="D124" s="107"/>
      <c r="F124" s="7"/>
      <c r="G124" s="11"/>
    </row>
    <row r="125" spans="2:7" x14ac:dyDescent="0.25">
      <c r="B125" s="50">
        <v>44286</v>
      </c>
      <c r="C125" s="126"/>
      <c r="D125" s="107"/>
      <c r="F125" s="7"/>
      <c r="G125" s="11"/>
    </row>
    <row r="126" spans="2:7" x14ac:dyDescent="0.25">
      <c r="B126" s="50">
        <v>44377</v>
      </c>
      <c r="C126" s="126"/>
      <c r="D126" s="107"/>
      <c r="F126" s="7"/>
      <c r="G126" s="11"/>
    </row>
    <row r="127" spans="2:7" x14ac:dyDescent="0.25">
      <c r="B127" s="50">
        <v>44469</v>
      </c>
      <c r="C127" s="126"/>
      <c r="D127" s="107"/>
      <c r="F127" s="7"/>
      <c r="G127" s="11"/>
    </row>
    <row r="128" spans="2:7" x14ac:dyDescent="0.25">
      <c r="B128" s="50">
        <v>44561</v>
      </c>
      <c r="C128" s="126"/>
      <c r="D128" s="107"/>
      <c r="F128" s="7"/>
      <c r="G128" s="11"/>
    </row>
    <row r="129" spans="2:7" x14ac:dyDescent="0.25">
      <c r="B129" s="50">
        <v>44651</v>
      </c>
      <c r="C129" s="126"/>
      <c r="D129" s="107"/>
      <c r="F129" s="7"/>
      <c r="G129" s="11"/>
    </row>
    <row r="130" spans="2:7" x14ac:dyDescent="0.25">
      <c r="B130" s="50">
        <v>44742</v>
      </c>
      <c r="C130" s="126"/>
      <c r="D130" s="107"/>
      <c r="F130" s="7"/>
      <c r="G130" s="11"/>
    </row>
    <row r="131" spans="2:7" x14ac:dyDescent="0.25">
      <c r="B131" s="50">
        <v>44834</v>
      </c>
      <c r="C131" s="126"/>
      <c r="D131" s="107"/>
    </row>
    <row r="132" spans="2:7" x14ac:dyDescent="0.25">
      <c r="B132" s="50">
        <v>44926</v>
      </c>
      <c r="C132" s="126"/>
      <c r="D132" s="107"/>
    </row>
    <row r="133" spans="2:7" x14ac:dyDescent="0.25">
      <c r="B133" s="50">
        <v>45016</v>
      </c>
      <c r="C133" s="126"/>
      <c r="D133" s="107"/>
    </row>
    <row r="134" spans="2:7" x14ac:dyDescent="0.25">
      <c r="C134" s="15"/>
      <c r="D134" s="107"/>
    </row>
    <row r="136" spans="2:7" x14ac:dyDescent="0.25">
      <c r="B136" s="4" t="s">
        <v>93</v>
      </c>
    </row>
    <row r="137" spans="2:7" x14ac:dyDescent="0.25">
      <c r="B137" s="4" t="s">
        <v>94</v>
      </c>
    </row>
    <row r="138" spans="2:7" x14ac:dyDescent="0.25">
      <c r="B138" s="4" t="s">
        <v>95</v>
      </c>
    </row>
    <row r="139" spans="2:7" x14ac:dyDescent="0.25">
      <c r="B139" s="4" t="s">
        <v>96</v>
      </c>
    </row>
    <row r="140" spans="2:7" x14ac:dyDescent="0.25">
      <c r="D140" s="2"/>
    </row>
    <row r="141" spans="2:7" x14ac:dyDescent="0.25">
      <c r="B141" s="47" t="s">
        <v>31</v>
      </c>
      <c r="C141" s="48" t="s">
        <v>13</v>
      </c>
      <c r="D141" s="2"/>
    </row>
    <row r="142" spans="2:7" x14ac:dyDescent="0.25">
      <c r="B142" s="65">
        <v>1</v>
      </c>
      <c r="C142" s="62">
        <v>0.25</v>
      </c>
      <c r="D142" s="2"/>
    </row>
    <row r="143" spans="2:7" x14ac:dyDescent="0.25">
      <c r="B143" s="65">
        <v>2</v>
      </c>
      <c r="C143" s="62">
        <v>0.25</v>
      </c>
      <c r="D143" s="2"/>
    </row>
    <row r="144" spans="2:7" x14ac:dyDescent="0.25">
      <c r="B144" s="65">
        <v>3</v>
      </c>
      <c r="C144" s="62">
        <v>0.25</v>
      </c>
      <c r="D144" s="2"/>
    </row>
    <row r="145" spans="2:4" x14ac:dyDescent="0.25">
      <c r="B145" s="65">
        <v>4</v>
      </c>
      <c r="C145" s="62">
        <v>0.25</v>
      </c>
      <c r="D145" s="2"/>
    </row>
    <row r="146" spans="2:4" x14ac:dyDescent="0.25">
      <c r="D146" s="2"/>
    </row>
    <row r="148" spans="2:4" x14ac:dyDescent="0.25">
      <c r="B148" s="4" t="s">
        <v>4</v>
      </c>
    </row>
    <row r="149" spans="2:4" x14ac:dyDescent="0.25">
      <c r="B149" s="4" t="s">
        <v>5</v>
      </c>
    </row>
    <row r="150" spans="2:4" x14ac:dyDescent="0.25">
      <c r="B150" s="4" t="s">
        <v>6</v>
      </c>
    </row>
    <row r="151" spans="2:4" x14ac:dyDescent="0.25">
      <c r="B151" s="4" t="s">
        <v>7</v>
      </c>
    </row>
    <row r="153" spans="2:4" x14ac:dyDescent="0.25">
      <c r="B153" s="47" t="s">
        <v>31</v>
      </c>
      <c r="C153" s="48" t="s">
        <v>13</v>
      </c>
    </row>
    <row r="154" spans="2:4" x14ac:dyDescent="0.25">
      <c r="B154" s="65">
        <v>1</v>
      </c>
      <c r="C154" s="62">
        <v>0.25</v>
      </c>
    </row>
    <row r="155" spans="2:4" x14ac:dyDescent="0.25">
      <c r="B155" s="65">
        <v>2</v>
      </c>
      <c r="C155" s="62">
        <v>0.25</v>
      </c>
    </row>
    <row r="156" spans="2:4" x14ac:dyDescent="0.25">
      <c r="B156" s="65">
        <v>3</v>
      </c>
      <c r="C156" s="62">
        <v>0.25</v>
      </c>
    </row>
    <row r="157" spans="2:4" x14ac:dyDescent="0.25">
      <c r="B157" s="65">
        <v>4</v>
      </c>
      <c r="C157" s="62">
        <v>0.25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61"/>
  <sheetViews>
    <sheetView showGridLines="0" view="pageBreakPreview" zoomScaleNormal="80" zoomScaleSheetLayoutView="100" workbookViewId="0"/>
  </sheetViews>
  <sheetFormatPr defaultColWidth="9.140625" defaultRowHeight="15" x14ac:dyDescent="0.25"/>
  <cols>
    <col min="1" max="1" width="13.7109375" style="10" customWidth="1"/>
    <col min="2" max="2" width="19" style="10" customWidth="1"/>
    <col min="3" max="3" width="19.28515625" style="10" customWidth="1"/>
    <col min="4" max="4" width="17.7109375" style="10" customWidth="1"/>
    <col min="5" max="7" width="17" style="10" customWidth="1"/>
    <col min="8" max="8" width="2.7109375" style="10" customWidth="1"/>
    <col min="9" max="9" width="35.5703125" style="10" bestFit="1" customWidth="1"/>
    <col min="10" max="12" width="11.28515625" style="10" bestFit="1" customWidth="1"/>
    <col min="13" max="13" width="9.28515625" style="10" bestFit="1" customWidth="1"/>
    <col min="14" max="14" width="9.42578125" style="10" bestFit="1" customWidth="1"/>
    <col min="15" max="16384" width="9.140625" style="10"/>
  </cols>
  <sheetData>
    <row r="1" spans="1:13" ht="26.25" x14ac:dyDescent="0.4">
      <c r="A1" s="90" t="s">
        <v>52</v>
      </c>
    </row>
    <row r="2" spans="1:13" x14ac:dyDescent="0.25">
      <c r="A2"/>
    </row>
    <row r="3" spans="1:13" ht="18.75" x14ac:dyDescent="0.3">
      <c r="A3"/>
      <c r="B3" s="63" t="s">
        <v>15</v>
      </c>
    </row>
    <row r="4" spans="1:13" x14ac:dyDescent="0.25">
      <c r="A4"/>
      <c r="B4" s="8" t="s">
        <v>16</v>
      </c>
      <c r="C4" s="8">
        <f>+Inputs!A39</f>
        <v>0</v>
      </c>
    </row>
    <row r="5" spans="1:13" x14ac:dyDescent="0.25">
      <c r="A5"/>
      <c r="B5" s="8"/>
    </row>
    <row r="6" spans="1:13" x14ac:dyDescent="0.25">
      <c r="A6"/>
      <c r="B6" s="8">
        <f>+Inputs!A39</f>
        <v>0</v>
      </c>
      <c r="C6" s="10" t="str">
        <f>+Inputs!B39</f>
        <v xml:space="preserve">Historical series of network length </v>
      </c>
    </row>
    <row r="7" spans="1:13" x14ac:dyDescent="0.25">
      <c r="A7"/>
      <c r="B7" s="51"/>
      <c r="C7" s="71" t="s">
        <v>92</v>
      </c>
      <c r="D7" s="71" t="s">
        <v>9</v>
      </c>
      <c r="E7" s="72" t="s">
        <v>34</v>
      </c>
      <c r="F7" s="72" t="s">
        <v>41</v>
      </c>
      <c r="G7" s="73" t="s">
        <v>42</v>
      </c>
    </row>
    <row r="8" spans="1:13" x14ac:dyDescent="0.25">
      <c r="A8"/>
      <c r="B8" s="71">
        <f>+Inputs!B43</f>
        <v>2013</v>
      </c>
      <c r="C8" s="65">
        <f>+Inputs!C43</f>
        <v>645</v>
      </c>
      <c r="D8" s="65">
        <f>+Inputs!D43</f>
        <v>5738</v>
      </c>
      <c r="E8" s="65">
        <f>+Inputs!E43</f>
        <v>6042</v>
      </c>
      <c r="F8" s="65">
        <f>+Inputs!F43</f>
        <v>4437</v>
      </c>
      <c r="G8" s="65" t="str">
        <f>+Inputs!G43</f>
        <v>N/A</v>
      </c>
    </row>
    <row r="9" spans="1:13" x14ac:dyDescent="0.25">
      <c r="A9"/>
      <c r="B9" s="71">
        <f>+Inputs!B44</f>
        <v>2014</v>
      </c>
      <c r="C9" s="65">
        <f>+Inputs!C44</f>
        <v>657</v>
      </c>
      <c r="D9" s="65">
        <f>+Inputs!D44</f>
        <v>5779</v>
      </c>
      <c r="E9" s="65">
        <f>+Inputs!E44</f>
        <v>6149</v>
      </c>
      <c r="F9" s="65">
        <f>+Inputs!F44</f>
        <v>4474</v>
      </c>
      <c r="G9" s="65" t="str">
        <f>+Inputs!G44</f>
        <v>N/A</v>
      </c>
    </row>
    <row r="10" spans="1:13" x14ac:dyDescent="0.25">
      <c r="A10"/>
      <c r="B10" s="71">
        <f>+Inputs!B45</f>
        <v>2015</v>
      </c>
      <c r="C10" s="65">
        <f>+Inputs!C45</f>
        <v>659</v>
      </c>
      <c r="D10" s="65">
        <f>+Inputs!D45</f>
        <v>5815</v>
      </c>
      <c r="E10" s="65">
        <f>+Inputs!E45</f>
        <v>6274</v>
      </c>
      <c r="F10" s="65">
        <f>+Inputs!F45</f>
        <v>4497</v>
      </c>
      <c r="G10" s="65" t="str">
        <f>+Inputs!G45</f>
        <v>N/A</v>
      </c>
    </row>
    <row r="11" spans="1:13" x14ac:dyDescent="0.25">
      <c r="A11"/>
      <c r="B11" s="71">
        <f>+Inputs!B46</f>
        <v>2016</v>
      </c>
      <c r="C11" s="65">
        <f>+Inputs!C46</f>
        <v>662</v>
      </c>
      <c r="D11" s="65">
        <f>+Inputs!D46</f>
        <v>5883</v>
      </c>
      <c r="E11" s="65">
        <f>+Inputs!E46</f>
        <v>6399</v>
      </c>
      <c r="F11" s="65">
        <f>+Inputs!F46</f>
        <v>4523</v>
      </c>
      <c r="G11" s="65" t="str">
        <f>+Inputs!G46</f>
        <v>N/A</v>
      </c>
    </row>
    <row r="12" spans="1:13" x14ac:dyDescent="0.25">
      <c r="A12"/>
      <c r="B12" s="8"/>
    </row>
    <row r="13" spans="1:13" x14ac:dyDescent="0.25">
      <c r="A13"/>
      <c r="B13" s="73" t="s">
        <v>17</v>
      </c>
      <c r="C13" s="71" t="s">
        <v>92</v>
      </c>
      <c r="D13" s="71" t="s">
        <v>9</v>
      </c>
      <c r="E13" s="72" t="s">
        <v>34</v>
      </c>
      <c r="F13" s="72" t="s">
        <v>41</v>
      </c>
      <c r="G13" s="73" t="s">
        <v>42</v>
      </c>
    </row>
    <row r="14" spans="1:13" x14ac:dyDescent="0.25">
      <c r="A14"/>
      <c r="B14" s="71">
        <v>2013</v>
      </c>
      <c r="C14" s="66">
        <f t="shared" ref="C14:F17" si="0">LN(C8)</f>
        <v>6.4692503167957724</v>
      </c>
      <c r="D14" s="66">
        <f t="shared" si="0"/>
        <v>8.6548659965413108</v>
      </c>
      <c r="E14" s="66">
        <f t="shared" si="0"/>
        <v>8.7064903619466172</v>
      </c>
      <c r="F14" s="66">
        <f t="shared" si="0"/>
        <v>8.3977337513789099</v>
      </c>
      <c r="G14" s="66">
        <f>IFERROR(LN(G8),0)</f>
        <v>0</v>
      </c>
    </row>
    <row r="15" spans="1:13" x14ac:dyDescent="0.25">
      <c r="A15"/>
      <c r="B15" s="71">
        <v>2014</v>
      </c>
      <c r="C15" s="66">
        <f t="shared" si="0"/>
        <v>6.4876840184846101</v>
      </c>
      <c r="D15" s="66">
        <f t="shared" si="0"/>
        <v>8.6619859363177785</v>
      </c>
      <c r="E15" s="66">
        <f t="shared" si="0"/>
        <v>8.7240447459534689</v>
      </c>
      <c r="F15" s="66">
        <f t="shared" si="0"/>
        <v>8.4060381420500754</v>
      </c>
      <c r="G15" s="66">
        <f>IFERROR(LN(G9),0)</f>
        <v>0</v>
      </c>
      <c r="M15" s="22"/>
    </row>
    <row r="16" spans="1:13" x14ac:dyDescent="0.25">
      <c r="A16"/>
      <c r="B16" s="71">
        <v>2015</v>
      </c>
      <c r="C16" s="66">
        <f t="shared" si="0"/>
        <v>6.4907235345025072</v>
      </c>
      <c r="D16" s="66">
        <f t="shared" si="0"/>
        <v>8.668196064952765</v>
      </c>
      <c r="E16" s="66">
        <f t="shared" si="0"/>
        <v>8.744169388750624</v>
      </c>
      <c r="F16" s="66">
        <f t="shared" si="0"/>
        <v>8.4111657867707077</v>
      </c>
      <c r="G16" s="66">
        <f>IFERROR(LN(G10),0)</f>
        <v>0</v>
      </c>
    </row>
    <row r="17" spans="1:7" x14ac:dyDescent="0.25">
      <c r="A17"/>
      <c r="B17" s="71">
        <v>2016</v>
      </c>
      <c r="C17" s="66">
        <f t="shared" si="0"/>
        <v>6.4952655559370083</v>
      </c>
      <c r="D17" s="66">
        <f t="shared" si="0"/>
        <v>8.6798221148644554</v>
      </c>
      <c r="E17" s="66">
        <f t="shared" si="0"/>
        <v>8.7638970071394606</v>
      </c>
      <c r="F17" s="66">
        <f t="shared" si="0"/>
        <v>8.4169307694778439</v>
      </c>
      <c r="G17" s="66">
        <f>IFERROR(LN(G11),0)</f>
        <v>0</v>
      </c>
    </row>
    <row r="18" spans="1:7" x14ac:dyDescent="0.25">
      <c r="A18"/>
      <c r="B18" s="8"/>
    </row>
    <row r="19" spans="1:7" x14ac:dyDescent="0.25">
      <c r="A19"/>
      <c r="B19" s="71" t="s">
        <v>19</v>
      </c>
      <c r="C19" s="64">
        <f>EXP(SLOPE(C14:C17,$B14:$B17))-1</f>
        <v>8.1414864533844167E-3</v>
      </c>
      <c r="D19" s="64">
        <f t="shared" ref="D19:G19" si="1">EXP(SLOPE(D14:D17,$B14:$B17))-1</f>
        <v>8.1408059745249339E-3</v>
      </c>
      <c r="E19" s="64">
        <f t="shared" si="1"/>
        <v>1.9420631757472773E-2</v>
      </c>
      <c r="F19" s="64">
        <f t="shared" si="1"/>
        <v>6.2915792610764854E-3</v>
      </c>
      <c r="G19" s="64">
        <f t="shared" si="1"/>
        <v>0</v>
      </c>
    </row>
    <row r="20" spans="1:7" x14ac:dyDescent="0.25">
      <c r="A20"/>
    </row>
    <row r="21" spans="1:7" x14ac:dyDescent="0.25">
      <c r="A21"/>
    </row>
    <row r="22" spans="1:7" ht="18.75" x14ac:dyDescent="0.3">
      <c r="A22"/>
      <c r="B22" s="63" t="s">
        <v>18</v>
      </c>
    </row>
    <row r="23" spans="1:7" x14ac:dyDescent="0.25">
      <c r="A23"/>
      <c r="B23" s="8"/>
    </row>
    <row r="24" spans="1:7" x14ac:dyDescent="0.25">
      <c r="A24"/>
      <c r="B24" s="8">
        <f>+Inputs!A48</f>
        <v>0</v>
      </c>
      <c r="C24" s="10" t="str">
        <f>+Inputs!B48</f>
        <v xml:space="preserve">Historical series of number of consumers </v>
      </c>
    </row>
    <row r="25" spans="1:7" x14ac:dyDescent="0.25">
      <c r="A25"/>
      <c r="B25" s="51"/>
      <c r="C25" s="71" t="s">
        <v>92</v>
      </c>
      <c r="D25" s="71" t="s">
        <v>9</v>
      </c>
      <c r="E25" s="72" t="s">
        <v>34</v>
      </c>
      <c r="F25" s="72" t="s">
        <v>41</v>
      </c>
      <c r="G25" s="73" t="s">
        <v>42</v>
      </c>
    </row>
    <row r="26" spans="1:7" x14ac:dyDescent="0.25">
      <c r="A26"/>
      <c r="B26" s="71">
        <f>+Inputs!B52</f>
        <v>2013</v>
      </c>
      <c r="C26" s="65">
        <f>+Inputs!C52</f>
        <v>10229</v>
      </c>
      <c r="D26" s="65">
        <f>+Inputs!D52</f>
        <v>102794</v>
      </c>
      <c r="E26" s="65">
        <f>+Inputs!E52</f>
        <v>96244</v>
      </c>
      <c r="F26" s="65">
        <f>+Inputs!F52</f>
        <v>60708</v>
      </c>
      <c r="G26" s="65" t="str">
        <f>+Inputs!G52</f>
        <v>N/A</v>
      </c>
    </row>
    <row r="27" spans="1:7" x14ac:dyDescent="0.25">
      <c r="A27"/>
      <c r="B27" s="71">
        <f>+Inputs!B53</f>
        <v>2014</v>
      </c>
      <c r="C27" s="65">
        <f>+Inputs!C53</f>
        <v>10216</v>
      </c>
      <c r="D27" s="65">
        <f>+Inputs!D53</f>
        <v>103358</v>
      </c>
      <c r="E27" s="65">
        <f>+Inputs!E53</f>
        <v>98784</v>
      </c>
      <c r="F27" s="65">
        <f>+Inputs!F53</f>
        <v>60954</v>
      </c>
      <c r="G27" s="65" t="str">
        <f>+Inputs!G53</f>
        <v>N/A</v>
      </c>
    </row>
    <row r="28" spans="1:7" x14ac:dyDescent="0.25">
      <c r="A28"/>
      <c r="B28" s="71">
        <f>+Inputs!B54</f>
        <v>2015</v>
      </c>
      <c r="C28" s="65">
        <f>+Inputs!C54</f>
        <v>9887</v>
      </c>
      <c r="D28" s="65">
        <f>+Inputs!D54</f>
        <v>104380</v>
      </c>
      <c r="E28" s="65">
        <f>+Inputs!E54</f>
        <v>101565</v>
      </c>
      <c r="F28" s="65">
        <f>+Inputs!F54</f>
        <v>61678</v>
      </c>
      <c r="G28" s="65" t="str">
        <f>+Inputs!G54</f>
        <v>N/A</v>
      </c>
    </row>
    <row r="29" spans="1:7" x14ac:dyDescent="0.25">
      <c r="A29"/>
      <c r="B29" s="71">
        <v>2016</v>
      </c>
      <c r="C29" s="65">
        <f>+Inputs!C55</f>
        <v>9863</v>
      </c>
      <c r="D29" s="65">
        <f>+Inputs!D55</f>
        <v>105236</v>
      </c>
      <c r="E29" s="65">
        <f>+Inputs!E55</f>
        <v>104322</v>
      </c>
      <c r="F29" s="65">
        <f>+Inputs!F55</f>
        <v>62144</v>
      </c>
      <c r="G29" s="65" t="str">
        <f>+Inputs!G55</f>
        <v>N/A</v>
      </c>
    </row>
    <row r="30" spans="1:7" x14ac:dyDescent="0.25">
      <c r="A30"/>
      <c r="B30" s="8"/>
    </row>
    <row r="31" spans="1:7" x14ac:dyDescent="0.25">
      <c r="A31"/>
      <c r="B31" s="73" t="s">
        <v>17</v>
      </c>
      <c r="C31" s="71" t="s">
        <v>92</v>
      </c>
      <c r="D31" s="71" t="s">
        <v>9</v>
      </c>
      <c r="E31" s="72" t="s">
        <v>34</v>
      </c>
      <c r="F31" s="72" t="s">
        <v>41</v>
      </c>
      <c r="G31" s="73" t="s">
        <v>42</v>
      </c>
    </row>
    <row r="32" spans="1:7" x14ac:dyDescent="0.25">
      <c r="A32"/>
      <c r="B32" s="71">
        <v>2013</v>
      </c>
      <c r="C32" s="66">
        <f t="shared" ref="C32:F35" si="2">LN(C26)</f>
        <v>9.232982102457008</v>
      </c>
      <c r="D32" s="66">
        <f t="shared" si="2"/>
        <v>11.540482264541099</v>
      </c>
      <c r="E32" s="66">
        <f t="shared" si="2"/>
        <v>11.47464191254462</v>
      </c>
      <c r="F32" s="66">
        <f t="shared" si="2"/>
        <v>11.013830764079936</v>
      </c>
      <c r="G32" s="66">
        <f>IFERROR(LN(G26),0)</f>
        <v>0</v>
      </c>
    </row>
    <row r="33" spans="1:7" x14ac:dyDescent="0.25">
      <c r="A33"/>
      <c r="B33" s="71">
        <v>2014</v>
      </c>
      <c r="C33" s="66">
        <f t="shared" si="2"/>
        <v>9.2317103977123747</v>
      </c>
      <c r="D33" s="66">
        <f t="shared" si="2"/>
        <v>11.545953968984017</v>
      </c>
      <c r="E33" s="66">
        <f t="shared" si="2"/>
        <v>11.500690927301886</v>
      </c>
      <c r="F33" s="66">
        <f t="shared" si="2"/>
        <v>11.0178747603196</v>
      </c>
      <c r="G33" s="66">
        <f>IFERROR(LN(G27),0)</f>
        <v>0</v>
      </c>
    </row>
    <row r="34" spans="1:7" x14ac:dyDescent="0.25">
      <c r="A34"/>
      <c r="B34" s="71">
        <v>2015</v>
      </c>
      <c r="C34" s="66">
        <f t="shared" si="2"/>
        <v>9.1989760418971329</v>
      </c>
      <c r="D34" s="66">
        <f t="shared" si="2"/>
        <v>11.555793365197404</v>
      </c>
      <c r="E34" s="66">
        <f t="shared" si="2"/>
        <v>11.528454266587856</v>
      </c>
      <c r="F34" s="66">
        <f t="shared" si="2"/>
        <v>11.029682582289965</v>
      </c>
      <c r="G34" s="66">
        <f>IFERROR(LN(G28),0)</f>
        <v>0</v>
      </c>
    </row>
    <row r="35" spans="1:7" x14ac:dyDescent="0.25">
      <c r="A35"/>
      <c r="B35" s="71">
        <v>2016</v>
      </c>
      <c r="C35" s="66">
        <f t="shared" si="2"/>
        <v>9.1965456609539942</v>
      </c>
      <c r="D35" s="66">
        <f t="shared" si="2"/>
        <v>11.563960726070054</v>
      </c>
      <c r="E35" s="66">
        <f t="shared" si="2"/>
        <v>11.555237548755844</v>
      </c>
      <c r="F35" s="66">
        <f t="shared" si="2"/>
        <v>11.037209551650998</v>
      </c>
      <c r="G35" s="66">
        <f>IFERROR(LN(G29),0)</f>
        <v>0</v>
      </c>
    </row>
    <row r="36" spans="1:7" x14ac:dyDescent="0.25">
      <c r="A36"/>
      <c r="B36" s="8"/>
    </row>
    <row r="37" spans="1:7" x14ac:dyDescent="0.25">
      <c r="A37"/>
      <c r="B37" s="71" t="s">
        <v>55</v>
      </c>
      <c r="C37" s="64">
        <f>EXP(SLOPE(C32:C35,$B32:$B35))-1</f>
        <v>-1.4103961960624911E-2</v>
      </c>
      <c r="D37" s="64">
        <f t="shared" ref="D37:G37" si="3">EXP(SLOPE(D32:D35,$B32:$B35))-1</f>
        <v>8.0597846711449872E-3</v>
      </c>
      <c r="E37" s="64">
        <f t="shared" si="3"/>
        <v>2.7321597721879476E-2</v>
      </c>
      <c r="F37" s="64">
        <f t="shared" si="3"/>
        <v>8.228084610695463E-3</v>
      </c>
      <c r="G37" s="64">
        <f t="shared" si="3"/>
        <v>0</v>
      </c>
    </row>
    <row r="38" spans="1:7" x14ac:dyDescent="0.25">
      <c r="A38"/>
      <c r="C38" s="23"/>
      <c r="D38" s="24"/>
    </row>
    <row r="39" spans="1:7" x14ac:dyDescent="0.25">
      <c r="A39"/>
      <c r="C39" s="23"/>
      <c r="D39" s="24"/>
    </row>
    <row r="40" spans="1:7" ht="18.75" x14ac:dyDescent="0.3">
      <c r="A40"/>
      <c r="B40" s="63" t="s">
        <v>11</v>
      </c>
    </row>
    <row r="41" spans="1:7" x14ac:dyDescent="0.25">
      <c r="A41"/>
      <c r="B41" s="74" t="str">
        <f>+Inputs!B63</f>
        <v>Quarter Ending</v>
      </c>
      <c r="C41" s="71" t="str">
        <f>+Inputs!C63</f>
        <v>Index</v>
      </c>
    </row>
    <row r="42" spans="1:7" x14ac:dyDescent="0.25">
      <c r="A42"/>
      <c r="B42" s="50">
        <f>+Inputs!B64</f>
        <v>42094</v>
      </c>
      <c r="C42" s="65">
        <f>Inputs!C64</f>
        <v>1105</v>
      </c>
    </row>
    <row r="43" spans="1:7" x14ac:dyDescent="0.25">
      <c r="A43"/>
      <c r="B43" s="50">
        <f>+Inputs!B65</f>
        <v>42185</v>
      </c>
      <c r="C43" s="65">
        <f>Inputs!C65</f>
        <v>0</v>
      </c>
    </row>
    <row r="44" spans="1:7" x14ac:dyDescent="0.25">
      <c r="A44"/>
      <c r="B44" s="50">
        <f>+Inputs!B66</f>
        <v>42277</v>
      </c>
      <c r="C44" s="65">
        <f>Inputs!C66</f>
        <v>0</v>
      </c>
    </row>
    <row r="45" spans="1:7" x14ac:dyDescent="0.25">
      <c r="A45"/>
      <c r="B45" s="50">
        <f>+Inputs!B67</f>
        <v>42369</v>
      </c>
      <c r="C45" s="65">
        <f>Inputs!C67</f>
        <v>0</v>
      </c>
    </row>
    <row r="46" spans="1:7" x14ac:dyDescent="0.25">
      <c r="A46"/>
      <c r="B46" s="50">
        <f>+Inputs!B68</f>
        <v>42460</v>
      </c>
      <c r="C46" s="65">
        <f>Inputs!C68</f>
        <v>1123</v>
      </c>
      <c r="F46" s="26"/>
      <c r="G46" s="27"/>
    </row>
    <row r="47" spans="1:7" x14ac:dyDescent="0.25">
      <c r="A47"/>
      <c r="B47" s="50">
        <f>+Inputs!B69</f>
        <v>42551</v>
      </c>
      <c r="C47" s="65">
        <f>Inputs!C69</f>
        <v>0</v>
      </c>
      <c r="F47" s="26"/>
      <c r="G47" s="27"/>
    </row>
    <row r="48" spans="1:7" x14ac:dyDescent="0.25">
      <c r="A48"/>
      <c r="B48" s="50">
        <f>+Inputs!B70</f>
        <v>42643</v>
      </c>
      <c r="C48" s="65">
        <f>Inputs!C70</f>
        <v>0</v>
      </c>
      <c r="F48" s="26"/>
      <c r="G48" s="27"/>
    </row>
    <row r="49" spans="1:7" x14ac:dyDescent="0.25">
      <c r="A49"/>
      <c r="B49" s="50">
        <f>+Inputs!B71</f>
        <v>42735</v>
      </c>
      <c r="C49" s="65">
        <f>Inputs!C71</f>
        <v>0</v>
      </c>
      <c r="F49" s="26"/>
      <c r="G49" s="27"/>
    </row>
    <row r="50" spans="1:7" x14ac:dyDescent="0.25">
      <c r="A50"/>
      <c r="B50" s="50">
        <f>+Inputs!B72</f>
        <v>42825</v>
      </c>
      <c r="C50" s="125"/>
      <c r="F50" s="26"/>
      <c r="G50" s="27"/>
    </row>
    <row r="51" spans="1:7" x14ac:dyDescent="0.25">
      <c r="A51"/>
      <c r="B51" s="50">
        <f>+Inputs!B73</f>
        <v>42916</v>
      </c>
      <c r="C51" s="125"/>
      <c r="F51" s="26"/>
      <c r="G51" s="27"/>
    </row>
    <row r="52" spans="1:7" x14ac:dyDescent="0.25">
      <c r="A52"/>
      <c r="B52" s="50">
        <f>+Inputs!B74</f>
        <v>43008</v>
      </c>
      <c r="C52" s="125"/>
      <c r="F52" s="26"/>
      <c r="G52" s="27"/>
    </row>
    <row r="53" spans="1:7" x14ac:dyDescent="0.25">
      <c r="A53"/>
      <c r="B53" s="50">
        <f>+Inputs!B75</f>
        <v>43100</v>
      </c>
      <c r="C53" s="125"/>
      <c r="F53" s="26"/>
      <c r="G53" s="27"/>
    </row>
    <row r="54" spans="1:7" x14ac:dyDescent="0.25">
      <c r="A54"/>
      <c r="B54" s="50">
        <f>+Inputs!B76</f>
        <v>43190</v>
      </c>
      <c r="C54" s="125"/>
      <c r="F54" s="26"/>
      <c r="G54" s="27"/>
    </row>
    <row r="55" spans="1:7" x14ac:dyDescent="0.25">
      <c r="A55"/>
      <c r="B55" s="50">
        <f>+Inputs!B77</f>
        <v>43281</v>
      </c>
      <c r="C55" s="125"/>
      <c r="F55" s="26"/>
      <c r="G55" s="27"/>
    </row>
    <row r="56" spans="1:7" x14ac:dyDescent="0.25">
      <c r="A56"/>
      <c r="B56" s="50">
        <f>+Inputs!B78</f>
        <v>43373</v>
      </c>
      <c r="C56" s="125"/>
      <c r="F56" s="26"/>
      <c r="G56" s="27"/>
    </row>
    <row r="57" spans="1:7" x14ac:dyDescent="0.25">
      <c r="A57"/>
      <c r="B57" s="50">
        <f>+Inputs!B79</f>
        <v>43465</v>
      </c>
      <c r="C57" s="125"/>
      <c r="F57" s="26"/>
      <c r="G57" s="27"/>
    </row>
    <row r="58" spans="1:7" x14ac:dyDescent="0.25">
      <c r="A58"/>
      <c r="B58" s="50">
        <f>+Inputs!B80</f>
        <v>43555</v>
      </c>
      <c r="C58" s="125"/>
      <c r="F58" s="26"/>
      <c r="G58" s="27"/>
    </row>
    <row r="59" spans="1:7" x14ac:dyDescent="0.25">
      <c r="A59"/>
      <c r="B59" s="50">
        <f>+Inputs!B81</f>
        <v>43646</v>
      </c>
      <c r="C59" s="125"/>
      <c r="F59" s="26"/>
      <c r="G59" s="27"/>
    </row>
    <row r="60" spans="1:7" x14ac:dyDescent="0.25">
      <c r="A60"/>
      <c r="B60" s="50">
        <f>+Inputs!B82</f>
        <v>43738</v>
      </c>
      <c r="C60" s="125"/>
      <c r="F60" s="26"/>
      <c r="G60" s="27"/>
    </row>
    <row r="61" spans="1:7" x14ac:dyDescent="0.25">
      <c r="A61"/>
      <c r="B61" s="50">
        <f>+Inputs!B83</f>
        <v>43830</v>
      </c>
      <c r="C61" s="125"/>
      <c r="F61" s="26"/>
      <c r="G61" s="27"/>
    </row>
    <row r="62" spans="1:7" x14ac:dyDescent="0.25">
      <c r="A62"/>
      <c r="B62" s="50">
        <f>+Inputs!B84</f>
        <v>43921</v>
      </c>
      <c r="C62" s="125"/>
      <c r="F62" s="26"/>
      <c r="G62" s="27"/>
    </row>
    <row r="63" spans="1:7" x14ac:dyDescent="0.25">
      <c r="A63"/>
      <c r="B63" s="50">
        <f>+Inputs!B85</f>
        <v>44012</v>
      </c>
      <c r="C63" s="125"/>
      <c r="F63" s="26"/>
      <c r="G63" s="27"/>
    </row>
    <row r="64" spans="1:7" x14ac:dyDescent="0.25">
      <c r="A64"/>
      <c r="B64" s="50">
        <f>+Inputs!B86</f>
        <v>44104</v>
      </c>
      <c r="C64" s="125"/>
      <c r="F64" s="26"/>
      <c r="G64" s="27"/>
    </row>
    <row r="65" spans="1:7" x14ac:dyDescent="0.25">
      <c r="A65"/>
      <c r="B65" s="50">
        <f>+Inputs!B87</f>
        <v>44196</v>
      </c>
      <c r="C65" s="125"/>
      <c r="F65" s="26"/>
      <c r="G65" s="27"/>
    </row>
    <row r="66" spans="1:7" x14ac:dyDescent="0.25">
      <c r="A66"/>
      <c r="B66" s="50">
        <f>+Inputs!B88</f>
        <v>44286</v>
      </c>
      <c r="C66" s="125"/>
      <c r="F66" s="26"/>
      <c r="G66" s="27"/>
    </row>
    <row r="67" spans="1:7" x14ac:dyDescent="0.25">
      <c r="A67"/>
      <c r="B67" s="50">
        <f>+Inputs!B89</f>
        <v>44377</v>
      </c>
      <c r="C67" s="125"/>
      <c r="F67" s="26"/>
      <c r="G67" s="27"/>
    </row>
    <row r="68" spans="1:7" x14ac:dyDescent="0.25">
      <c r="A68"/>
      <c r="B68" s="50">
        <f>+Inputs!B90</f>
        <v>44469</v>
      </c>
      <c r="C68" s="125"/>
      <c r="F68" s="26"/>
      <c r="G68" s="27"/>
    </row>
    <row r="69" spans="1:7" x14ac:dyDescent="0.25">
      <c r="A69"/>
      <c r="B69" s="50">
        <f>+Inputs!B91</f>
        <v>44561</v>
      </c>
      <c r="C69" s="125"/>
      <c r="F69" s="26"/>
      <c r="G69" s="27"/>
    </row>
    <row r="70" spans="1:7" x14ac:dyDescent="0.25">
      <c r="A70"/>
      <c r="B70" s="50">
        <f>+Inputs!B92</f>
        <v>44651</v>
      </c>
      <c r="C70" s="125"/>
      <c r="F70" s="26"/>
      <c r="G70" s="27"/>
    </row>
    <row r="71" spans="1:7" x14ac:dyDescent="0.25">
      <c r="A71"/>
      <c r="B71" s="50">
        <f>+Inputs!B93</f>
        <v>44742</v>
      </c>
      <c r="C71" s="125"/>
      <c r="F71" s="26"/>
      <c r="G71" s="27"/>
    </row>
    <row r="72" spans="1:7" x14ac:dyDescent="0.25">
      <c r="A72"/>
      <c r="B72" s="50">
        <f>+Inputs!B94</f>
        <v>44834</v>
      </c>
      <c r="C72" s="125"/>
      <c r="F72" s="26"/>
      <c r="G72" s="27"/>
    </row>
    <row r="73" spans="1:7" x14ac:dyDescent="0.25">
      <c r="A73"/>
      <c r="B73" s="50">
        <f>+Inputs!B95</f>
        <v>44926</v>
      </c>
      <c r="C73" s="125"/>
      <c r="F73" s="26"/>
      <c r="G73" s="27"/>
    </row>
    <row r="74" spans="1:7" x14ac:dyDescent="0.25">
      <c r="A74"/>
      <c r="B74" s="50">
        <f>+Inputs!B96</f>
        <v>45016</v>
      </c>
      <c r="C74" s="125"/>
      <c r="F74" s="26"/>
      <c r="G74" s="27"/>
    </row>
    <row r="75" spans="1:7" x14ac:dyDescent="0.25">
      <c r="A75"/>
      <c r="B75" s="30"/>
      <c r="C75" s="14"/>
      <c r="F75" s="31"/>
      <c r="G75" s="29"/>
    </row>
    <row r="76" spans="1:7" x14ac:dyDescent="0.25">
      <c r="A76"/>
      <c r="B76" s="30"/>
      <c r="C76" s="14"/>
      <c r="F76" s="31"/>
      <c r="G76" s="29"/>
    </row>
    <row r="77" spans="1:7" x14ac:dyDescent="0.25">
      <c r="A77"/>
      <c r="B77" s="30"/>
      <c r="C77" s="14"/>
      <c r="F77" s="31"/>
      <c r="G77" s="29"/>
    </row>
    <row r="78" spans="1:7" x14ac:dyDescent="0.25">
      <c r="A78"/>
      <c r="B78" s="30"/>
      <c r="C78" s="14"/>
      <c r="D78" s="29"/>
      <c r="E78" s="28"/>
      <c r="F78" s="31"/>
      <c r="G78" s="29"/>
    </row>
    <row r="79" spans="1:7" ht="18.75" x14ac:dyDescent="0.3">
      <c r="A79"/>
      <c r="B79" s="63" t="s">
        <v>37</v>
      </c>
      <c r="F79" s="26"/>
    </row>
    <row r="80" spans="1:7" x14ac:dyDescent="0.25">
      <c r="A80"/>
      <c r="B80" s="8"/>
      <c r="C80" s="8"/>
      <c r="F80" s="26"/>
    </row>
    <row r="81" spans="1:7" x14ac:dyDescent="0.25">
      <c r="A81"/>
      <c r="B81" s="25" t="s">
        <v>33</v>
      </c>
      <c r="C81" s="8"/>
      <c r="F81" s="26"/>
    </row>
    <row r="82" spans="1:7" x14ac:dyDescent="0.25">
      <c r="A82"/>
      <c r="B82" s="75" t="str">
        <f>+Inputs!B153</f>
        <v>Quarter</v>
      </c>
      <c r="C82" s="75" t="str">
        <f>+Inputs!C153</f>
        <v>Weight</v>
      </c>
      <c r="F82" s="26"/>
    </row>
    <row r="83" spans="1:7" x14ac:dyDescent="0.25">
      <c r="A83"/>
      <c r="B83" s="65">
        <f>+Inputs!B154</f>
        <v>1</v>
      </c>
      <c r="C83" s="68">
        <f>+Inputs!C154</f>
        <v>0.25</v>
      </c>
      <c r="F83" s="26"/>
    </row>
    <row r="84" spans="1:7" x14ac:dyDescent="0.25">
      <c r="A84"/>
      <c r="B84" s="65">
        <f>+Inputs!B155</f>
        <v>2</v>
      </c>
      <c r="C84" s="68">
        <f>+Inputs!C155</f>
        <v>0.25</v>
      </c>
      <c r="F84" s="26"/>
    </row>
    <row r="85" spans="1:7" x14ac:dyDescent="0.25">
      <c r="A85"/>
      <c r="B85" s="65">
        <f>+Inputs!B156</f>
        <v>3</v>
      </c>
      <c r="C85" s="68">
        <f>+Inputs!C156</f>
        <v>0.25</v>
      </c>
      <c r="F85" s="26"/>
    </row>
    <row r="86" spans="1:7" x14ac:dyDescent="0.25">
      <c r="A86"/>
      <c r="B86" s="65">
        <f>+Inputs!B157</f>
        <v>4</v>
      </c>
      <c r="C86" s="68">
        <f>+Inputs!C157</f>
        <v>0.25</v>
      </c>
      <c r="F86" s="26"/>
    </row>
    <row r="87" spans="1:7" x14ac:dyDescent="0.25">
      <c r="A87"/>
      <c r="B87" s="8"/>
      <c r="C87" s="8"/>
      <c r="F87" s="31"/>
      <c r="G87" s="29"/>
    </row>
    <row r="88" spans="1:7" ht="18.75" x14ac:dyDescent="0.3">
      <c r="A88"/>
      <c r="B88" s="76" t="s">
        <v>12</v>
      </c>
      <c r="F88" s="31"/>
      <c r="G88" s="29"/>
    </row>
    <row r="89" spans="1:7" x14ac:dyDescent="0.25">
      <c r="A89"/>
      <c r="B89" s="74" t="str">
        <f>+Inputs!B100</f>
        <v>Quarter Ending</v>
      </c>
      <c r="C89" s="71" t="str">
        <f>+Inputs!C100</f>
        <v>Index</v>
      </c>
      <c r="E89" s="32"/>
      <c r="F89" s="31"/>
      <c r="G89" s="29"/>
    </row>
    <row r="90" spans="1:7" x14ac:dyDescent="0.25">
      <c r="A90"/>
      <c r="B90" s="50">
        <f>+Inputs!B101</f>
        <v>42094</v>
      </c>
      <c r="C90" s="65">
        <f>Inputs!C101</f>
        <v>1034</v>
      </c>
      <c r="E90" s="32"/>
      <c r="F90" s="31"/>
      <c r="G90" s="29"/>
    </row>
    <row r="91" spans="1:7" x14ac:dyDescent="0.25">
      <c r="A91"/>
      <c r="B91" s="50">
        <f>+Inputs!B102</f>
        <v>42185</v>
      </c>
      <c r="C91" s="65">
        <f>Inputs!C102</f>
        <v>1031</v>
      </c>
      <c r="E91" s="33"/>
      <c r="F91" s="31"/>
      <c r="G91" s="29"/>
    </row>
    <row r="92" spans="1:7" x14ac:dyDescent="0.25">
      <c r="A92"/>
      <c r="B92" s="50">
        <f>+Inputs!B103</f>
        <v>42277</v>
      </c>
      <c r="C92" s="65">
        <f>Inputs!C103</f>
        <v>1048</v>
      </c>
      <c r="E92" s="33"/>
      <c r="F92" s="31"/>
      <c r="G92" s="29"/>
    </row>
    <row r="93" spans="1:7" x14ac:dyDescent="0.25">
      <c r="A93"/>
      <c r="B93" s="50">
        <f>+Inputs!B104</f>
        <v>42369</v>
      </c>
      <c r="C93" s="65">
        <f>Inputs!C104</f>
        <v>1035</v>
      </c>
      <c r="E93" s="33"/>
      <c r="F93" s="31"/>
      <c r="G93" s="29"/>
    </row>
    <row r="94" spans="1:7" x14ac:dyDescent="0.25">
      <c r="A94"/>
      <c r="B94" s="50">
        <f>+Inputs!B105</f>
        <v>42460</v>
      </c>
      <c r="C94" s="65">
        <f>Inputs!C105</f>
        <v>1025</v>
      </c>
      <c r="E94" s="29"/>
      <c r="F94" s="31"/>
      <c r="G94" s="34"/>
    </row>
    <row r="95" spans="1:7" x14ac:dyDescent="0.25">
      <c r="A95"/>
      <c r="B95" s="50">
        <f>+Inputs!B106</f>
        <v>42551</v>
      </c>
      <c r="C95" s="65">
        <f>Inputs!C106</f>
        <v>1034</v>
      </c>
      <c r="E95" s="29"/>
      <c r="F95" s="31"/>
      <c r="G95" s="34"/>
    </row>
    <row r="96" spans="1:7" x14ac:dyDescent="0.25">
      <c r="A96"/>
      <c r="B96" s="50">
        <f>+Inputs!B107</f>
        <v>42643</v>
      </c>
      <c r="C96" s="65">
        <f>Inputs!C107</f>
        <v>1049</v>
      </c>
      <c r="E96" s="29"/>
      <c r="F96" s="31"/>
      <c r="G96" s="34"/>
    </row>
    <row r="97" spans="1:7" x14ac:dyDescent="0.25">
      <c r="A97"/>
      <c r="B97" s="50">
        <f>+Inputs!B108</f>
        <v>42735</v>
      </c>
      <c r="C97" s="65">
        <f>Inputs!C108</f>
        <v>1059</v>
      </c>
      <c r="E97" s="29"/>
      <c r="F97" s="31"/>
      <c r="G97" s="34"/>
    </row>
    <row r="98" spans="1:7" x14ac:dyDescent="0.25">
      <c r="A98"/>
      <c r="B98" s="50">
        <f>+Inputs!B109</f>
        <v>42825</v>
      </c>
      <c r="C98" s="125"/>
      <c r="E98" s="28"/>
      <c r="F98" s="31"/>
      <c r="G98" s="34"/>
    </row>
    <row r="99" spans="1:7" x14ac:dyDescent="0.25">
      <c r="A99"/>
      <c r="B99" s="50">
        <f>+Inputs!B110</f>
        <v>42916</v>
      </c>
      <c r="C99" s="125"/>
      <c r="E99" s="28"/>
      <c r="F99" s="31"/>
      <c r="G99" s="34"/>
    </row>
    <row r="100" spans="1:7" x14ac:dyDescent="0.25">
      <c r="A100"/>
      <c r="B100" s="50">
        <f>+Inputs!B111</f>
        <v>43008</v>
      </c>
      <c r="C100" s="125"/>
      <c r="E100" s="28"/>
      <c r="F100" s="31"/>
      <c r="G100" s="34"/>
    </row>
    <row r="101" spans="1:7" x14ac:dyDescent="0.25">
      <c r="A101"/>
      <c r="B101" s="50">
        <f>+Inputs!B112</f>
        <v>43100</v>
      </c>
      <c r="C101" s="125"/>
      <c r="E101" s="29"/>
      <c r="F101" s="31"/>
      <c r="G101" s="34"/>
    </row>
    <row r="102" spans="1:7" x14ac:dyDescent="0.25">
      <c r="A102"/>
      <c r="B102" s="50">
        <f>+Inputs!B113</f>
        <v>43190</v>
      </c>
      <c r="C102" s="125"/>
      <c r="E102" s="28"/>
      <c r="F102" s="31"/>
      <c r="G102" s="34"/>
    </row>
    <row r="103" spans="1:7" x14ac:dyDescent="0.25">
      <c r="A103"/>
      <c r="B103" s="50">
        <f>+Inputs!B114</f>
        <v>43281</v>
      </c>
      <c r="C103" s="125"/>
      <c r="E103" s="28"/>
      <c r="F103" s="31"/>
      <c r="G103" s="34"/>
    </row>
    <row r="104" spans="1:7" x14ac:dyDescent="0.25">
      <c r="A104"/>
      <c r="B104" s="50">
        <f>+Inputs!B115</f>
        <v>43373</v>
      </c>
      <c r="C104" s="125"/>
      <c r="E104" s="28"/>
      <c r="F104" s="31"/>
      <c r="G104" s="34"/>
    </row>
    <row r="105" spans="1:7" x14ac:dyDescent="0.25">
      <c r="A105"/>
      <c r="B105" s="50">
        <f>+Inputs!B116</f>
        <v>43465</v>
      </c>
      <c r="C105" s="125"/>
      <c r="E105" s="29"/>
      <c r="F105" s="31"/>
      <c r="G105" s="34"/>
    </row>
    <row r="106" spans="1:7" x14ac:dyDescent="0.25">
      <c r="A106"/>
      <c r="B106" s="50">
        <f>+Inputs!B117</f>
        <v>43555</v>
      </c>
      <c r="C106" s="125"/>
      <c r="E106" s="28"/>
      <c r="F106" s="31"/>
      <c r="G106" s="34"/>
    </row>
    <row r="107" spans="1:7" x14ac:dyDescent="0.25">
      <c r="A107"/>
      <c r="B107" s="50">
        <f>+Inputs!B118</f>
        <v>43646</v>
      </c>
      <c r="C107" s="125"/>
      <c r="E107" s="28"/>
      <c r="F107" s="31"/>
      <c r="G107" s="34"/>
    </row>
    <row r="108" spans="1:7" x14ac:dyDescent="0.25">
      <c r="A108"/>
      <c r="B108" s="50">
        <f>+Inputs!B119</f>
        <v>43738</v>
      </c>
      <c r="C108" s="125"/>
      <c r="E108" s="28"/>
      <c r="F108" s="31"/>
      <c r="G108" s="34"/>
    </row>
    <row r="109" spans="1:7" x14ac:dyDescent="0.25">
      <c r="A109"/>
      <c r="B109" s="50">
        <f>+Inputs!B120</f>
        <v>43830</v>
      </c>
      <c r="C109" s="125"/>
      <c r="E109" s="29"/>
      <c r="F109" s="31"/>
      <c r="G109" s="34"/>
    </row>
    <row r="110" spans="1:7" x14ac:dyDescent="0.25">
      <c r="A110"/>
      <c r="B110" s="50">
        <f>+Inputs!B121</f>
        <v>43921</v>
      </c>
      <c r="C110" s="125"/>
      <c r="E110" s="28"/>
      <c r="F110" s="31"/>
      <c r="G110" s="34"/>
    </row>
    <row r="111" spans="1:7" x14ac:dyDescent="0.25">
      <c r="A111"/>
      <c r="B111" s="50">
        <f>+Inputs!B122</f>
        <v>44012</v>
      </c>
      <c r="C111" s="125"/>
      <c r="E111" s="28"/>
      <c r="F111" s="31"/>
      <c r="G111" s="34"/>
    </row>
    <row r="112" spans="1:7" x14ac:dyDescent="0.25">
      <c r="A112"/>
      <c r="B112" s="50">
        <f>+Inputs!B123</f>
        <v>44104</v>
      </c>
      <c r="C112" s="125"/>
      <c r="E112" s="28"/>
      <c r="F112" s="31"/>
      <c r="G112" s="34"/>
    </row>
    <row r="113" spans="1:7" x14ac:dyDescent="0.25">
      <c r="A113"/>
      <c r="B113" s="50">
        <f>+Inputs!B124</f>
        <v>44196</v>
      </c>
      <c r="C113" s="125"/>
      <c r="E113" s="29"/>
      <c r="F113" s="31"/>
      <c r="G113" s="34"/>
    </row>
    <row r="114" spans="1:7" x14ac:dyDescent="0.25">
      <c r="A114"/>
      <c r="B114" s="50">
        <f>+Inputs!B125</f>
        <v>44286</v>
      </c>
      <c r="C114" s="125"/>
      <c r="E114" s="28"/>
      <c r="F114" s="31"/>
      <c r="G114" s="34"/>
    </row>
    <row r="115" spans="1:7" x14ac:dyDescent="0.25">
      <c r="A115"/>
      <c r="B115" s="50">
        <f>+Inputs!B126</f>
        <v>44377</v>
      </c>
      <c r="C115" s="125"/>
      <c r="E115" s="28"/>
      <c r="F115" s="31"/>
      <c r="G115" s="34"/>
    </row>
    <row r="116" spans="1:7" x14ac:dyDescent="0.25">
      <c r="A116"/>
      <c r="B116" s="50">
        <f>+Inputs!B127</f>
        <v>44469</v>
      </c>
      <c r="C116" s="125"/>
      <c r="E116" s="28"/>
      <c r="F116" s="31"/>
      <c r="G116" s="34"/>
    </row>
    <row r="117" spans="1:7" x14ac:dyDescent="0.25">
      <c r="A117"/>
      <c r="B117" s="50">
        <f>+Inputs!B128</f>
        <v>44561</v>
      </c>
      <c r="C117" s="125"/>
      <c r="E117" s="29"/>
      <c r="F117" s="31"/>
      <c r="G117" s="34"/>
    </row>
    <row r="118" spans="1:7" x14ac:dyDescent="0.25">
      <c r="A118"/>
      <c r="B118" s="50">
        <f>+Inputs!B129</f>
        <v>44651</v>
      </c>
      <c r="C118" s="125"/>
      <c r="E118" s="28"/>
      <c r="F118" s="31"/>
      <c r="G118" s="34"/>
    </row>
    <row r="119" spans="1:7" x14ac:dyDescent="0.25">
      <c r="A119"/>
      <c r="B119" s="50">
        <f>+Inputs!B130</f>
        <v>44742</v>
      </c>
      <c r="C119" s="125"/>
      <c r="E119" s="28"/>
      <c r="F119" s="31"/>
      <c r="G119" s="34"/>
    </row>
    <row r="120" spans="1:7" x14ac:dyDescent="0.25">
      <c r="A120"/>
      <c r="B120" s="50">
        <f>+Inputs!B131</f>
        <v>44834</v>
      </c>
      <c r="C120" s="125"/>
      <c r="E120" s="28"/>
      <c r="F120" s="31"/>
      <c r="G120" s="34"/>
    </row>
    <row r="121" spans="1:7" x14ac:dyDescent="0.25">
      <c r="A121"/>
      <c r="B121" s="50">
        <f>+Inputs!B132</f>
        <v>44926</v>
      </c>
      <c r="C121" s="125"/>
      <c r="E121" s="29"/>
      <c r="F121" s="31"/>
      <c r="G121" s="34"/>
    </row>
    <row r="122" spans="1:7" x14ac:dyDescent="0.25">
      <c r="A122"/>
      <c r="B122" s="50">
        <f>+Inputs!B133</f>
        <v>45016</v>
      </c>
      <c r="C122" s="125"/>
      <c r="E122" s="28"/>
      <c r="F122" s="31"/>
      <c r="G122" s="34"/>
    </row>
    <row r="123" spans="1:7" x14ac:dyDescent="0.25">
      <c r="A123"/>
      <c r="F123" s="29"/>
      <c r="G123" s="29"/>
    </row>
    <row r="124" spans="1:7" x14ac:dyDescent="0.25">
      <c r="A124"/>
      <c r="F124" s="29"/>
      <c r="G124" s="29"/>
    </row>
    <row r="125" spans="1:7" x14ac:dyDescent="0.25">
      <c r="A125"/>
      <c r="F125" s="29"/>
      <c r="G125" s="29"/>
    </row>
    <row r="126" spans="1:7" x14ac:dyDescent="0.25">
      <c r="A126"/>
      <c r="F126" s="29"/>
      <c r="G126" s="29"/>
    </row>
    <row r="127" spans="1:7" s="43" customFormat="1" ht="21" x14ac:dyDescent="0.35">
      <c r="A127" s="77" t="s">
        <v>30</v>
      </c>
    </row>
    <row r="129" spans="1:7" ht="18.75" x14ac:dyDescent="0.3">
      <c r="A129"/>
      <c r="B129" s="63" t="s">
        <v>21</v>
      </c>
    </row>
    <row r="130" spans="1:7" x14ac:dyDescent="0.25">
      <c r="A130"/>
      <c r="B130" s="20"/>
    </row>
    <row r="131" spans="1:7" x14ac:dyDescent="0.25">
      <c r="A131"/>
      <c r="B131" s="8">
        <f>+Inputs!A57</f>
        <v>0</v>
      </c>
      <c r="C131" s="78" t="str">
        <f>+Inputs!B57</f>
        <v>Weight for labour costs in opex input price factor</v>
      </c>
      <c r="D131" s="49"/>
      <c r="E131" s="49"/>
      <c r="F131" s="54">
        <f>+Inputs!C59</f>
        <v>0.6</v>
      </c>
    </row>
    <row r="132" spans="1:7" x14ac:dyDescent="0.25">
      <c r="A132"/>
      <c r="B132" s="8"/>
      <c r="C132" s="78" t="s">
        <v>26</v>
      </c>
      <c r="D132" s="49"/>
      <c r="E132" s="49"/>
      <c r="F132" s="54">
        <f>1-F131</f>
        <v>0.4</v>
      </c>
    </row>
    <row r="133" spans="1:7" x14ac:dyDescent="0.25">
      <c r="A133"/>
      <c r="B133" s="20"/>
      <c r="F133" s="20"/>
      <c r="G133" s="20"/>
    </row>
    <row r="134" spans="1:7" ht="26.25" x14ac:dyDescent="0.25">
      <c r="A134"/>
      <c r="B134" s="75" t="s">
        <v>24</v>
      </c>
      <c r="C134" s="75" t="s">
        <v>38</v>
      </c>
      <c r="D134" s="75" t="s">
        <v>37</v>
      </c>
      <c r="E134" s="75" t="s">
        <v>25</v>
      </c>
    </row>
    <row r="135" spans="1:7" x14ac:dyDescent="0.25">
      <c r="A135"/>
      <c r="B135" s="50">
        <v>42094</v>
      </c>
      <c r="C135" s="65">
        <f>VLOOKUP(B135,$B$42:$D$74,2,FALSE)</f>
        <v>1105</v>
      </c>
      <c r="D135" s="65">
        <f>VLOOKUP(B135,$B$90:$D$122,2,FALSE)</f>
        <v>1034</v>
      </c>
      <c r="E135" s="53"/>
    </row>
    <row r="136" spans="1:7" x14ac:dyDescent="0.25">
      <c r="A136"/>
      <c r="B136" s="50">
        <v>42460</v>
      </c>
      <c r="C136" s="65">
        <f t="shared" ref="C136" si="4">VLOOKUP(B136,$B$42:$D$74,2,FALSE)</f>
        <v>1123</v>
      </c>
      <c r="D136" s="65">
        <f t="shared" ref="D136" si="5">VLOOKUP(B136,$B$90:$D$122,2,FALSE)</f>
        <v>1025</v>
      </c>
      <c r="E136" s="64">
        <f>+(C136/C135-1)*$F$131+(D136/D135-1)*$F$132</f>
        <v>6.2921308978880477E-3</v>
      </c>
    </row>
    <row r="137" spans="1:7" x14ac:dyDescent="0.25">
      <c r="A137"/>
      <c r="B137" s="50">
        <v>42825</v>
      </c>
      <c r="C137" s="124">
        <v>1141.4173828723942</v>
      </c>
      <c r="D137" s="124">
        <v>1066.3726748263252</v>
      </c>
      <c r="E137" s="64">
        <f>+(C137/C136-1)*$F$131+(D137/D136-1)*$F$132</f>
        <v>2.5985531784208416E-2</v>
      </c>
    </row>
    <row r="138" spans="1:7" x14ac:dyDescent="0.25">
      <c r="A138"/>
      <c r="B138" s="50">
        <v>43190</v>
      </c>
      <c r="C138" s="124">
        <v>1159.9490517924405</v>
      </c>
      <c r="D138" s="124">
        <v>1087.5128889493888</v>
      </c>
      <c r="E138" s="64">
        <f t="shared" ref="E138:E143" si="6">+(C138/C137-1)*$F$131+(D138/D137-1)*$F$132</f>
        <v>1.7671164176265998E-2</v>
      </c>
    </row>
    <row r="139" spans="1:7" x14ac:dyDescent="0.25">
      <c r="A139"/>
      <c r="B139" s="50">
        <v>43555</v>
      </c>
      <c r="C139" s="124">
        <v>1180.6203975260323</v>
      </c>
      <c r="D139" s="124">
        <v>1112.4235216862737</v>
      </c>
      <c r="E139" s="64">
        <f>+(C139/C138-1)*$F$131+(D139/D138-1)*$F$132</f>
        <v>1.9854967994501392E-2</v>
      </c>
    </row>
    <row r="140" spans="1:7" x14ac:dyDescent="0.25">
      <c r="A140"/>
      <c r="B140" s="50">
        <v>43921</v>
      </c>
      <c r="C140" s="124">
        <v>1204.7514701998778</v>
      </c>
      <c r="D140" s="124">
        <v>1139.0701802497192</v>
      </c>
      <c r="E140" s="64">
        <f t="shared" si="6"/>
        <v>2.1845068971626212E-2</v>
      </c>
    </row>
    <row r="141" spans="1:7" x14ac:dyDescent="0.25">
      <c r="A141"/>
      <c r="B141" s="50">
        <v>44286</v>
      </c>
      <c r="C141" s="124">
        <v>1228.877003527077</v>
      </c>
      <c r="D141" s="124">
        <v>1165.7533718193279</v>
      </c>
      <c r="E141" s="64">
        <f t="shared" si="6"/>
        <v>2.1385357767706382E-2</v>
      </c>
    </row>
    <row r="142" spans="1:7" x14ac:dyDescent="0.25">
      <c r="A142"/>
      <c r="B142" s="50">
        <v>44651</v>
      </c>
      <c r="C142" s="124">
        <v>1253.4545435976186</v>
      </c>
      <c r="D142" s="124">
        <v>1190.7173665379617</v>
      </c>
      <c r="E142" s="64">
        <f t="shared" si="6"/>
        <v>2.0565789410387492E-2</v>
      </c>
    </row>
    <row r="143" spans="1:7" x14ac:dyDescent="0.25">
      <c r="A143"/>
      <c r="B143" s="50">
        <v>45016</v>
      </c>
      <c r="C143" s="124">
        <v>1278.5236344695709</v>
      </c>
      <c r="D143" s="124">
        <v>1214.7109175765827</v>
      </c>
      <c r="E143" s="64">
        <f t="shared" si="6"/>
        <v>2.0060200249999841E-2</v>
      </c>
    </row>
    <row r="144" spans="1:7" x14ac:dyDescent="0.25">
      <c r="A144"/>
      <c r="B144" s="20"/>
    </row>
    <row r="145" spans="1:7" ht="18.75" x14ac:dyDescent="0.3">
      <c r="A145"/>
      <c r="B145" s="63" t="s">
        <v>0</v>
      </c>
    </row>
    <row r="146" spans="1:7" x14ac:dyDescent="0.25">
      <c r="A146"/>
      <c r="B146" s="20"/>
      <c r="G146" s="35"/>
    </row>
    <row r="147" spans="1:7" x14ac:dyDescent="0.25">
      <c r="A147"/>
      <c r="B147" s="50">
        <f>+Inputs!A12</f>
        <v>0</v>
      </c>
      <c r="C147" s="79" t="str">
        <f>+Inputs!B12</f>
        <v>Opex partial productivity factor</v>
      </c>
      <c r="D147" s="49"/>
      <c r="E147" s="53"/>
      <c r="F147" s="65">
        <f>+Inputs!C14</f>
        <v>0</v>
      </c>
    </row>
    <row r="148" spans="1:7" x14ac:dyDescent="0.25">
      <c r="A148"/>
      <c r="B148" s="50"/>
      <c r="C148" s="79"/>
      <c r="D148" s="49"/>
      <c r="E148" s="53"/>
      <c r="F148" s="65"/>
    </row>
    <row r="149" spans="1:7" x14ac:dyDescent="0.25">
      <c r="A149"/>
      <c r="B149" s="50">
        <f>+A145</f>
        <v>0</v>
      </c>
      <c r="C149" s="79" t="str">
        <f>+B145</f>
        <v>Opex partial productivity factor</v>
      </c>
      <c r="D149" s="49"/>
      <c r="E149" s="53"/>
      <c r="F149" s="65">
        <f>+F147</f>
        <v>0</v>
      </c>
    </row>
    <row r="150" spans="1:7" x14ac:dyDescent="0.25">
      <c r="A150"/>
      <c r="B150" s="20"/>
    </row>
    <row r="151" spans="1:7" ht="18.75" x14ac:dyDescent="0.3">
      <c r="A151"/>
      <c r="B151" s="63" t="s">
        <v>22</v>
      </c>
    </row>
    <row r="152" spans="1:7" x14ac:dyDescent="0.25">
      <c r="A152"/>
      <c r="B152" s="8"/>
    </row>
    <row r="153" spans="1:7" x14ac:dyDescent="0.25">
      <c r="A153"/>
      <c r="B153" s="8">
        <f>+Inputs!A16</f>
        <v>0</v>
      </c>
      <c r="C153" s="10" t="str">
        <f>+Inputs!B16</f>
        <v>Elasticity of opex to network length</v>
      </c>
    </row>
    <row r="154" spans="1:7" x14ac:dyDescent="0.25">
      <c r="A154"/>
      <c r="B154" s="8"/>
      <c r="C154" s="74" t="s">
        <v>92</v>
      </c>
      <c r="D154" s="71" t="s">
        <v>9</v>
      </c>
      <c r="E154" s="74" t="s">
        <v>34</v>
      </c>
      <c r="F154" s="71" t="s">
        <v>41</v>
      </c>
      <c r="G154" s="74" t="s">
        <v>42</v>
      </c>
    </row>
    <row r="155" spans="1:7" x14ac:dyDescent="0.25">
      <c r="A155"/>
      <c r="B155" s="8"/>
      <c r="C155" s="67">
        <f>+Inputs!C19</f>
        <v>0.47549999999999998</v>
      </c>
      <c r="D155" s="67">
        <f>+Inputs!D19</f>
        <v>0.47549999999999998</v>
      </c>
      <c r="E155" s="67">
        <f>+Inputs!E19</f>
        <v>0.47549999999999998</v>
      </c>
      <c r="F155" s="67">
        <f>+Inputs!F19</f>
        <v>0.47549999999999998</v>
      </c>
      <c r="G155" s="67">
        <f>+Inputs!G19</f>
        <v>0</v>
      </c>
    </row>
    <row r="156" spans="1:7" x14ac:dyDescent="0.25">
      <c r="A156"/>
    </row>
    <row r="157" spans="1:7" x14ac:dyDescent="0.25">
      <c r="A157"/>
      <c r="B157" s="74"/>
      <c r="C157" s="71" t="s">
        <v>92</v>
      </c>
      <c r="D157" s="71" t="s">
        <v>9</v>
      </c>
      <c r="E157" s="69" t="s">
        <v>34</v>
      </c>
      <c r="F157" s="74" t="s">
        <v>41</v>
      </c>
      <c r="G157" s="71" t="s">
        <v>42</v>
      </c>
    </row>
    <row r="158" spans="1:7" x14ac:dyDescent="0.25">
      <c r="A158"/>
      <c r="B158" s="70">
        <v>2016</v>
      </c>
      <c r="C158" s="64">
        <f t="shared" ref="C158:G165" si="7">+C$19*C$155</f>
        <v>3.8712768085842901E-3</v>
      </c>
      <c r="D158" s="64">
        <f t="shared" si="7"/>
        <v>3.8709532408866057E-3</v>
      </c>
      <c r="E158" s="64">
        <f t="shared" si="7"/>
        <v>9.2345104006783026E-3</v>
      </c>
      <c r="F158" s="64">
        <f t="shared" si="7"/>
        <v>2.9916459386418685E-3</v>
      </c>
      <c r="G158" s="64">
        <f t="shared" si="7"/>
        <v>0</v>
      </c>
    </row>
    <row r="159" spans="1:7" x14ac:dyDescent="0.25">
      <c r="A159"/>
      <c r="B159" s="70">
        <v>2017</v>
      </c>
      <c r="C159" s="64">
        <f t="shared" si="7"/>
        <v>3.8712768085842901E-3</v>
      </c>
      <c r="D159" s="64">
        <f t="shared" si="7"/>
        <v>3.8709532408866057E-3</v>
      </c>
      <c r="E159" s="64">
        <f t="shared" si="7"/>
        <v>9.2345104006783026E-3</v>
      </c>
      <c r="F159" s="64">
        <f t="shared" si="7"/>
        <v>2.9916459386418685E-3</v>
      </c>
      <c r="G159" s="64">
        <f t="shared" si="7"/>
        <v>0</v>
      </c>
    </row>
    <row r="160" spans="1:7" x14ac:dyDescent="0.25">
      <c r="A160"/>
      <c r="B160" s="70">
        <v>2018</v>
      </c>
      <c r="C160" s="64">
        <f t="shared" si="7"/>
        <v>3.8712768085842901E-3</v>
      </c>
      <c r="D160" s="64">
        <f t="shared" si="7"/>
        <v>3.8709532408866057E-3</v>
      </c>
      <c r="E160" s="64">
        <f t="shared" si="7"/>
        <v>9.2345104006783026E-3</v>
      </c>
      <c r="F160" s="64">
        <f t="shared" si="7"/>
        <v>2.9916459386418685E-3</v>
      </c>
      <c r="G160" s="64">
        <f t="shared" si="7"/>
        <v>0</v>
      </c>
    </row>
    <row r="161" spans="1:7" x14ac:dyDescent="0.25">
      <c r="A161"/>
      <c r="B161" s="70">
        <v>2019</v>
      </c>
      <c r="C161" s="64">
        <f t="shared" si="7"/>
        <v>3.8712768085842901E-3</v>
      </c>
      <c r="D161" s="64">
        <f t="shared" si="7"/>
        <v>3.8709532408866057E-3</v>
      </c>
      <c r="E161" s="64">
        <f t="shared" si="7"/>
        <v>9.2345104006783026E-3</v>
      </c>
      <c r="F161" s="64">
        <f t="shared" si="7"/>
        <v>2.9916459386418685E-3</v>
      </c>
      <c r="G161" s="64">
        <f t="shared" si="7"/>
        <v>0</v>
      </c>
    </row>
    <row r="162" spans="1:7" x14ac:dyDescent="0.25">
      <c r="A162"/>
      <c r="B162" s="70">
        <v>2020</v>
      </c>
      <c r="C162" s="64">
        <f t="shared" si="7"/>
        <v>3.8712768085842901E-3</v>
      </c>
      <c r="D162" s="64">
        <f t="shared" si="7"/>
        <v>3.8709532408866057E-3</v>
      </c>
      <c r="E162" s="64">
        <f t="shared" si="7"/>
        <v>9.2345104006783026E-3</v>
      </c>
      <c r="F162" s="64">
        <f t="shared" si="7"/>
        <v>2.9916459386418685E-3</v>
      </c>
      <c r="G162" s="64">
        <f t="shared" si="7"/>
        <v>0</v>
      </c>
    </row>
    <row r="163" spans="1:7" x14ac:dyDescent="0.25">
      <c r="A163"/>
      <c r="B163" s="70">
        <v>2021</v>
      </c>
      <c r="C163" s="64">
        <f t="shared" si="7"/>
        <v>3.8712768085842901E-3</v>
      </c>
      <c r="D163" s="64">
        <f t="shared" si="7"/>
        <v>3.8709532408866057E-3</v>
      </c>
      <c r="E163" s="64">
        <f t="shared" si="7"/>
        <v>9.2345104006783026E-3</v>
      </c>
      <c r="F163" s="64">
        <f t="shared" si="7"/>
        <v>2.9916459386418685E-3</v>
      </c>
      <c r="G163" s="64">
        <f t="shared" si="7"/>
        <v>0</v>
      </c>
    </row>
    <row r="164" spans="1:7" x14ac:dyDescent="0.25">
      <c r="A164"/>
      <c r="B164" s="70">
        <v>2022</v>
      </c>
      <c r="C164" s="64">
        <f t="shared" si="7"/>
        <v>3.8712768085842901E-3</v>
      </c>
      <c r="D164" s="64">
        <f t="shared" si="7"/>
        <v>3.8709532408866057E-3</v>
      </c>
      <c r="E164" s="64">
        <f t="shared" si="7"/>
        <v>9.2345104006783026E-3</v>
      </c>
      <c r="F164" s="64">
        <f t="shared" si="7"/>
        <v>2.9916459386418685E-3</v>
      </c>
      <c r="G164" s="64">
        <f t="shared" si="7"/>
        <v>0</v>
      </c>
    </row>
    <row r="165" spans="1:7" x14ac:dyDescent="0.25">
      <c r="A165"/>
      <c r="B165" s="70">
        <v>2023</v>
      </c>
      <c r="C165" s="64">
        <f t="shared" si="7"/>
        <v>3.8712768085842901E-3</v>
      </c>
      <c r="D165" s="64">
        <f t="shared" si="7"/>
        <v>3.8709532408866057E-3</v>
      </c>
      <c r="E165" s="64">
        <f t="shared" si="7"/>
        <v>9.2345104006783026E-3</v>
      </c>
      <c r="F165" s="64">
        <f t="shared" si="7"/>
        <v>2.9916459386418685E-3</v>
      </c>
      <c r="G165" s="64">
        <f t="shared" si="7"/>
        <v>0</v>
      </c>
    </row>
    <row r="166" spans="1:7" x14ac:dyDescent="0.25">
      <c r="A166"/>
      <c r="B166" s="20"/>
    </row>
    <row r="167" spans="1:7" ht="18.75" x14ac:dyDescent="0.3">
      <c r="A167"/>
      <c r="B167" s="63" t="s">
        <v>23</v>
      </c>
    </row>
    <row r="168" spans="1:7" x14ac:dyDescent="0.25">
      <c r="A168"/>
      <c r="B168" s="8"/>
    </row>
    <row r="169" spans="1:7" x14ac:dyDescent="0.25">
      <c r="A169"/>
      <c r="B169" s="8">
        <f>+Inputs!A22</f>
        <v>0</v>
      </c>
      <c r="C169" s="10" t="str">
        <f>+Inputs!B22</f>
        <v>Elasticity of opex to number of consumers</v>
      </c>
    </row>
    <row r="170" spans="1:7" x14ac:dyDescent="0.25">
      <c r="A170"/>
      <c r="B170" s="8"/>
      <c r="C170" s="74" t="str">
        <f>+Inputs!C24</f>
        <v xml:space="preserve">GasNet </v>
      </c>
      <c r="D170" s="71" t="str">
        <f>+Inputs!D24</f>
        <v>Powerco</v>
      </c>
      <c r="E170" s="74" t="str">
        <f>+Inputs!E24</f>
        <v>Vector Dist</v>
      </c>
      <c r="F170" s="71" t="str">
        <f>+Inputs!F24</f>
        <v>First Gas Dist</v>
      </c>
      <c r="G170" s="74" t="str">
        <f>+Inputs!G24</f>
        <v>First Gas Trans</v>
      </c>
    </row>
    <row r="171" spans="1:7" x14ac:dyDescent="0.25">
      <c r="A171"/>
      <c r="B171" s="8"/>
      <c r="C171" s="67">
        <f>+Inputs!C25</f>
        <v>0.47549999999999998</v>
      </c>
      <c r="D171" s="67">
        <f>+Inputs!D25</f>
        <v>0.47549999999999998</v>
      </c>
      <c r="E171" s="67">
        <f>+Inputs!E25</f>
        <v>0.47549999999999998</v>
      </c>
      <c r="F171" s="67">
        <f>+Inputs!F25</f>
        <v>0.47549999999999998</v>
      </c>
      <c r="G171" s="67">
        <f>+Inputs!G25</f>
        <v>0</v>
      </c>
    </row>
    <row r="172" spans="1:7" x14ac:dyDescent="0.25">
      <c r="A172"/>
    </row>
    <row r="173" spans="1:7" x14ac:dyDescent="0.25">
      <c r="A173"/>
      <c r="B173" s="74"/>
      <c r="C173" s="71" t="s">
        <v>92</v>
      </c>
      <c r="D173" s="71" t="s">
        <v>9</v>
      </c>
      <c r="E173" s="69" t="s">
        <v>34</v>
      </c>
      <c r="F173" s="74" t="s">
        <v>41</v>
      </c>
      <c r="G173" s="71" t="s">
        <v>42</v>
      </c>
    </row>
    <row r="174" spans="1:7" x14ac:dyDescent="0.25">
      <c r="A174"/>
      <c r="B174" s="70">
        <v>2016</v>
      </c>
      <c r="C174" s="64">
        <f t="shared" ref="C174:G181" si="8">+C$37*C$171</f>
        <v>-6.7064339122771448E-3</v>
      </c>
      <c r="D174" s="64">
        <f t="shared" si="8"/>
        <v>3.8324276111294411E-3</v>
      </c>
      <c r="E174" s="64">
        <f t="shared" si="8"/>
        <v>1.299141971675369E-2</v>
      </c>
      <c r="F174" s="64">
        <f t="shared" si="8"/>
        <v>3.9124542323856924E-3</v>
      </c>
      <c r="G174" s="64">
        <f t="shared" si="8"/>
        <v>0</v>
      </c>
    </row>
    <row r="175" spans="1:7" x14ac:dyDescent="0.25">
      <c r="A175"/>
      <c r="B175" s="70">
        <v>2017</v>
      </c>
      <c r="C175" s="64">
        <f t="shared" si="8"/>
        <v>-6.7064339122771448E-3</v>
      </c>
      <c r="D175" s="64">
        <f t="shared" si="8"/>
        <v>3.8324276111294411E-3</v>
      </c>
      <c r="E175" s="64">
        <f t="shared" si="8"/>
        <v>1.299141971675369E-2</v>
      </c>
      <c r="F175" s="64">
        <f t="shared" si="8"/>
        <v>3.9124542323856924E-3</v>
      </c>
      <c r="G175" s="64">
        <f t="shared" si="8"/>
        <v>0</v>
      </c>
    </row>
    <row r="176" spans="1:7" x14ac:dyDescent="0.25">
      <c r="A176"/>
      <c r="B176" s="70">
        <v>2018</v>
      </c>
      <c r="C176" s="64">
        <f t="shared" si="8"/>
        <v>-6.7064339122771448E-3</v>
      </c>
      <c r="D176" s="64">
        <f t="shared" si="8"/>
        <v>3.8324276111294411E-3</v>
      </c>
      <c r="E176" s="64">
        <f t="shared" si="8"/>
        <v>1.299141971675369E-2</v>
      </c>
      <c r="F176" s="64">
        <f t="shared" si="8"/>
        <v>3.9124542323856924E-3</v>
      </c>
      <c r="G176" s="64">
        <f t="shared" si="8"/>
        <v>0</v>
      </c>
    </row>
    <row r="177" spans="1:14" x14ac:dyDescent="0.25">
      <c r="A177"/>
      <c r="B177" s="70">
        <v>2019</v>
      </c>
      <c r="C177" s="64">
        <f t="shared" si="8"/>
        <v>-6.7064339122771448E-3</v>
      </c>
      <c r="D177" s="64">
        <f t="shared" si="8"/>
        <v>3.8324276111294411E-3</v>
      </c>
      <c r="E177" s="64">
        <f t="shared" si="8"/>
        <v>1.299141971675369E-2</v>
      </c>
      <c r="F177" s="64">
        <f t="shared" si="8"/>
        <v>3.9124542323856924E-3</v>
      </c>
      <c r="G177" s="64">
        <f t="shared" si="8"/>
        <v>0</v>
      </c>
    </row>
    <row r="178" spans="1:14" x14ac:dyDescent="0.25">
      <c r="A178"/>
      <c r="B178" s="70">
        <v>2020</v>
      </c>
      <c r="C178" s="64">
        <f t="shared" si="8"/>
        <v>-6.7064339122771448E-3</v>
      </c>
      <c r="D178" s="64">
        <f t="shared" si="8"/>
        <v>3.8324276111294411E-3</v>
      </c>
      <c r="E178" s="64">
        <f t="shared" si="8"/>
        <v>1.299141971675369E-2</v>
      </c>
      <c r="F178" s="64">
        <f t="shared" si="8"/>
        <v>3.9124542323856924E-3</v>
      </c>
      <c r="G178" s="64">
        <f t="shared" si="8"/>
        <v>0</v>
      </c>
    </row>
    <row r="179" spans="1:14" x14ac:dyDescent="0.25">
      <c r="A179"/>
      <c r="B179" s="70">
        <v>2021</v>
      </c>
      <c r="C179" s="64">
        <f t="shared" si="8"/>
        <v>-6.7064339122771448E-3</v>
      </c>
      <c r="D179" s="64">
        <f t="shared" si="8"/>
        <v>3.8324276111294411E-3</v>
      </c>
      <c r="E179" s="64">
        <f t="shared" si="8"/>
        <v>1.299141971675369E-2</v>
      </c>
      <c r="F179" s="64">
        <f t="shared" si="8"/>
        <v>3.9124542323856924E-3</v>
      </c>
      <c r="G179" s="64">
        <f t="shared" si="8"/>
        <v>0</v>
      </c>
    </row>
    <row r="180" spans="1:14" x14ac:dyDescent="0.25">
      <c r="A180"/>
      <c r="B180" s="70">
        <v>2022</v>
      </c>
      <c r="C180" s="64">
        <f t="shared" si="8"/>
        <v>-6.7064339122771448E-3</v>
      </c>
      <c r="D180" s="64">
        <f t="shared" si="8"/>
        <v>3.8324276111294411E-3</v>
      </c>
      <c r="E180" s="64">
        <f t="shared" si="8"/>
        <v>1.299141971675369E-2</v>
      </c>
      <c r="F180" s="64">
        <f t="shared" si="8"/>
        <v>3.9124542323856924E-3</v>
      </c>
      <c r="G180" s="64">
        <f t="shared" si="8"/>
        <v>0</v>
      </c>
    </row>
    <row r="181" spans="1:14" x14ac:dyDescent="0.25">
      <c r="A181"/>
      <c r="B181" s="70">
        <v>2023</v>
      </c>
      <c r="C181" s="64">
        <f t="shared" si="8"/>
        <v>-6.7064339122771448E-3</v>
      </c>
      <c r="D181" s="64">
        <f t="shared" si="8"/>
        <v>3.8324276111294411E-3</v>
      </c>
      <c r="E181" s="64">
        <f t="shared" si="8"/>
        <v>1.299141971675369E-2</v>
      </c>
      <c r="F181" s="64">
        <f t="shared" si="8"/>
        <v>3.9124542323856924E-3</v>
      </c>
      <c r="G181" s="64">
        <f t="shared" si="8"/>
        <v>0</v>
      </c>
    </row>
    <row r="182" spans="1:14" x14ac:dyDescent="0.25">
      <c r="A182"/>
    </row>
    <row r="183" spans="1:14" ht="18.75" x14ac:dyDescent="0.3">
      <c r="A183"/>
      <c r="B183" s="63" t="s">
        <v>20</v>
      </c>
    </row>
    <row r="184" spans="1:14" x14ac:dyDescent="0.25">
      <c r="A184"/>
      <c r="B184" s="20"/>
    </row>
    <row r="185" spans="1:14" x14ac:dyDescent="0.25">
      <c r="A185"/>
      <c r="B185" s="50"/>
      <c r="C185" s="71" t="s">
        <v>92</v>
      </c>
      <c r="D185" s="71" t="s">
        <v>9</v>
      </c>
      <c r="E185" s="69" t="s">
        <v>34</v>
      </c>
      <c r="F185" s="74" t="s">
        <v>41</v>
      </c>
      <c r="G185" s="71" t="s">
        <v>42</v>
      </c>
      <c r="M185" s="36"/>
      <c r="N185" s="36"/>
    </row>
    <row r="186" spans="1:14" x14ac:dyDescent="0.25">
      <c r="A186"/>
      <c r="B186" s="70">
        <v>2016</v>
      </c>
      <c r="C186" s="64">
        <f t="shared" ref="C186:G193" si="9">+$E136+$F$149+C158+C174</f>
        <v>3.4569737941951935E-3</v>
      </c>
      <c r="D186" s="64">
        <f t="shared" si="9"/>
        <v>1.3995511749904096E-2</v>
      </c>
      <c r="E186" s="64">
        <f t="shared" si="9"/>
        <v>2.8518061015320041E-2</v>
      </c>
      <c r="F186" s="64">
        <f t="shared" si="9"/>
        <v>1.3196231068915609E-2</v>
      </c>
      <c r="G186" s="64">
        <f t="shared" si="9"/>
        <v>6.2921308978880477E-3</v>
      </c>
      <c r="M186" s="36"/>
      <c r="N186" s="36"/>
    </row>
    <row r="187" spans="1:14" x14ac:dyDescent="0.25">
      <c r="A187"/>
      <c r="B187" s="70">
        <v>2017</v>
      </c>
      <c r="C187" s="64">
        <f t="shared" si="9"/>
        <v>2.3150374680515562E-2</v>
      </c>
      <c r="D187" s="64">
        <f t="shared" si="9"/>
        <v>3.3688912636224463E-2</v>
      </c>
      <c r="E187" s="64">
        <f t="shared" si="9"/>
        <v>4.8211461901640405E-2</v>
      </c>
      <c r="F187" s="64">
        <f t="shared" si="9"/>
        <v>3.2889631955235976E-2</v>
      </c>
      <c r="G187" s="64">
        <f t="shared" si="9"/>
        <v>2.5985531784208416E-2</v>
      </c>
      <c r="M187" s="36"/>
      <c r="N187" s="36"/>
    </row>
    <row r="188" spans="1:14" x14ac:dyDescent="0.25">
      <c r="A188"/>
      <c r="B188" s="70">
        <v>2018</v>
      </c>
      <c r="C188" s="64">
        <f t="shared" si="9"/>
        <v>1.4836007072573144E-2</v>
      </c>
      <c r="D188" s="64">
        <f t="shared" si="9"/>
        <v>2.5374545028282045E-2</v>
      </c>
      <c r="E188" s="64">
        <f t="shared" si="9"/>
        <v>3.9897094293697991E-2</v>
      </c>
      <c r="F188" s="64">
        <f t="shared" si="9"/>
        <v>2.4575264347293558E-2</v>
      </c>
      <c r="G188" s="64">
        <f t="shared" si="9"/>
        <v>1.7671164176265998E-2</v>
      </c>
      <c r="M188" s="36"/>
      <c r="N188" s="36"/>
    </row>
    <row r="189" spans="1:14" x14ac:dyDescent="0.25">
      <c r="A189"/>
      <c r="B189" s="70">
        <v>2019</v>
      </c>
      <c r="C189" s="64">
        <f t="shared" si="9"/>
        <v>1.7019810890808538E-2</v>
      </c>
      <c r="D189" s="64">
        <f t="shared" si="9"/>
        <v>2.7558348846517439E-2</v>
      </c>
      <c r="E189" s="64">
        <f t="shared" si="9"/>
        <v>4.2080898111933385E-2</v>
      </c>
      <c r="F189" s="64">
        <f t="shared" si="9"/>
        <v>2.6759068165528952E-2</v>
      </c>
      <c r="G189" s="64">
        <f t="shared" si="9"/>
        <v>1.9854967994501392E-2</v>
      </c>
      <c r="M189" s="36"/>
      <c r="N189" s="36"/>
    </row>
    <row r="190" spans="1:14" x14ac:dyDescent="0.25">
      <c r="A190"/>
      <c r="B190" s="70">
        <v>2020</v>
      </c>
      <c r="C190" s="64">
        <f t="shared" si="9"/>
        <v>1.9009911867933358E-2</v>
      </c>
      <c r="D190" s="64">
        <f t="shared" si="9"/>
        <v>2.9548449823642259E-2</v>
      </c>
      <c r="E190" s="64">
        <f t="shared" si="9"/>
        <v>4.4070999089058205E-2</v>
      </c>
      <c r="F190" s="64">
        <f t="shared" si="9"/>
        <v>2.8749169142653772E-2</v>
      </c>
      <c r="G190" s="64">
        <f t="shared" si="9"/>
        <v>2.1845068971626212E-2</v>
      </c>
      <c r="M190" s="36"/>
      <c r="N190" s="36"/>
    </row>
    <row r="191" spans="1:14" x14ac:dyDescent="0.25">
      <c r="A191"/>
      <c r="B191" s="70">
        <v>2021</v>
      </c>
      <c r="C191" s="64">
        <f t="shared" si="9"/>
        <v>1.8550200664013528E-2</v>
      </c>
      <c r="D191" s="64">
        <f t="shared" si="9"/>
        <v>2.9088738619722429E-2</v>
      </c>
      <c r="E191" s="64">
        <f t="shared" si="9"/>
        <v>4.3611287885138371E-2</v>
      </c>
      <c r="F191" s="64">
        <f t="shared" si="9"/>
        <v>2.8289457938733945E-2</v>
      </c>
      <c r="G191" s="64">
        <f t="shared" si="9"/>
        <v>2.1385357767706382E-2</v>
      </c>
      <c r="M191" s="36"/>
      <c r="N191" s="36"/>
    </row>
    <row r="192" spans="1:14" x14ac:dyDescent="0.25">
      <c r="A192"/>
      <c r="B192" s="70">
        <v>2022</v>
      </c>
      <c r="C192" s="64">
        <f t="shared" si="9"/>
        <v>1.7730632306694638E-2</v>
      </c>
      <c r="D192" s="64">
        <f t="shared" si="9"/>
        <v>2.826917026240354E-2</v>
      </c>
      <c r="E192" s="64">
        <f t="shared" si="9"/>
        <v>4.2791719527819481E-2</v>
      </c>
      <c r="F192" s="64">
        <f t="shared" si="9"/>
        <v>2.7469889581415056E-2</v>
      </c>
      <c r="G192" s="64">
        <f t="shared" si="9"/>
        <v>2.0565789410387492E-2</v>
      </c>
      <c r="H192" s="37"/>
      <c r="I192" s="37"/>
      <c r="J192" s="37"/>
      <c r="L192" s="36"/>
      <c r="M192" s="36"/>
      <c r="N192" s="36"/>
    </row>
    <row r="193" spans="1:10" x14ac:dyDescent="0.25">
      <c r="A193"/>
      <c r="B193" s="70">
        <v>2023</v>
      </c>
      <c r="C193" s="64">
        <f t="shared" si="9"/>
        <v>1.7225043146306986E-2</v>
      </c>
      <c r="D193" s="64">
        <f t="shared" si="9"/>
        <v>2.7763581102015888E-2</v>
      </c>
      <c r="E193" s="64">
        <f t="shared" si="9"/>
        <v>4.2286130367431833E-2</v>
      </c>
      <c r="F193" s="64">
        <f t="shared" si="9"/>
        <v>2.6964300421027401E-2</v>
      </c>
      <c r="G193" s="64">
        <f t="shared" si="9"/>
        <v>2.0060200249999841E-2</v>
      </c>
      <c r="H193" s="37"/>
      <c r="I193" s="37"/>
      <c r="J193" s="37"/>
    </row>
    <row r="194" spans="1:10" x14ac:dyDescent="0.25">
      <c r="A194"/>
      <c r="B194" s="20"/>
    </row>
    <row r="195" spans="1:10" x14ac:dyDescent="0.25">
      <c r="A195"/>
      <c r="H195" s="38"/>
    </row>
    <row r="196" spans="1:10" s="43" customFormat="1" ht="21" x14ac:dyDescent="0.35">
      <c r="A196" s="60" t="s">
        <v>29</v>
      </c>
      <c r="H196" s="38"/>
    </row>
    <row r="197" spans="1:10" x14ac:dyDescent="0.25">
      <c r="H197" s="38"/>
    </row>
    <row r="198" spans="1:10" x14ac:dyDescent="0.25">
      <c r="H198" s="38"/>
    </row>
    <row r="199" spans="1:10" ht="18.75" x14ac:dyDescent="0.3">
      <c r="A199"/>
      <c r="B199" s="63" t="s">
        <v>28</v>
      </c>
      <c r="C199" s="43"/>
      <c r="D199" s="43"/>
      <c r="E199" s="43"/>
      <c r="F199" s="43"/>
      <c r="G199" s="43"/>
    </row>
    <row r="200" spans="1:10" x14ac:dyDescent="0.25">
      <c r="A200"/>
      <c r="B200" s="44"/>
      <c r="C200" s="43"/>
      <c r="D200" s="43"/>
      <c r="E200" s="43"/>
      <c r="F200" s="43"/>
      <c r="G200" s="43"/>
    </row>
    <row r="201" spans="1:10" x14ac:dyDescent="0.25">
      <c r="A201"/>
      <c r="B201" s="50"/>
      <c r="C201" s="71" t="str">
        <f>+Inputs!C29</f>
        <v xml:space="preserve">GasNet </v>
      </c>
      <c r="D201" s="71" t="str">
        <f>+Inputs!D29</f>
        <v>Powerco</v>
      </c>
      <c r="E201" s="69" t="str">
        <f>+Inputs!E29</f>
        <v>Vector Dist</v>
      </c>
      <c r="F201" s="74" t="s">
        <v>41</v>
      </c>
      <c r="G201" s="71" t="str">
        <f>+Inputs!G29</f>
        <v>Vector Trans</v>
      </c>
    </row>
    <row r="202" spans="1:10" x14ac:dyDescent="0.25">
      <c r="A202"/>
      <c r="B202" s="70">
        <v>2016</v>
      </c>
      <c r="C202" s="65">
        <f>Inputs!C30</f>
        <v>0</v>
      </c>
      <c r="D202" s="65">
        <f>Inputs!D30</f>
        <v>0</v>
      </c>
      <c r="E202" s="65">
        <f>Inputs!E30</f>
        <v>0</v>
      </c>
      <c r="F202" s="65">
        <f>Inputs!F30</f>
        <v>0</v>
      </c>
      <c r="G202" s="65">
        <f>Inputs!G30</f>
        <v>0</v>
      </c>
    </row>
    <row r="203" spans="1:10" x14ac:dyDescent="0.25">
      <c r="A203"/>
      <c r="B203" s="70">
        <v>2017</v>
      </c>
      <c r="C203" s="65">
        <f>Inputs!C31</f>
        <v>0</v>
      </c>
      <c r="D203" s="65">
        <f>Inputs!D31</f>
        <v>0</v>
      </c>
      <c r="E203" s="65">
        <f>Inputs!E31</f>
        <v>0</v>
      </c>
      <c r="F203" s="65">
        <f>Inputs!F31</f>
        <v>0</v>
      </c>
      <c r="G203" s="65">
        <f>Inputs!G31</f>
        <v>0</v>
      </c>
    </row>
    <row r="204" spans="1:10" x14ac:dyDescent="0.25">
      <c r="A204"/>
      <c r="B204" s="70">
        <f>+Inputs!B32</f>
        <v>2018</v>
      </c>
      <c r="C204" s="65">
        <f>Inputs!C32</f>
        <v>0</v>
      </c>
      <c r="D204" s="65">
        <f>Inputs!D32</f>
        <v>0</v>
      </c>
      <c r="E204" s="65">
        <f>Inputs!E32</f>
        <v>0</v>
      </c>
      <c r="F204" s="65">
        <f>Inputs!F32</f>
        <v>0</v>
      </c>
      <c r="G204" s="65">
        <f>Inputs!G32</f>
        <v>0</v>
      </c>
    </row>
    <row r="205" spans="1:10" x14ac:dyDescent="0.25">
      <c r="A205"/>
      <c r="B205" s="70">
        <f>+Inputs!B33</f>
        <v>2019</v>
      </c>
      <c r="C205" s="65">
        <f>Inputs!C33</f>
        <v>0</v>
      </c>
      <c r="D205" s="65">
        <f>Inputs!D33</f>
        <v>0</v>
      </c>
      <c r="E205" s="65">
        <f>Inputs!E33</f>
        <v>0</v>
      </c>
      <c r="F205" s="65">
        <f>Inputs!F33</f>
        <v>0</v>
      </c>
      <c r="G205" s="65">
        <f>Inputs!G33</f>
        <v>0</v>
      </c>
    </row>
    <row r="206" spans="1:10" x14ac:dyDescent="0.25">
      <c r="A206"/>
      <c r="B206" s="70">
        <f>+Inputs!B34</f>
        <v>2020</v>
      </c>
      <c r="C206" s="65">
        <f>Inputs!C34</f>
        <v>0</v>
      </c>
      <c r="D206" s="65">
        <f>Inputs!D34</f>
        <v>0</v>
      </c>
      <c r="E206" s="65">
        <f>Inputs!E34</f>
        <v>0</v>
      </c>
      <c r="F206" s="65">
        <f>Inputs!F34</f>
        <v>0</v>
      </c>
      <c r="G206" s="65">
        <f>Inputs!G34</f>
        <v>0</v>
      </c>
    </row>
    <row r="207" spans="1:10" x14ac:dyDescent="0.25">
      <c r="A207"/>
      <c r="B207" s="70">
        <f>+Inputs!B35</f>
        <v>2021</v>
      </c>
      <c r="C207" s="65">
        <f>Inputs!C35</f>
        <v>0</v>
      </c>
      <c r="D207" s="65">
        <f>Inputs!D35</f>
        <v>0</v>
      </c>
      <c r="E207" s="65">
        <f>Inputs!E35</f>
        <v>0</v>
      </c>
      <c r="F207" s="65">
        <f>Inputs!F35</f>
        <v>0</v>
      </c>
      <c r="G207" s="65">
        <f>Inputs!G35</f>
        <v>0</v>
      </c>
    </row>
    <row r="208" spans="1:10" x14ac:dyDescent="0.25">
      <c r="A208"/>
      <c r="B208" s="70">
        <f>+Inputs!B36</f>
        <v>2022</v>
      </c>
      <c r="C208" s="65">
        <f>Inputs!C36</f>
        <v>0</v>
      </c>
      <c r="D208" s="65">
        <f>Inputs!D36</f>
        <v>0</v>
      </c>
      <c r="E208" s="65">
        <f>Inputs!E36</f>
        <v>0</v>
      </c>
      <c r="F208" s="65">
        <f>Inputs!F36</f>
        <v>0</v>
      </c>
      <c r="G208" s="65">
        <f>Inputs!G36</f>
        <v>0</v>
      </c>
    </row>
    <row r="209" spans="1:12" x14ac:dyDescent="0.25">
      <c r="A209"/>
      <c r="B209" s="70">
        <v>2023</v>
      </c>
      <c r="C209" s="65">
        <f>Inputs!C37</f>
        <v>0</v>
      </c>
      <c r="D209" s="65">
        <f>Inputs!D37</f>
        <v>0</v>
      </c>
      <c r="E209" s="65">
        <f>Inputs!E37</f>
        <v>0</v>
      </c>
      <c r="F209" s="65">
        <f>Inputs!F37</f>
        <v>0</v>
      </c>
      <c r="G209" s="65">
        <f>Inputs!G37</f>
        <v>0</v>
      </c>
    </row>
    <row r="210" spans="1:12" x14ac:dyDescent="0.25">
      <c r="A210"/>
      <c r="B210" s="33"/>
      <c r="C210" s="39"/>
    </row>
    <row r="211" spans="1:12" x14ac:dyDescent="0.25">
      <c r="A211"/>
      <c r="B211" s="33"/>
      <c r="C211" s="39"/>
    </row>
    <row r="212" spans="1:12" ht="18.75" x14ac:dyDescent="0.3">
      <c r="A212"/>
      <c r="B212" s="63" t="s">
        <v>27</v>
      </c>
    </row>
    <row r="213" spans="1:12" x14ac:dyDescent="0.25">
      <c r="A213"/>
      <c r="B213" s="20"/>
    </row>
    <row r="214" spans="1:12" x14ac:dyDescent="0.25">
      <c r="A214"/>
      <c r="B214" s="74"/>
      <c r="C214" s="71" t="s">
        <v>92</v>
      </c>
      <c r="D214" s="71" t="s">
        <v>9</v>
      </c>
      <c r="E214" s="69" t="s">
        <v>34</v>
      </c>
      <c r="F214" s="74" t="s">
        <v>41</v>
      </c>
      <c r="G214" s="71" t="s">
        <v>42</v>
      </c>
    </row>
    <row r="215" spans="1:12" x14ac:dyDescent="0.25">
      <c r="A215"/>
      <c r="B215" s="70" t="s">
        <v>39</v>
      </c>
      <c r="C215" s="66">
        <v>1</v>
      </c>
      <c r="D215" s="66">
        <v>1</v>
      </c>
      <c r="E215" s="66">
        <v>1</v>
      </c>
      <c r="F215" s="66">
        <v>1</v>
      </c>
      <c r="G215" s="66">
        <v>1</v>
      </c>
      <c r="L215" s="38"/>
    </row>
    <row r="216" spans="1:12" x14ac:dyDescent="0.25">
      <c r="A216"/>
      <c r="B216" s="70">
        <v>2016</v>
      </c>
      <c r="C216" s="66">
        <f t="shared" ref="C216:G223" si="10">+C215*(1+C186)</f>
        <v>1.0034569737941952</v>
      </c>
      <c r="D216" s="66">
        <f t="shared" si="10"/>
        <v>1.013995511749904</v>
      </c>
      <c r="E216" s="66">
        <f t="shared" si="10"/>
        <v>1.02851806101532</v>
      </c>
      <c r="F216" s="66">
        <f t="shared" si="10"/>
        <v>1.0131962310689155</v>
      </c>
      <c r="G216" s="66">
        <f t="shared" si="10"/>
        <v>1.006292130897888</v>
      </c>
      <c r="H216" s="38"/>
      <c r="I216" s="38"/>
      <c r="J216" s="38"/>
      <c r="K216" s="38"/>
      <c r="L216" s="38"/>
    </row>
    <row r="217" spans="1:12" x14ac:dyDescent="0.25">
      <c r="A217"/>
      <c r="B217" s="70">
        <v>2017</v>
      </c>
      <c r="C217" s="66">
        <f t="shared" si="10"/>
        <v>1.0266873787133071</v>
      </c>
      <c r="D217" s="66">
        <f t="shared" si="10"/>
        <v>1.0481559179587703</v>
      </c>
      <c r="E217" s="66">
        <f t="shared" si="10"/>
        <v>1.0781044203291092</v>
      </c>
      <c r="F217" s="66">
        <f t="shared" si="10"/>
        <v>1.0465198822072046</v>
      </c>
      <c r="G217" s="66">
        <f t="shared" si="10"/>
        <v>1.0324411670495339</v>
      </c>
      <c r="H217" s="38"/>
      <c r="I217" s="38"/>
      <c r="J217" s="38"/>
      <c r="K217" s="38"/>
      <c r="L217" s="38"/>
    </row>
    <row r="218" spans="1:12" x14ac:dyDescent="0.25">
      <c r="A218"/>
      <c r="B218" s="70">
        <v>2018</v>
      </c>
      <c r="C218" s="66">
        <f t="shared" si="10"/>
        <v>1.0419193199252192</v>
      </c>
      <c r="D218" s="66">
        <f t="shared" si="10"/>
        <v>1.0747523974956754</v>
      </c>
      <c r="E218" s="66">
        <f t="shared" si="10"/>
        <v>1.1211176540454324</v>
      </c>
      <c r="F218" s="66">
        <f t="shared" si="10"/>
        <v>1.0722383849571453</v>
      </c>
      <c r="G218" s="66">
        <f t="shared" si="10"/>
        <v>1.0506856044148019</v>
      </c>
      <c r="H218" s="38"/>
      <c r="I218" s="38"/>
      <c r="J218" s="38"/>
      <c r="K218" s="38"/>
      <c r="L218" s="38"/>
    </row>
    <row r="219" spans="1:12" x14ac:dyDescent="0.25">
      <c r="A219"/>
      <c r="B219" s="70">
        <v>2019</v>
      </c>
      <c r="C219" s="66">
        <f t="shared" si="10"/>
        <v>1.0596525897138265</v>
      </c>
      <c r="D219" s="66">
        <f t="shared" si="10"/>
        <v>1.1043707989894922</v>
      </c>
      <c r="E219" s="66">
        <f t="shared" si="10"/>
        <v>1.1682952918168079</v>
      </c>
      <c r="F219" s="66">
        <f t="shared" si="10"/>
        <v>1.1009304849899102</v>
      </c>
      <c r="G219" s="66">
        <f t="shared" si="10"/>
        <v>1.0715469334627412</v>
      </c>
      <c r="H219" s="38"/>
      <c r="I219" s="38"/>
      <c r="J219" s="38"/>
      <c r="K219" s="38"/>
      <c r="L219" s="38"/>
    </row>
    <row r="220" spans="1:12" x14ac:dyDescent="0.25">
      <c r="A220"/>
      <c r="B220" s="70">
        <v>2020</v>
      </c>
      <c r="C220" s="66">
        <f t="shared" si="10"/>
        <v>1.0797964920549137</v>
      </c>
      <c r="D220" s="66">
        <f t="shared" si="10"/>
        <v>1.137003244130129</v>
      </c>
      <c r="E220" s="66">
        <f t="shared" si="10"/>
        <v>1.2197832325582174</v>
      </c>
      <c r="F220" s="66">
        <f t="shared" si="10"/>
        <v>1.1325813217171889</v>
      </c>
      <c r="G220" s="66">
        <f t="shared" si="10"/>
        <v>1.0949549501305695</v>
      </c>
      <c r="H220" s="38"/>
      <c r="I220" s="38"/>
      <c r="J220" s="38"/>
      <c r="K220" s="38"/>
      <c r="L220" s="38"/>
    </row>
    <row r="221" spans="1:12" x14ac:dyDescent="0.25">
      <c r="A221"/>
      <c r="B221" s="70">
        <v>2021</v>
      </c>
      <c r="C221" s="66">
        <f t="shared" si="10"/>
        <v>1.0998269336588302</v>
      </c>
      <c r="D221" s="66">
        <f t="shared" si="10"/>
        <v>1.1700772343084069</v>
      </c>
      <c r="E221" s="66">
        <f t="shared" si="10"/>
        <v>1.2729795502707786</v>
      </c>
      <c r="F221" s="66">
        <f t="shared" si="10"/>
        <v>1.1646214333801033</v>
      </c>
      <c r="G221" s="66">
        <f t="shared" si="10"/>
        <v>1.1183709534786328</v>
      </c>
      <c r="H221" s="38"/>
      <c r="I221" s="38"/>
      <c r="J221" s="38"/>
      <c r="K221" s="38"/>
      <c r="L221" s="38"/>
    </row>
    <row r="222" spans="1:12" x14ac:dyDescent="0.25">
      <c r="A222"/>
      <c r="B222" s="70">
        <v>2022</v>
      </c>
      <c r="C222" s="66">
        <f t="shared" si="10"/>
        <v>1.1193275606205344</v>
      </c>
      <c r="D222" s="66">
        <f t="shared" si="10"/>
        <v>1.2031543468652337</v>
      </c>
      <c r="E222" s="66">
        <f t="shared" si="10"/>
        <v>1.3274525341506156</v>
      </c>
      <c r="F222" s="66">
        <f t="shared" si="10"/>
        <v>1.1966134555592041</v>
      </c>
      <c r="G222" s="66">
        <f t="shared" si="10"/>
        <v>1.1413711349905686</v>
      </c>
      <c r="H222" s="38"/>
      <c r="I222" s="38"/>
      <c r="J222" s="38"/>
      <c r="K222" s="38"/>
      <c r="L222" s="38"/>
    </row>
    <row r="223" spans="1:12" x14ac:dyDescent="0.25">
      <c r="A223"/>
      <c r="B223" s="70">
        <v>2023</v>
      </c>
      <c r="C223" s="66">
        <f t="shared" si="10"/>
        <v>1.1386080261470737</v>
      </c>
      <c r="D223" s="66">
        <f t="shared" si="10"/>
        <v>1.2365582201526695</v>
      </c>
      <c r="E223" s="66">
        <f t="shared" si="10"/>
        <v>1.3835853650662862</v>
      </c>
      <c r="F223" s="66">
        <f t="shared" si="10"/>
        <v>1.2288793002627461</v>
      </c>
      <c r="G223" s="66">
        <f t="shared" si="10"/>
        <v>1.1642672685180491</v>
      </c>
      <c r="H223" s="38"/>
      <c r="I223" s="38"/>
      <c r="J223" s="38"/>
      <c r="K223" s="38"/>
    </row>
    <row r="224" spans="1:12" x14ac:dyDescent="0.25">
      <c r="A224"/>
      <c r="B224" s="20"/>
    </row>
    <row r="225" spans="1:12" ht="18.75" x14ac:dyDescent="0.3">
      <c r="A225"/>
      <c r="B225" s="63" t="s">
        <v>57</v>
      </c>
      <c r="H225" s="40"/>
      <c r="I225" s="40"/>
      <c r="J225" s="40"/>
      <c r="K225" s="40"/>
    </row>
    <row r="226" spans="1:12" x14ac:dyDescent="0.25">
      <c r="A226"/>
      <c r="B226" s="20"/>
      <c r="H226" s="40"/>
      <c r="I226" s="40"/>
      <c r="J226" s="40"/>
      <c r="K226" s="40"/>
    </row>
    <row r="227" spans="1:12" x14ac:dyDescent="0.25">
      <c r="A227"/>
      <c r="B227" s="74"/>
      <c r="C227" s="71" t="str">
        <f>+Inputs!C5</f>
        <v xml:space="preserve">GasNet </v>
      </c>
      <c r="D227" s="74" t="str">
        <f>+Inputs!D5</f>
        <v>Powerco</v>
      </c>
      <c r="E227" s="71" t="str">
        <f>+Inputs!E5</f>
        <v>Vector Dist</v>
      </c>
      <c r="F227" s="74" t="str">
        <f>+Inputs!F5</f>
        <v>First Gas Dist</v>
      </c>
      <c r="G227" s="74" t="str">
        <f>+Inputs!G5</f>
        <v>First Gas Trans</v>
      </c>
      <c r="H227" s="40"/>
      <c r="I227" s="40"/>
      <c r="J227" s="40"/>
      <c r="K227" s="40"/>
    </row>
    <row r="228" spans="1:12" x14ac:dyDescent="0.25">
      <c r="A228"/>
      <c r="B228" s="80" t="s">
        <v>76</v>
      </c>
      <c r="C228" s="65">
        <f>Inputs!C10</f>
        <v>1584.25</v>
      </c>
      <c r="D228" s="65">
        <f>Inputs!D10</f>
        <v>15302.75</v>
      </c>
      <c r="E228" s="65">
        <f>Inputs!E10</f>
        <v>10731.75</v>
      </c>
      <c r="F228" s="65">
        <f>Inputs!F10</f>
        <v>6351.25</v>
      </c>
      <c r="G228" s="65">
        <f>Inputs!G10</f>
        <v>39047</v>
      </c>
      <c r="H228" s="40"/>
      <c r="I228" s="40"/>
      <c r="J228" s="40"/>
      <c r="K228" s="40"/>
    </row>
    <row r="229" spans="1:12" x14ac:dyDescent="0.25">
      <c r="A229"/>
      <c r="B229" s="20"/>
      <c r="H229" s="21"/>
      <c r="I229" s="21"/>
      <c r="J229" s="21"/>
      <c r="K229" s="21"/>
    </row>
    <row r="230" spans="1:12" ht="18.75" x14ac:dyDescent="0.3">
      <c r="A230"/>
      <c r="B230" s="63" t="s">
        <v>59</v>
      </c>
      <c r="H230" s="21"/>
      <c r="I230" s="21"/>
      <c r="J230" s="21"/>
      <c r="K230" s="21"/>
    </row>
    <row r="231" spans="1:12" x14ac:dyDescent="0.25">
      <c r="A231"/>
      <c r="B231" s="55"/>
      <c r="C231" s="52" t="s">
        <v>92</v>
      </c>
      <c r="D231" s="55" t="s">
        <v>9</v>
      </c>
      <c r="E231" s="52" t="s">
        <v>34</v>
      </c>
      <c r="F231" s="55" t="s">
        <v>41</v>
      </c>
      <c r="G231" s="55" t="s">
        <v>42</v>
      </c>
      <c r="H231" s="21"/>
      <c r="I231" s="21"/>
      <c r="J231" s="21"/>
      <c r="K231" s="21"/>
    </row>
    <row r="232" spans="1:12" x14ac:dyDescent="0.25">
      <c r="A232"/>
      <c r="B232" s="49"/>
      <c r="C232" s="65">
        <f>+C202</f>
        <v>0</v>
      </c>
      <c r="D232" s="65">
        <f>+D202</f>
        <v>0</v>
      </c>
      <c r="E232" s="65">
        <f>+E202</f>
        <v>0</v>
      </c>
      <c r="F232" s="65">
        <f>+F202</f>
        <v>0</v>
      </c>
      <c r="G232" s="65">
        <f>+G202</f>
        <v>0</v>
      </c>
      <c r="H232" s="21"/>
      <c r="I232" s="21"/>
      <c r="J232" s="21"/>
      <c r="K232" s="21"/>
    </row>
    <row r="233" spans="1:12" x14ac:dyDescent="0.25">
      <c r="A233"/>
      <c r="B233" s="20"/>
      <c r="H233" s="21"/>
      <c r="I233" s="21"/>
      <c r="J233" s="21"/>
      <c r="K233" s="21"/>
    </row>
    <row r="234" spans="1:12" ht="18.75" x14ac:dyDescent="0.3">
      <c r="A234"/>
      <c r="B234" s="63" t="s">
        <v>58</v>
      </c>
      <c r="H234" s="21"/>
      <c r="I234" s="21"/>
      <c r="J234" s="21"/>
      <c r="K234" s="21"/>
    </row>
    <row r="235" spans="1:12" x14ac:dyDescent="0.25">
      <c r="A235"/>
      <c r="B235" s="55"/>
      <c r="C235" s="71" t="s">
        <v>92</v>
      </c>
      <c r="D235" s="74" t="s">
        <v>9</v>
      </c>
      <c r="E235" s="71" t="s">
        <v>34</v>
      </c>
      <c r="F235" s="74" t="s">
        <v>41</v>
      </c>
      <c r="G235" s="74" t="s">
        <v>42</v>
      </c>
    </row>
    <row r="236" spans="1:12" x14ac:dyDescent="0.25">
      <c r="A236"/>
      <c r="B236" s="71" t="s">
        <v>76</v>
      </c>
      <c r="C236" s="65">
        <f>+C228-C232</f>
        <v>1584.25</v>
      </c>
      <c r="D236" s="65">
        <f t="shared" ref="D236:G236" si="11">+D228-D232</f>
        <v>15302.75</v>
      </c>
      <c r="E236" s="65">
        <f t="shared" si="11"/>
        <v>10731.75</v>
      </c>
      <c r="F236" s="65">
        <f t="shared" si="11"/>
        <v>6351.25</v>
      </c>
      <c r="G236" s="65">
        <f t="shared" si="11"/>
        <v>39047</v>
      </c>
    </row>
    <row r="237" spans="1:12" x14ac:dyDescent="0.25">
      <c r="A237"/>
    </row>
    <row r="238" spans="1:12" ht="18.75" x14ac:dyDescent="0.3">
      <c r="A238"/>
      <c r="B238" s="63" t="s">
        <v>71</v>
      </c>
    </row>
    <row r="239" spans="1:12" x14ac:dyDescent="0.25">
      <c r="A239"/>
      <c r="B239" s="20"/>
      <c r="H239" s="38"/>
      <c r="I239" s="38"/>
      <c r="J239" s="38"/>
      <c r="K239" s="38"/>
      <c r="L239" s="38"/>
    </row>
    <row r="240" spans="1:12" x14ac:dyDescent="0.25">
      <c r="A240"/>
      <c r="B240" s="49"/>
      <c r="C240" s="71" t="s">
        <v>92</v>
      </c>
      <c r="D240" s="71" t="s">
        <v>9</v>
      </c>
      <c r="E240" s="71" t="s">
        <v>34</v>
      </c>
      <c r="F240" s="71" t="s">
        <v>41</v>
      </c>
      <c r="G240" s="71" t="s">
        <v>42</v>
      </c>
      <c r="H240" s="38"/>
      <c r="I240" s="38"/>
      <c r="J240" s="38"/>
      <c r="K240" s="38"/>
      <c r="L240" s="38"/>
    </row>
    <row r="241" spans="1:13" x14ac:dyDescent="0.25">
      <c r="A241"/>
      <c r="B241" s="70" t="s">
        <v>39</v>
      </c>
      <c r="C241" s="65">
        <f t="shared" ref="C241:G249" si="12">C$236*C215</f>
        <v>1584.25</v>
      </c>
      <c r="D241" s="65">
        <f t="shared" si="12"/>
        <v>15302.75</v>
      </c>
      <c r="E241" s="65">
        <f t="shared" si="12"/>
        <v>10731.75</v>
      </c>
      <c r="F241" s="65">
        <f t="shared" si="12"/>
        <v>6351.25</v>
      </c>
      <c r="G241" s="65">
        <f t="shared" si="12"/>
        <v>39047</v>
      </c>
      <c r="H241" s="38"/>
      <c r="I241" s="38"/>
      <c r="J241" s="38"/>
      <c r="K241" s="38"/>
      <c r="L241" s="41"/>
      <c r="M241" s="38"/>
    </row>
    <row r="242" spans="1:13" x14ac:dyDescent="0.25">
      <c r="A242"/>
      <c r="B242" s="70">
        <v>2016</v>
      </c>
      <c r="C242" s="65">
        <f t="shared" si="12"/>
        <v>1589.7267107334537</v>
      </c>
      <c r="D242" s="65">
        <f t="shared" si="12"/>
        <v>15516.919817430844</v>
      </c>
      <c r="E242" s="65">
        <f t="shared" si="12"/>
        <v>11037.798701301161</v>
      </c>
      <c r="F242" s="65">
        <f t="shared" si="12"/>
        <v>6435.0625625764496</v>
      </c>
      <c r="G242" s="65">
        <f t="shared" si="12"/>
        <v>39292.688835169836</v>
      </c>
      <c r="H242" s="41"/>
      <c r="I242" s="41"/>
      <c r="J242" s="41"/>
      <c r="K242" s="41"/>
      <c r="L242" s="41"/>
      <c r="M242" s="38"/>
    </row>
    <row r="243" spans="1:13" x14ac:dyDescent="0.25">
      <c r="A243"/>
      <c r="B243" s="70">
        <v>2017</v>
      </c>
      <c r="C243" s="65">
        <f t="shared" si="12"/>
        <v>1626.5294797265567</v>
      </c>
      <c r="D243" s="65">
        <f t="shared" si="12"/>
        <v>16039.667973543572</v>
      </c>
      <c r="E243" s="65">
        <f t="shared" si="12"/>
        <v>11569.947112866917</v>
      </c>
      <c r="F243" s="65">
        <f t="shared" si="12"/>
        <v>6646.7094018685084</v>
      </c>
      <c r="G243" s="65">
        <f t="shared" si="12"/>
        <v>40313.730249783148</v>
      </c>
      <c r="H243" s="41"/>
      <c r="I243" s="41"/>
      <c r="J243" s="41"/>
      <c r="K243" s="41"/>
      <c r="L243" s="41"/>
      <c r="M243" s="38"/>
    </row>
    <row r="244" spans="1:13" x14ac:dyDescent="0.25">
      <c r="A244"/>
      <c r="B244" s="70">
        <v>2018</v>
      </c>
      <c r="C244" s="65">
        <f t="shared" si="12"/>
        <v>1650.6606825915285</v>
      </c>
      <c r="D244" s="65">
        <f t="shared" si="12"/>
        <v>16446.667250776947</v>
      </c>
      <c r="E244" s="65">
        <f t="shared" si="12"/>
        <v>12031.554383802069</v>
      </c>
      <c r="F244" s="65">
        <f t="shared" si="12"/>
        <v>6810.054042459069</v>
      </c>
      <c r="G244" s="65">
        <f t="shared" si="12"/>
        <v>41026.120795584771</v>
      </c>
      <c r="H244" s="41"/>
      <c r="I244" s="41"/>
      <c r="J244" s="41"/>
      <c r="K244" s="41"/>
      <c r="L244" s="41"/>
      <c r="M244" s="38"/>
    </row>
    <row r="245" spans="1:13" x14ac:dyDescent="0.25">
      <c r="A245"/>
      <c r="B245" s="70">
        <v>2019</v>
      </c>
      <c r="C245" s="65">
        <f t="shared" si="12"/>
        <v>1678.7546152541297</v>
      </c>
      <c r="D245" s="65">
        <f t="shared" si="12"/>
        <v>16899.910244236453</v>
      </c>
      <c r="E245" s="65">
        <f t="shared" si="12"/>
        <v>12537.852997955028</v>
      </c>
      <c r="F245" s="65">
        <f t="shared" si="12"/>
        <v>6992.284742792167</v>
      </c>
      <c r="G245" s="65">
        <f t="shared" si="12"/>
        <v>41840.693110919659</v>
      </c>
      <c r="H245" s="41"/>
      <c r="I245" s="41"/>
      <c r="J245" s="41"/>
      <c r="K245" s="41"/>
      <c r="L245" s="41"/>
      <c r="M245" s="38"/>
    </row>
    <row r="246" spans="1:13" x14ac:dyDescent="0.25">
      <c r="A246"/>
      <c r="B246" s="70">
        <v>2020</v>
      </c>
      <c r="C246" s="65">
        <f t="shared" si="12"/>
        <v>1710.6675925379971</v>
      </c>
      <c r="D246" s="65">
        <f t="shared" si="12"/>
        <v>17399.27639411233</v>
      </c>
      <c r="E246" s="65">
        <f t="shared" si="12"/>
        <v>13090.40870600665</v>
      </c>
      <c r="F246" s="65">
        <f t="shared" si="12"/>
        <v>7193.3071195562961</v>
      </c>
      <c r="G246" s="65">
        <f t="shared" si="12"/>
        <v>42754.705937748346</v>
      </c>
      <c r="H246" s="41"/>
      <c r="I246" s="41"/>
      <c r="J246" s="41"/>
      <c r="K246" s="41"/>
      <c r="L246" s="41"/>
      <c r="M246" s="38"/>
    </row>
    <row r="247" spans="1:13" x14ac:dyDescent="0.25">
      <c r="A247"/>
      <c r="B247" s="70">
        <v>2021</v>
      </c>
      <c r="C247" s="65">
        <f t="shared" si="12"/>
        <v>1742.4008196490017</v>
      </c>
      <c r="D247" s="65">
        <f t="shared" si="12"/>
        <v>17905.399397312973</v>
      </c>
      <c r="E247" s="65">
        <f t="shared" si="12"/>
        <v>13661.298288618427</v>
      </c>
      <c r="F247" s="65">
        <f t="shared" si="12"/>
        <v>7396.801878755381</v>
      </c>
      <c r="G247" s="65">
        <f t="shared" si="12"/>
        <v>43669.030620480175</v>
      </c>
      <c r="H247" s="41"/>
      <c r="I247" s="41"/>
      <c r="J247" s="41"/>
      <c r="K247" s="41"/>
      <c r="L247" s="41"/>
      <c r="M247" s="38"/>
    </row>
    <row r="248" spans="1:13" x14ac:dyDescent="0.25">
      <c r="A248"/>
      <c r="B248" s="70">
        <v>2022</v>
      </c>
      <c r="C248" s="65">
        <f t="shared" si="12"/>
        <v>1773.2946879130816</v>
      </c>
      <c r="D248" s="65">
        <f t="shared" si="12"/>
        <v>18411.570181491956</v>
      </c>
      <c r="E248" s="65">
        <f t="shared" si="12"/>
        <v>14245.888733370868</v>
      </c>
      <c r="F248" s="65">
        <f t="shared" si="12"/>
        <v>7599.9912096203952</v>
      </c>
      <c r="G248" s="65">
        <f t="shared" si="12"/>
        <v>44567.118707976733</v>
      </c>
      <c r="H248" s="41"/>
      <c r="I248" s="41"/>
      <c r="J248" s="41"/>
      <c r="K248" s="41"/>
      <c r="L248" s="41"/>
      <c r="M248" s="38"/>
    </row>
    <row r="249" spans="1:13" x14ac:dyDescent="0.25">
      <c r="A249"/>
      <c r="B249" s="70">
        <v>2023</v>
      </c>
      <c r="C249" s="65">
        <f t="shared" si="12"/>
        <v>1803.8397654235014</v>
      </c>
      <c r="D249" s="65">
        <f t="shared" si="12"/>
        <v>18922.741303441264</v>
      </c>
      <c r="E249" s="65">
        <f t="shared" si="12"/>
        <v>14848.292241550116</v>
      </c>
      <c r="F249" s="65">
        <f t="shared" si="12"/>
        <v>7804.9196557937657</v>
      </c>
      <c r="G249" s="65">
        <f t="shared" si="12"/>
        <v>45461.144033824261</v>
      </c>
      <c r="H249" s="41"/>
      <c r="I249" s="41"/>
      <c r="J249" s="41"/>
      <c r="K249" s="41"/>
    </row>
    <row r="250" spans="1:13" x14ac:dyDescent="0.25">
      <c r="A250"/>
      <c r="B250" s="8"/>
      <c r="L250" s="42"/>
      <c r="M250" s="42"/>
    </row>
    <row r="251" spans="1:13" ht="18.75" x14ac:dyDescent="0.3">
      <c r="A251"/>
      <c r="B251" s="63" t="s">
        <v>72</v>
      </c>
      <c r="H251" s="42"/>
      <c r="I251" s="42"/>
      <c r="J251" s="42"/>
      <c r="K251" s="42"/>
      <c r="L251" s="42"/>
      <c r="M251" s="42"/>
    </row>
    <row r="252" spans="1:13" x14ac:dyDescent="0.25">
      <c r="A252" s="20"/>
      <c r="B252" s="20"/>
      <c r="H252" s="42"/>
      <c r="I252" s="42"/>
      <c r="J252" s="42"/>
      <c r="K252" s="42"/>
      <c r="L252" s="42"/>
      <c r="M252" s="42"/>
    </row>
    <row r="253" spans="1:13" x14ac:dyDescent="0.25">
      <c r="A253" s="20"/>
      <c r="B253" s="71"/>
      <c r="C253" s="71" t="s">
        <v>92</v>
      </c>
      <c r="D253" s="71" t="s">
        <v>9</v>
      </c>
      <c r="E253" s="71" t="s">
        <v>34</v>
      </c>
      <c r="F253" s="71" t="s">
        <v>41</v>
      </c>
      <c r="G253" s="71" t="s">
        <v>42</v>
      </c>
      <c r="H253" s="42"/>
      <c r="I253" s="42"/>
      <c r="J253" s="42"/>
      <c r="K253" s="42"/>
      <c r="L253" s="42"/>
      <c r="M253" s="42"/>
    </row>
    <row r="254" spans="1:13" x14ac:dyDescent="0.25">
      <c r="B254" s="70">
        <v>2016</v>
      </c>
      <c r="C254" s="65">
        <f t="shared" ref="C254:G261" si="13">+C242+C202</f>
        <v>1589.7267107334537</v>
      </c>
      <c r="D254" s="65">
        <f t="shared" si="13"/>
        <v>15516.919817430844</v>
      </c>
      <c r="E254" s="65">
        <f t="shared" si="13"/>
        <v>11037.798701301161</v>
      </c>
      <c r="F254" s="65">
        <f t="shared" si="13"/>
        <v>6435.0625625764496</v>
      </c>
      <c r="G254" s="65">
        <f t="shared" si="13"/>
        <v>39292.688835169836</v>
      </c>
      <c r="H254" s="42"/>
      <c r="I254" s="42"/>
      <c r="J254" s="42"/>
      <c r="K254" s="42"/>
      <c r="L254" s="42"/>
      <c r="M254" s="42"/>
    </row>
    <row r="255" spans="1:13" x14ac:dyDescent="0.25">
      <c r="B255" s="70">
        <v>2017</v>
      </c>
      <c r="C255" s="65">
        <f t="shared" si="13"/>
        <v>1626.5294797265567</v>
      </c>
      <c r="D255" s="65">
        <f t="shared" si="13"/>
        <v>16039.667973543572</v>
      </c>
      <c r="E255" s="65">
        <f t="shared" si="13"/>
        <v>11569.947112866917</v>
      </c>
      <c r="F255" s="65">
        <f t="shared" si="13"/>
        <v>6646.7094018685084</v>
      </c>
      <c r="G255" s="65">
        <f t="shared" si="13"/>
        <v>40313.730249783148</v>
      </c>
      <c r="H255" s="42"/>
      <c r="I255" s="42"/>
      <c r="J255" s="42"/>
      <c r="K255" s="42"/>
      <c r="L255" s="42"/>
      <c r="M255" s="42"/>
    </row>
    <row r="256" spans="1:13" x14ac:dyDescent="0.25">
      <c r="B256" s="70">
        <v>2018</v>
      </c>
      <c r="C256" s="65">
        <f t="shared" si="13"/>
        <v>1650.6606825915285</v>
      </c>
      <c r="D256" s="65">
        <f t="shared" si="13"/>
        <v>16446.667250776947</v>
      </c>
      <c r="E256" s="65">
        <f t="shared" si="13"/>
        <v>12031.554383802069</v>
      </c>
      <c r="F256" s="65">
        <f t="shared" si="13"/>
        <v>6810.054042459069</v>
      </c>
      <c r="G256" s="65">
        <f t="shared" si="13"/>
        <v>41026.120795584771</v>
      </c>
      <c r="H256" s="42"/>
      <c r="I256" s="42"/>
      <c r="J256" s="42"/>
      <c r="K256" s="42"/>
      <c r="L256" s="42"/>
      <c r="M256" s="42"/>
    </row>
    <row r="257" spans="2:13" x14ac:dyDescent="0.25">
      <c r="B257" s="70">
        <v>2019</v>
      </c>
      <c r="C257" s="65">
        <f t="shared" si="13"/>
        <v>1678.7546152541297</v>
      </c>
      <c r="D257" s="65">
        <f t="shared" si="13"/>
        <v>16899.910244236453</v>
      </c>
      <c r="E257" s="65">
        <f t="shared" si="13"/>
        <v>12537.852997955028</v>
      </c>
      <c r="F257" s="65">
        <f t="shared" si="13"/>
        <v>6992.284742792167</v>
      </c>
      <c r="G257" s="65">
        <f t="shared" si="13"/>
        <v>41840.693110919659</v>
      </c>
      <c r="H257" s="42"/>
      <c r="I257" s="42"/>
      <c r="J257" s="42"/>
      <c r="K257" s="42"/>
      <c r="L257" s="42"/>
      <c r="M257" s="42"/>
    </row>
    <row r="258" spans="2:13" x14ac:dyDescent="0.25">
      <c r="B258" s="70">
        <v>2020</v>
      </c>
      <c r="C258" s="65">
        <f t="shared" si="13"/>
        <v>1710.6675925379971</v>
      </c>
      <c r="D258" s="65">
        <f t="shared" si="13"/>
        <v>17399.27639411233</v>
      </c>
      <c r="E258" s="65">
        <f t="shared" si="13"/>
        <v>13090.40870600665</v>
      </c>
      <c r="F258" s="65">
        <f t="shared" si="13"/>
        <v>7193.3071195562961</v>
      </c>
      <c r="G258" s="65">
        <f t="shared" si="13"/>
        <v>42754.705937748346</v>
      </c>
      <c r="H258" s="42"/>
      <c r="I258" s="42"/>
      <c r="J258" s="42"/>
      <c r="K258" s="42"/>
    </row>
    <row r="259" spans="2:13" x14ac:dyDescent="0.25">
      <c r="B259" s="70">
        <v>2021</v>
      </c>
      <c r="C259" s="65">
        <f t="shared" si="13"/>
        <v>1742.4008196490017</v>
      </c>
      <c r="D259" s="65">
        <f t="shared" si="13"/>
        <v>17905.399397312973</v>
      </c>
      <c r="E259" s="65">
        <f t="shared" si="13"/>
        <v>13661.298288618427</v>
      </c>
      <c r="F259" s="65">
        <f t="shared" si="13"/>
        <v>7396.801878755381</v>
      </c>
      <c r="G259" s="65">
        <f t="shared" si="13"/>
        <v>43669.030620480175</v>
      </c>
    </row>
    <row r="260" spans="2:13" x14ac:dyDescent="0.25">
      <c r="B260" s="70">
        <v>2022</v>
      </c>
      <c r="C260" s="65">
        <f t="shared" si="13"/>
        <v>1773.2946879130816</v>
      </c>
      <c r="D260" s="65">
        <f t="shared" si="13"/>
        <v>18411.570181491956</v>
      </c>
      <c r="E260" s="65">
        <f t="shared" si="13"/>
        <v>14245.888733370868</v>
      </c>
      <c r="F260" s="65">
        <f t="shared" si="13"/>
        <v>7599.9912096203952</v>
      </c>
      <c r="G260" s="65">
        <f t="shared" si="13"/>
        <v>44567.118707976733</v>
      </c>
    </row>
    <row r="261" spans="2:13" x14ac:dyDescent="0.25">
      <c r="B261" s="70">
        <v>2023</v>
      </c>
      <c r="C261" s="65">
        <f t="shared" si="13"/>
        <v>1803.8397654235014</v>
      </c>
      <c r="D261" s="65">
        <f t="shared" si="13"/>
        <v>18922.741303441264</v>
      </c>
      <c r="E261" s="65">
        <f t="shared" si="13"/>
        <v>14848.292241550116</v>
      </c>
      <c r="F261" s="65">
        <f t="shared" si="13"/>
        <v>7804.9196557937657</v>
      </c>
      <c r="G261" s="65">
        <f t="shared" si="13"/>
        <v>45461.144033824261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3"/>
  <sheetViews>
    <sheetView showGridLines="0" view="pageBreakPreview" zoomScaleNormal="115" zoomScaleSheetLayoutView="100" workbookViewId="0"/>
  </sheetViews>
  <sheetFormatPr defaultRowHeight="15" x14ac:dyDescent="0.25"/>
  <cols>
    <col min="1" max="1" width="49.28515625" bestFit="1" customWidth="1"/>
    <col min="2" max="5" width="12.85546875" customWidth="1"/>
    <col min="6" max="6" width="14.5703125" bestFit="1" customWidth="1"/>
    <col min="7" max="7" width="2.7109375" customWidth="1"/>
  </cols>
  <sheetData>
    <row r="1" spans="1:6" ht="26.25" x14ac:dyDescent="0.4">
      <c r="A1" s="90" t="s">
        <v>91</v>
      </c>
    </row>
    <row r="3" spans="1:6" x14ac:dyDescent="0.25">
      <c r="A3" s="71" t="s">
        <v>90</v>
      </c>
      <c r="B3" s="87" t="s">
        <v>92</v>
      </c>
      <c r="C3" s="87" t="s">
        <v>9</v>
      </c>
      <c r="D3" s="87" t="s">
        <v>34</v>
      </c>
      <c r="E3" s="87" t="s">
        <v>41</v>
      </c>
      <c r="F3" s="87" t="s">
        <v>42</v>
      </c>
    </row>
    <row r="4" spans="1:6" x14ac:dyDescent="0.25">
      <c r="A4" s="70">
        <v>2016</v>
      </c>
      <c r="B4" s="88">
        <f>Calculations!C255</f>
        <v>1626.5294797265567</v>
      </c>
      <c r="C4" s="88">
        <f>Calculations!D255</f>
        <v>16039.667973543572</v>
      </c>
      <c r="D4" s="88">
        <f>Calculations!E255</f>
        <v>11569.947112866917</v>
      </c>
      <c r="E4" s="88">
        <f>Calculations!F255</f>
        <v>6646.7094018685084</v>
      </c>
      <c r="F4" s="88">
        <f>Calculations!G255</f>
        <v>40313.730249783148</v>
      </c>
    </row>
    <row r="5" spans="1:6" x14ac:dyDescent="0.25">
      <c r="A5" s="70">
        <v>2017</v>
      </c>
      <c r="B5" s="88">
        <f>Calculations!C256</f>
        <v>1650.6606825915285</v>
      </c>
      <c r="C5" s="88">
        <f>Calculations!D256</f>
        <v>16446.667250776947</v>
      </c>
      <c r="D5" s="88">
        <f>Calculations!E256</f>
        <v>12031.554383802069</v>
      </c>
      <c r="E5" s="88">
        <f>Calculations!F256</f>
        <v>6810.054042459069</v>
      </c>
      <c r="F5" s="88">
        <f>Calculations!G256</f>
        <v>41026.120795584771</v>
      </c>
    </row>
    <row r="6" spans="1:6" x14ac:dyDescent="0.25">
      <c r="A6" s="70">
        <v>2018</v>
      </c>
      <c r="B6" s="88">
        <f>Calculations!C257</f>
        <v>1678.7546152541297</v>
      </c>
      <c r="C6" s="88">
        <f>Calculations!D257</f>
        <v>16899.910244236453</v>
      </c>
      <c r="D6" s="88">
        <f>Calculations!E257</f>
        <v>12537.852997955028</v>
      </c>
      <c r="E6" s="88">
        <f>Calculations!F257</f>
        <v>6992.284742792167</v>
      </c>
      <c r="F6" s="88">
        <f>Calculations!G257</f>
        <v>41840.693110919659</v>
      </c>
    </row>
    <row r="7" spans="1:6" x14ac:dyDescent="0.25">
      <c r="A7" s="70">
        <v>2019</v>
      </c>
      <c r="B7" s="88">
        <f>Calculations!C258</f>
        <v>1710.6675925379971</v>
      </c>
      <c r="C7" s="88">
        <f>Calculations!D258</f>
        <v>17399.27639411233</v>
      </c>
      <c r="D7" s="88">
        <f>Calculations!E258</f>
        <v>13090.40870600665</v>
      </c>
      <c r="E7" s="88">
        <f>Calculations!F258</f>
        <v>7193.3071195562961</v>
      </c>
      <c r="F7" s="88">
        <f>Calculations!G258</f>
        <v>42754.705937748346</v>
      </c>
    </row>
    <row r="8" spans="1:6" x14ac:dyDescent="0.25">
      <c r="A8" s="70">
        <v>2020</v>
      </c>
      <c r="B8" s="88">
        <f>Calculations!C259</f>
        <v>1742.4008196490017</v>
      </c>
      <c r="C8" s="88">
        <f>Calculations!D259</f>
        <v>17905.399397312973</v>
      </c>
      <c r="D8" s="88">
        <f>Calculations!E259</f>
        <v>13661.298288618427</v>
      </c>
      <c r="E8" s="88">
        <f>Calculations!F259</f>
        <v>7396.801878755381</v>
      </c>
      <c r="F8" s="88">
        <f>Calculations!G259</f>
        <v>43669.030620480175</v>
      </c>
    </row>
    <row r="9" spans="1:6" x14ac:dyDescent="0.25">
      <c r="A9" s="70">
        <v>2021</v>
      </c>
      <c r="B9" s="88">
        <f>Calculations!C260</f>
        <v>1773.2946879130816</v>
      </c>
      <c r="C9" s="88">
        <f>Calculations!D260</f>
        <v>18411.570181491956</v>
      </c>
      <c r="D9" s="88">
        <f>Calculations!E260</f>
        <v>14245.888733370868</v>
      </c>
      <c r="E9" s="88">
        <f>Calculations!F260</f>
        <v>7599.9912096203952</v>
      </c>
      <c r="F9" s="88">
        <f>Calculations!G260</f>
        <v>44567.118707976733</v>
      </c>
    </row>
    <row r="10" spans="1:6" x14ac:dyDescent="0.25">
      <c r="A10" s="70">
        <v>2022</v>
      </c>
      <c r="B10" s="88">
        <f>Calculations!C261</f>
        <v>1803.8397654235014</v>
      </c>
      <c r="C10" s="88">
        <f>Calculations!D261</f>
        <v>18922.741303441264</v>
      </c>
      <c r="D10" s="88">
        <f>Calculations!E261</f>
        <v>14848.292241550116</v>
      </c>
      <c r="E10" s="88">
        <f>Calculations!F261</f>
        <v>7804.9196557937657</v>
      </c>
      <c r="F10" s="88">
        <f>Calculations!G261</f>
        <v>45461.144033824261</v>
      </c>
    </row>
    <row r="11" spans="1:6" x14ac:dyDescent="0.25">
      <c r="A11" s="57"/>
      <c r="B11" s="57"/>
      <c r="C11" s="57"/>
      <c r="D11" s="57"/>
      <c r="E11" s="57"/>
      <c r="F11" s="57"/>
    </row>
    <row r="13" spans="1:6" x14ac:dyDescent="0.25">
      <c r="B13" s="100"/>
      <c r="C13" s="100"/>
      <c r="D13" s="100"/>
      <c r="E13" s="100"/>
      <c r="F13" s="100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39"/>
  <sheetViews>
    <sheetView showGridLines="0" view="pageBreakPreview" zoomScaleNormal="100" zoomScaleSheetLayoutView="100" workbookViewId="0"/>
  </sheetViews>
  <sheetFormatPr defaultRowHeight="15" x14ac:dyDescent="0.25"/>
  <cols>
    <col min="1" max="1" width="28.5703125" customWidth="1"/>
    <col min="2" max="6" width="14.28515625" customWidth="1"/>
    <col min="7" max="7" width="2.7109375" customWidth="1"/>
  </cols>
  <sheetData>
    <row r="1" spans="1:16" s="109" customFormat="1" ht="26.25" x14ac:dyDescent="0.4">
      <c r="A1" s="90" t="s">
        <v>81</v>
      </c>
    </row>
    <row r="2" spans="1:16" x14ac:dyDescent="0.25">
      <c r="A2" t="s">
        <v>77</v>
      </c>
      <c r="B2" s="101">
        <v>6.4100000000000004E-2</v>
      </c>
    </row>
    <row r="4" spans="1:16" x14ac:dyDescent="0.25">
      <c r="A4" s="4" t="s">
        <v>78</v>
      </c>
      <c r="B4" s="4" t="s">
        <v>92</v>
      </c>
      <c r="C4" s="4" t="s">
        <v>9</v>
      </c>
      <c r="D4" s="4" t="s">
        <v>34</v>
      </c>
      <c r="E4" s="4" t="s">
        <v>41</v>
      </c>
      <c r="F4" s="4" t="s">
        <v>42</v>
      </c>
    </row>
    <row r="5" spans="1:16" x14ac:dyDescent="0.25">
      <c r="A5">
        <v>2017</v>
      </c>
      <c r="B5" s="11">
        <f>Output!B5</f>
        <v>1650.6606825915285</v>
      </c>
      <c r="C5" s="11">
        <f>Output!C5</f>
        <v>16446.667250776947</v>
      </c>
      <c r="D5" s="11">
        <f>Output!D5</f>
        <v>12031.554383802069</v>
      </c>
      <c r="E5" s="11">
        <f>Output!E5</f>
        <v>6810.054042459069</v>
      </c>
      <c r="F5" s="11">
        <f>Output!F5</f>
        <v>41026.120795584771</v>
      </c>
    </row>
    <row r="6" spans="1:16" x14ac:dyDescent="0.25">
      <c r="A6">
        <v>2018</v>
      </c>
      <c r="B6" s="11">
        <f>Output!B6</f>
        <v>1678.7546152541297</v>
      </c>
      <c r="C6" s="11">
        <f>Output!C6</f>
        <v>16899.910244236453</v>
      </c>
      <c r="D6" s="11">
        <f>Output!D6</f>
        <v>12537.852997955028</v>
      </c>
      <c r="E6" s="11">
        <f>Output!E6</f>
        <v>6992.284742792167</v>
      </c>
      <c r="F6" s="11">
        <f>Output!F6</f>
        <v>41840.693110919659</v>
      </c>
    </row>
    <row r="7" spans="1:16" x14ac:dyDescent="0.25">
      <c r="A7">
        <v>2019</v>
      </c>
      <c r="B7" s="11">
        <f>Output!B7</f>
        <v>1710.6675925379971</v>
      </c>
      <c r="C7" s="11">
        <f>Output!C7</f>
        <v>17399.27639411233</v>
      </c>
      <c r="D7" s="11">
        <f>Output!D7</f>
        <v>13090.40870600665</v>
      </c>
      <c r="E7" s="11">
        <f>Output!E7</f>
        <v>7193.3071195562961</v>
      </c>
      <c r="F7" s="11">
        <f>Output!F7</f>
        <v>42754.705937748346</v>
      </c>
    </row>
    <row r="8" spans="1:16" x14ac:dyDescent="0.25">
      <c r="A8">
        <v>2020</v>
      </c>
      <c r="B8" s="11">
        <f>Output!B8</f>
        <v>1742.4008196490017</v>
      </c>
      <c r="C8" s="11">
        <f>Output!C8</f>
        <v>17905.399397312973</v>
      </c>
      <c r="D8" s="11">
        <f>Output!D8</f>
        <v>13661.298288618427</v>
      </c>
      <c r="E8" s="11">
        <f>Output!E8</f>
        <v>7396.801878755381</v>
      </c>
      <c r="F8" s="11">
        <f>Output!F8</f>
        <v>43669.030620480175</v>
      </c>
      <c r="I8" s="111"/>
      <c r="J8" s="111"/>
      <c r="K8" s="111"/>
      <c r="L8" s="111"/>
      <c r="M8" s="111"/>
      <c r="N8" s="111"/>
      <c r="O8" s="111"/>
    </row>
    <row r="9" spans="1:16" x14ac:dyDescent="0.25">
      <c r="A9">
        <v>2021</v>
      </c>
      <c r="B9" s="11">
        <f>Output!B9</f>
        <v>1773.2946879130816</v>
      </c>
      <c r="C9" s="11">
        <f>Output!C9</f>
        <v>18411.570181491956</v>
      </c>
      <c r="D9" s="11">
        <f>Output!D9</f>
        <v>14245.888733370868</v>
      </c>
      <c r="E9" s="11">
        <f>Output!E9</f>
        <v>7599.9912096203952</v>
      </c>
      <c r="F9" s="11">
        <f>Output!F9</f>
        <v>44567.118707976733</v>
      </c>
      <c r="I9" s="112"/>
      <c r="J9" s="113"/>
      <c r="K9" s="113"/>
      <c r="L9" s="113"/>
      <c r="M9" s="113"/>
      <c r="N9" s="113"/>
      <c r="O9" s="113"/>
    </row>
    <row r="10" spans="1:16" x14ac:dyDescent="0.25">
      <c r="A10">
        <v>2022</v>
      </c>
      <c r="B10" s="11">
        <f>Output!B10</f>
        <v>1803.8397654235014</v>
      </c>
      <c r="C10" s="11">
        <f>Output!C10</f>
        <v>18922.741303441264</v>
      </c>
      <c r="D10" s="11">
        <f>Output!D10</f>
        <v>14848.292241550116</v>
      </c>
      <c r="E10" s="11">
        <f>Output!E10</f>
        <v>7804.9196557937657</v>
      </c>
      <c r="F10" s="11">
        <f>Output!F10</f>
        <v>45461.144033824261</v>
      </c>
      <c r="I10" s="112"/>
      <c r="J10" s="113"/>
      <c r="K10" s="113"/>
      <c r="L10" s="113"/>
      <c r="M10" s="113"/>
      <c r="N10" s="113"/>
      <c r="O10" s="113"/>
    </row>
    <row r="11" spans="1:16" x14ac:dyDescent="0.25">
      <c r="I11" s="112"/>
      <c r="J11" s="113"/>
      <c r="K11" s="113"/>
      <c r="L11" s="113"/>
      <c r="M11" s="113"/>
      <c r="N11" s="113"/>
      <c r="O11" s="113"/>
      <c r="P11" s="114"/>
    </row>
    <row r="12" spans="1:16" x14ac:dyDescent="0.25">
      <c r="A12" s="4" t="s">
        <v>79</v>
      </c>
      <c r="B12" s="4"/>
      <c r="C12" s="4"/>
      <c r="D12" s="4"/>
      <c r="E12" s="4"/>
      <c r="F12" s="4"/>
      <c r="I12" s="112"/>
      <c r="J12" s="113"/>
      <c r="K12" s="113"/>
      <c r="L12" s="113"/>
      <c r="M12" s="113"/>
      <c r="N12" s="113"/>
      <c r="O12" s="113"/>
      <c r="P12" s="114"/>
    </row>
    <row r="13" spans="1:16" x14ac:dyDescent="0.25">
      <c r="A13">
        <v>2017</v>
      </c>
      <c r="B13" s="114">
        <v>1652.2082416681665</v>
      </c>
      <c r="C13" s="114">
        <v>16918.800630636597</v>
      </c>
      <c r="D13" s="114">
        <v>11198.646679533225</v>
      </c>
      <c r="E13" s="114">
        <v>7393.5915647334514</v>
      </c>
      <c r="F13" s="114">
        <v>45206.933583257647</v>
      </c>
      <c r="I13" s="112"/>
      <c r="J13" s="113"/>
      <c r="K13" s="113"/>
      <c r="L13" s="113"/>
      <c r="M13" s="113"/>
      <c r="N13" s="113"/>
      <c r="O13" s="113"/>
      <c r="P13" s="114"/>
    </row>
    <row r="14" spans="1:16" x14ac:dyDescent="0.25">
      <c r="A14">
        <v>2018</v>
      </c>
      <c r="B14" s="114">
        <v>1685.5513517663339</v>
      </c>
      <c r="C14" s="114">
        <v>17301.457873459331</v>
      </c>
      <c r="D14" s="114">
        <v>11618.643280100014</v>
      </c>
      <c r="E14" s="114">
        <v>7491.3552360349668</v>
      </c>
      <c r="F14" s="114">
        <v>45169.509886956519</v>
      </c>
      <c r="I14" s="112"/>
      <c r="J14" s="113"/>
      <c r="K14" s="113"/>
      <c r="L14" s="113"/>
      <c r="M14" s="113"/>
      <c r="N14" s="113"/>
      <c r="O14" s="113"/>
      <c r="P14" s="114"/>
    </row>
    <row r="15" spans="1:16" x14ac:dyDescent="0.25">
      <c r="A15">
        <v>2019</v>
      </c>
      <c r="B15" s="114">
        <v>1722.2795125698588</v>
      </c>
      <c r="C15" s="114">
        <v>17706.32855446852</v>
      </c>
      <c r="D15" s="114">
        <v>12076.537286566891</v>
      </c>
      <c r="E15" s="114">
        <v>7656.1188565452467</v>
      </c>
      <c r="F15" s="114">
        <v>45839.599311442711</v>
      </c>
      <c r="I15" s="112"/>
      <c r="J15" s="113"/>
      <c r="K15" s="113"/>
      <c r="L15" s="113"/>
      <c r="M15" s="113"/>
      <c r="N15" s="113"/>
      <c r="O15" s="113"/>
      <c r="P15" s="114"/>
    </row>
    <row r="16" spans="1:16" x14ac:dyDescent="0.25">
      <c r="A16">
        <v>2020</v>
      </c>
      <c r="B16" s="114">
        <v>1759.0980064378066</v>
      </c>
      <c r="C16" s="114">
        <v>18108.85785898949</v>
      </c>
      <c r="D16" s="114">
        <v>12666.611997299653</v>
      </c>
      <c r="E16" s="114">
        <v>7736.2146643713468</v>
      </c>
      <c r="F16" s="114">
        <v>45999.873091219924</v>
      </c>
      <c r="I16" s="112"/>
      <c r="J16" s="113"/>
      <c r="K16" s="113"/>
      <c r="L16" s="113"/>
      <c r="M16" s="113"/>
      <c r="N16" s="113"/>
      <c r="O16" s="113"/>
      <c r="P16" s="114"/>
    </row>
    <row r="17" spans="1:6" x14ac:dyDescent="0.25">
      <c r="A17">
        <v>2021</v>
      </c>
      <c r="B17" s="114">
        <v>1794.279966566563</v>
      </c>
      <c r="C17" s="114">
        <v>18502.246120491534</v>
      </c>
      <c r="D17" s="114">
        <v>13293.470444122082</v>
      </c>
      <c r="E17" s="114">
        <v>7863.6107131527424</v>
      </c>
      <c r="F17" s="114">
        <v>46935.339708508516</v>
      </c>
    </row>
    <row r="18" spans="1:6" x14ac:dyDescent="0.25">
      <c r="A18">
        <v>2022</v>
      </c>
      <c r="B18" s="114">
        <v>1830.1655658978943</v>
      </c>
      <c r="C18" s="114">
        <v>18904.28395658376</v>
      </c>
      <c r="D18" s="114">
        <v>13562.792995581691</v>
      </c>
      <c r="E18" s="114">
        <v>8022.5547526364553</v>
      </c>
      <c r="F18" s="114">
        <v>47780.042685977234</v>
      </c>
    </row>
    <row r="20" spans="1:6" x14ac:dyDescent="0.25">
      <c r="A20" s="4" t="s">
        <v>80</v>
      </c>
    </row>
    <row r="21" spans="1:6" x14ac:dyDescent="0.25">
      <c r="A21">
        <v>2017</v>
      </c>
      <c r="B21">
        <v>1622</v>
      </c>
      <c r="C21">
        <v>16577</v>
      </c>
      <c r="D21">
        <v>12007</v>
      </c>
      <c r="E21">
        <v>7235</v>
      </c>
      <c r="F21">
        <v>43317</v>
      </c>
    </row>
    <row r="22" spans="1:6" x14ac:dyDescent="0.25">
      <c r="A22">
        <v>2018</v>
      </c>
      <c r="B22">
        <v>1656</v>
      </c>
      <c r="C22">
        <v>16953</v>
      </c>
      <c r="D22">
        <v>12262</v>
      </c>
      <c r="E22">
        <v>7389</v>
      </c>
      <c r="F22">
        <v>44404</v>
      </c>
    </row>
    <row r="23" spans="1:6" x14ac:dyDescent="0.25">
      <c r="A23">
        <v>2019</v>
      </c>
      <c r="B23">
        <v>1691</v>
      </c>
      <c r="C23">
        <v>17345</v>
      </c>
      <c r="D23">
        <v>12521</v>
      </c>
      <c r="E23">
        <v>7517</v>
      </c>
      <c r="F23">
        <v>44836</v>
      </c>
    </row>
    <row r="24" spans="1:6" x14ac:dyDescent="0.25">
      <c r="A24">
        <v>2020</v>
      </c>
      <c r="B24">
        <v>1728</v>
      </c>
      <c r="C24">
        <v>17762</v>
      </c>
      <c r="D24">
        <v>12804</v>
      </c>
      <c r="E24">
        <v>7602</v>
      </c>
      <c r="F24">
        <v>45159</v>
      </c>
    </row>
    <row r="25" spans="1:6" x14ac:dyDescent="0.25">
      <c r="A25">
        <v>2021</v>
      </c>
      <c r="B25">
        <v>1767</v>
      </c>
      <c r="C25">
        <v>18189</v>
      </c>
      <c r="D25">
        <v>13092</v>
      </c>
      <c r="E25">
        <v>7774</v>
      </c>
      <c r="F25">
        <v>46329</v>
      </c>
    </row>
    <row r="26" spans="1:6" x14ac:dyDescent="0.25">
      <c r="A26">
        <v>2022</v>
      </c>
      <c r="B26">
        <v>1806</v>
      </c>
      <c r="C26">
        <v>18626</v>
      </c>
      <c r="D26">
        <v>13387</v>
      </c>
      <c r="E26">
        <v>5961</v>
      </c>
      <c r="F26">
        <v>38920</v>
      </c>
    </row>
    <row r="28" spans="1:6" x14ac:dyDescent="0.25">
      <c r="A28" s="4" t="s">
        <v>84</v>
      </c>
    </row>
    <row r="29" spans="1:6" x14ac:dyDescent="0.25">
      <c r="A29" t="s">
        <v>78</v>
      </c>
      <c r="B29" s="11">
        <f>NPV($B$2,B5:B10)</f>
        <v>8354.8849976683614</v>
      </c>
      <c r="C29" s="11">
        <f>NPV($B$2,C5:C10)</f>
        <v>85316.6291708762</v>
      </c>
      <c r="D29" s="11">
        <f>NPV($B$2,D5:D10)</f>
        <v>64568.866474734663</v>
      </c>
      <c r="E29" s="11">
        <f>NPV($B$2,E5:E10)</f>
        <v>35261.113296010706</v>
      </c>
      <c r="F29" s="11">
        <f>NPV($B$2,F5:F10)</f>
        <v>209031.68017656929</v>
      </c>
    </row>
    <row r="30" spans="1:6" x14ac:dyDescent="0.25">
      <c r="A30" t="s">
        <v>79</v>
      </c>
      <c r="B30" s="11">
        <f>NPV($B$2,B13:B18)</f>
        <v>8418.517641387265</v>
      </c>
      <c r="C30" s="11">
        <f>NPV($B$2,C13:C18)</f>
        <v>86582.225437980538</v>
      </c>
      <c r="D30" s="11">
        <f>NPV($B$2,D13:D18)</f>
        <v>59773.481665130239</v>
      </c>
      <c r="E30" s="11">
        <f>NPV($B$2,E13:E18)</f>
        <v>37242.229562817716</v>
      </c>
      <c r="F30" s="11">
        <f>NPV($B$2,F13:F18)</f>
        <v>223611.90537372133</v>
      </c>
    </row>
    <row r="31" spans="1:6" x14ac:dyDescent="0.25">
      <c r="A31" t="s">
        <v>80</v>
      </c>
      <c r="B31" s="11">
        <f>NPV($B$2,B21:B26)</f>
        <v>8277.1740512015549</v>
      </c>
      <c r="C31" s="11">
        <f>NPV($B$2,C21:C26)</f>
        <v>84961.566095420189</v>
      </c>
      <c r="D31" s="11">
        <f>NPV($B$2,D21:D26)</f>
        <v>61308.599296263514</v>
      </c>
      <c r="E31" s="11">
        <f>NPV($B$2,E21:E26)</f>
        <v>35296.931716985091</v>
      </c>
      <c r="F31" s="11">
        <f>NPV($B$2,F21:F26)</f>
        <v>213123.57569526756</v>
      </c>
    </row>
    <row r="33" spans="1:6" x14ac:dyDescent="0.25">
      <c r="A33" t="s">
        <v>86</v>
      </c>
      <c r="B33" s="11">
        <f>B29-B31</f>
        <v>77.71094646680649</v>
      </c>
      <c r="C33" s="11">
        <f t="shared" ref="C33:F33" si="0">C29-C31</f>
        <v>355.06307545601157</v>
      </c>
      <c r="D33" s="11">
        <f t="shared" si="0"/>
        <v>3260.2671784711492</v>
      </c>
      <c r="E33" s="11">
        <f t="shared" si="0"/>
        <v>-35.818420974384935</v>
      </c>
      <c r="F33" s="11">
        <f t="shared" si="0"/>
        <v>-4091.8955186982639</v>
      </c>
    </row>
    <row r="34" spans="1:6" x14ac:dyDescent="0.25">
      <c r="A34" t="s">
        <v>87</v>
      </c>
      <c r="B34" s="11">
        <f>B30-B29</f>
        <v>63.632643718903637</v>
      </c>
      <c r="C34" s="11">
        <f t="shared" ref="C34:F34" si="1">C30-C29</f>
        <v>1265.596267104338</v>
      </c>
      <c r="D34" s="11">
        <f t="shared" si="1"/>
        <v>-4795.3848096044239</v>
      </c>
      <c r="E34" s="11">
        <f t="shared" si="1"/>
        <v>1981.1162668070101</v>
      </c>
      <c r="F34" s="11">
        <f t="shared" si="1"/>
        <v>14580.225197152031</v>
      </c>
    </row>
    <row r="35" spans="1:6" x14ac:dyDescent="0.25">
      <c r="B35" s="11"/>
      <c r="C35" s="11"/>
      <c r="D35" s="11"/>
      <c r="E35" s="11"/>
      <c r="F35" s="11"/>
    </row>
    <row r="36" spans="1:6" x14ac:dyDescent="0.25">
      <c r="A36" s="4" t="s">
        <v>81</v>
      </c>
    </row>
    <row r="37" spans="1:6" ht="30" x14ac:dyDescent="0.25">
      <c r="A37" s="102" t="s">
        <v>82</v>
      </c>
      <c r="B37" s="103" t="b">
        <f>B31&lt;B29</f>
        <v>1</v>
      </c>
      <c r="C37" s="103" t="b">
        <f>C31&lt;C29</f>
        <v>1</v>
      </c>
      <c r="D37" s="103" t="b">
        <f>D31&lt;D29</f>
        <v>1</v>
      </c>
      <c r="E37" s="103" t="b">
        <f>E31&lt;E29</f>
        <v>0</v>
      </c>
      <c r="F37" s="103" t="b">
        <f>F31&lt;F29</f>
        <v>0</v>
      </c>
    </row>
    <row r="38" spans="1:6" ht="30" x14ac:dyDescent="0.25">
      <c r="A38" s="102" t="s">
        <v>85</v>
      </c>
      <c r="B38" s="103" t="b">
        <f>B30&gt;B29</f>
        <v>1</v>
      </c>
      <c r="C38" s="103" t="b">
        <f>C30&gt;C29</f>
        <v>1</v>
      </c>
      <c r="D38" s="103" t="b">
        <f>D30&gt;D29</f>
        <v>0</v>
      </c>
      <c r="E38" s="103" t="b">
        <f>E30&gt;E29</f>
        <v>1</v>
      </c>
      <c r="F38" s="103" t="b">
        <f>F30&gt;F29</f>
        <v>1</v>
      </c>
    </row>
    <row r="39" spans="1:6" ht="30" x14ac:dyDescent="0.25">
      <c r="A39" s="102" t="s">
        <v>83</v>
      </c>
      <c r="B39" s="103" t="b">
        <f>(B38+B37)=0</f>
        <v>0</v>
      </c>
      <c r="C39" s="103" t="b">
        <f t="shared" ref="C39:E39" si="2">(C38+C37)=0</f>
        <v>0</v>
      </c>
      <c r="D39" s="103" t="b">
        <f t="shared" si="2"/>
        <v>0</v>
      </c>
      <c r="E39" s="103" t="b">
        <f t="shared" si="2"/>
        <v>0</v>
      </c>
      <c r="F39" s="103" t="b">
        <f>(F38+F37)=0</f>
        <v>0</v>
      </c>
    </row>
  </sheetData>
  <pageMargins left="0.7" right="0.7" top="0.75" bottom="0.75" header="0.3" footer="0.3"/>
  <pageSetup paperSize="9" scale="85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CoverSheet</vt:lpstr>
      <vt:lpstr>Description</vt:lpstr>
      <vt:lpstr>Table of Contents</vt:lpstr>
      <vt:lpstr>Inputs</vt:lpstr>
      <vt:lpstr>Calculations</vt:lpstr>
      <vt:lpstr>Output</vt:lpstr>
      <vt:lpstr>Tests</vt:lpstr>
      <vt:lpstr>Calculations!Print_Area</vt:lpstr>
      <vt:lpstr>CoverSheet!Print_Area</vt:lpstr>
      <vt:lpstr>Description!Print_Area</vt:lpstr>
      <vt:lpstr>Inputs!Print_Area</vt:lpstr>
      <vt:lpstr>Output!Print_Area</vt:lpstr>
      <vt:lpstr>'Table of Contents'!Print_Area</vt:lpstr>
      <vt:lpstr>Tests!Print_Area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2017-05-29T11:52:39Z</dcterms:created>
  <dcterms:modified xsi:type="dcterms:W3CDTF">2017-05-30T01:21:07Z</dcterms:modified>
</cp:coreProperties>
</file>