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Sheet2" sheetId="2" r:id="rId1"/>
    <sheet name="Chart2" sheetId="5" r:id="rId2"/>
  </sheets>
  <calcPr calcId="145621" calcMode="manual" concurrentCalc="0"/>
</workbook>
</file>

<file path=xl/calcChain.xml><?xml version="1.0" encoding="utf-8"?>
<calcChain xmlns="http://schemas.openxmlformats.org/spreadsheetml/2006/main">
  <c r="M29" i="2" l="1"/>
  <c r="J55" i="2"/>
  <c r="E46" i="2"/>
  <c r="M21" i="2"/>
  <c r="N21" i="2"/>
  <c r="O21" i="2"/>
  <c r="P21" i="2"/>
  <c r="G18" i="2"/>
  <c r="F18" i="2"/>
  <c r="E18" i="2"/>
  <c r="K55" i="2"/>
  <c r="L55" i="2"/>
  <c r="P34" i="2"/>
  <c r="P36" i="2"/>
  <c r="K33" i="2"/>
  <c r="M30" i="2"/>
  <c r="M34" i="2"/>
  <c r="M55" i="2"/>
  <c r="N55" i="2"/>
  <c r="O55" i="2"/>
  <c r="P55" i="2"/>
  <c r="F46" i="2"/>
  <c r="G46" i="2"/>
  <c r="H21" i="2"/>
  <c r="H23" i="2"/>
  <c r="H34" i="2"/>
  <c r="C21" i="2"/>
  <c r="D21" i="2"/>
  <c r="H30" i="2"/>
  <c r="B15" i="2"/>
  <c r="G23" i="2"/>
  <c r="B23" i="2"/>
  <c r="B24" i="2"/>
  <c r="G25" i="2"/>
  <c r="B33" i="2"/>
  <c r="C15" i="2"/>
  <c r="G24" i="2"/>
  <c r="L25" i="2"/>
  <c r="G34" i="2"/>
  <c r="D23" i="2"/>
  <c r="D33" i="2"/>
  <c r="E21" i="2"/>
  <c r="C23" i="2"/>
  <c r="C24" i="2"/>
  <c r="G26" i="2"/>
  <c r="H26" i="2"/>
  <c r="I21" i="2"/>
  <c r="J21" i="2"/>
  <c r="K21" i="2"/>
  <c r="H46" i="2"/>
  <c r="I46" i="2"/>
  <c r="J46" i="2"/>
  <c r="K46" i="2"/>
  <c r="H24" i="2"/>
  <c r="L26" i="2"/>
  <c r="M26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C33" i="2"/>
  <c r="J23" i="2"/>
  <c r="J34" i="2"/>
  <c r="M23" i="2"/>
  <c r="L18" i="2"/>
  <c r="K18" i="2"/>
  <c r="J18" i="2"/>
  <c r="L23" i="2"/>
  <c r="D24" i="2"/>
  <c r="G27" i="2"/>
  <c r="H27" i="2"/>
  <c r="E23" i="2"/>
  <c r="F21" i="2"/>
  <c r="F23" i="2"/>
  <c r="I23" i="2"/>
  <c r="K23" i="2"/>
  <c r="E49" i="2"/>
  <c r="E48" i="2"/>
  <c r="E57" i="2"/>
  <c r="I27" i="2"/>
  <c r="N23" i="2"/>
  <c r="L24" i="2"/>
  <c r="L35" i="2"/>
  <c r="M24" i="2"/>
  <c r="M35" i="2"/>
  <c r="K36" i="2"/>
  <c r="K34" i="2"/>
  <c r="I24" i="2"/>
  <c r="L27" i="2"/>
  <c r="I34" i="2"/>
  <c r="F24" i="2"/>
  <c r="H29" i="2"/>
  <c r="F33" i="2"/>
  <c r="E33" i="2"/>
  <c r="B38" i="2"/>
  <c r="E24" i="2"/>
  <c r="G28" i="2"/>
  <c r="G33" i="2"/>
  <c r="K24" i="2"/>
  <c r="J24" i="2"/>
  <c r="L28" i="2"/>
  <c r="M28" i="2"/>
  <c r="N28" i="2"/>
  <c r="O28" i="2"/>
  <c r="E50" i="2"/>
  <c r="O34" i="2"/>
  <c r="O36" i="2"/>
  <c r="B42" i="2"/>
  <c r="L34" i="2"/>
  <c r="N35" i="2"/>
  <c r="N24" i="2"/>
  <c r="P23" i="2"/>
  <c r="O23" i="2"/>
  <c r="M27" i="2"/>
  <c r="H28" i="2"/>
  <c r="H33" i="2"/>
  <c r="G36" i="2"/>
  <c r="L36" i="2"/>
  <c r="P35" i="2"/>
  <c r="P24" i="2"/>
  <c r="E58" i="2"/>
  <c r="E59" i="2"/>
  <c r="O35" i="2"/>
  <c r="O24" i="2"/>
  <c r="N27" i="2"/>
  <c r="I28" i="2"/>
  <c r="I33" i="2"/>
  <c r="N34" i="2"/>
  <c r="J28" i="2"/>
  <c r="I36" i="2"/>
  <c r="H36" i="2"/>
  <c r="J33" i="2"/>
  <c r="N36" i="2"/>
  <c r="B39" i="2"/>
  <c r="B40" i="2"/>
  <c r="J36" i="2"/>
  <c r="B43" i="2"/>
  <c r="B44" i="2"/>
  <c r="M36" i="2"/>
</calcChain>
</file>

<file path=xl/sharedStrings.xml><?xml version="1.0" encoding="utf-8"?>
<sst xmlns="http://schemas.openxmlformats.org/spreadsheetml/2006/main" count="59" uniqueCount="51">
  <si>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</si>
  <si>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</si>
  <si>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</si>
  <si>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</si>
  <si>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</si>
  <si>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</si>
  <si>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</si>
  <si>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</si>
  <si>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</si>
  <si>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</si>
  <si>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Under/(over)</t>
  </si>
  <si>
    <t>Allowance</t>
  </si>
  <si>
    <t>Actual spend</t>
  </si>
  <si>
    <t>Base year adjustment</t>
  </si>
  <si>
    <t>WACC</t>
  </si>
  <si>
    <t>Baseline adjustment</t>
  </si>
  <si>
    <t>Forecast based on penultimate year</t>
  </si>
  <si>
    <t>CPI-x</t>
  </si>
  <si>
    <t>NPV of forecast</t>
  </si>
  <si>
    <t>NPV of allowance</t>
  </si>
  <si>
    <t>Difference</t>
  </si>
  <si>
    <t>Adjustment to forecast</t>
  </si>
  <si>
    <t>Y11</t>
  </si>
  <si>
    <t>Y12</t>
  </si>
  <si>
    <t>Y13</t>
  </si>
  <si>
    <t>Y14</t>
  </si>
  <si>
    <t>Y15</t>
  </si>
  <si>
    <t>carry forward 1st year (and 6th)</t>
  </si>
  <si>
    <t>carry forward 2 (and 7)</t>
  </si>
  <si>
    <t>carry forward 3 (and 8)</t>
  </si>
  <si>
    <t>carry forward 4 (and 9)</t>
  </si>
  <si>
    <t>Non-recurrent factors (year 4)</t>
  </si>
  <si>
    <t>Value of savings in period 1</t>
  </si>
  <si>
    <t>Benefit to supplier from period 1</t>
  </si>
  <si>
    <t>Benefit for supplier re period 1</t>
  </si>
  <si>
    <t>Benefit for supplier re period 2</t>
  </si>
  <si>
    <t>Value of savings in period 2</t>
  </si>
  <si>
    <t>Benefit to supplier from period 2</t>
  </si>
  <si>
    <t>Benefit for supplier re period 3</t>
  </si>
  <si>
    <t>Movement in under/over-spend</t>
  </si>
  <si>
    <t>Allowance regression (just for the graph)</t>
  </si>
  <si>
    <t>IRIS calculation</t>
  </si>
  <si>
    <t>Example allowance and cost forecasts - with the IRIS calculation</t>
  </si>
  <si>
    <t>Period 1</t>
  </si>
  <si>
    <t>Period 2</t>
  </si>
  <si>
    <t>Period 3</t>
  </si>
  <si>
    <t>Non-recurrent factors (year 9)</t>
  </si>
  <si>
    <t>Benefit for customers</t>
  </si>
  <si>
    <t>This is the number required to equalise the NPV of the allowance and the 'base year' forecast</t>
  </si>
  <si>
    <t>goal seek ---&gt;</t>
  </si>
  <si>
    <t>It's the number that the proposed methodology would give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</si>
</sst>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(#,##0.0\);_-* &quot;-&quot;_-;_-@_-"/>
    <numFmt numFmtId="165" formatCode="_-* #,##0.000_-;\-* #,##0.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0" fontId="0" fillId="0" borderId="0" xfId="0" applyNumberFormat="1"/>
    <xf numFmtId="164" fontId="0" fillId="0" borderId="0" xfId="0" applyNumberFormat="1"/>
    <xf numFmtId="9" fontId="0" fillId="0" borderId="0" xfId="2" applyNumberFormat="1" applyFont="1"/>
    <xf numFmtId="0" fontId="0" fillId="0" borderId="0" xfId="0" quotePrefix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165" fontId="0" fillId="2" borderId="0" xfId="1" applyNumberFormat="1" applyFont="1" applyFill="1"/>
    <xf numFmtId="165" fontId="0" fillId="4" borderId="0" xfId="1" applyNumberFormat="1" applyFont="1" applyFill="1"/>
    <xf numFmtId="165" fontId="0" fillId="3" borderId="0" xfId="1" applyNumberFormat="1" applyFont="1" applyFill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NZ"/>
              <a:t>Commission proposal in practice</a:t>
            </a:r>
          </a:p>
        </c:rich>
      </c:tx>
      <c:layout>
        <c:manualLayout>
          <c:xMode val="edge"/>
          <c:yMode val="edge"/>
          <c:x val="6.6364890420575001E-2"/>
          <c:y val="3.33575744840821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789445285038822E-2"/>
          <c:y val="2.3175162626520623E-2"/>
          <c:w val="0.72910066855177469"/>
          <c:h val="0.92453255045128468"/>
        </c:manualLayout>
      </c:layout>
      <c:lineChart>
        <c:grouping val="standard"/>
        <c:varyColors val="0"/>
        <c:ser>
          <c:idx val="0"/>
          <c:order val="0"/>
          <c:tx>
            <c:strRef>
              <c:f>Sheet2!$A$21</c:f>
              <c:strCache>
                <c:ptCount val="1"/>
                <c:pt idx="0">
                  <c:v>Allowance</c:v>
                </c:pt>
              </c:strCache>
            </c:strRef>
          </c:tx>
          <c:dPt>
            <c:idx val="4"/>
            <c:bubble3D val="0"/>
            <c:spPr>
              <a:ln>
                <a:solidFill>
                  <a:schemeClr val="accent1"/>
                </a:solidFill>
              </a:ln>
            </c:spPr>
          </c:dPt>
          <c:dPt>
            <c:idx val="5"/>
            <c:bubble3D val="0"/>
            <c:spPr>
              <a:ln>
                <a:noFill/>
              </a:ln>
            </c:spPr>
          </c:dPt>
          <c:dPt>
            <c:idx val="10"/>
            <c:bubble3D val="0"/>
            <c:spPr>
              <a:ln>
                <a:noFill/>
              </a:ln>
            </c:spPr>
          </c:dPt>
          <c:val>
            <c:numRef>
              <c:f>Sheet2!$B$21:$P$21</c:f>
              <c:numCache>
                <c:formatCode>_-* #,##0.0_-;\(#,##0.0\);_-* "-"_-;_-@_-</c:formatCode>
                <c:ptCount val="15"/>
                <c:pt idx="0">
                  <c:v>110</c:v>
                </c:pt>
                <c:pt idx="1">
                  <c:v>111.1</c:v>
                </c:pt>
                <c:pt idx="2">
                  <c:v>112.211</c:v>
                </c:pt>
                <c:pt idx="3">
                  <c:v>113.33311</c:v>
                </c:pt>
                <c:pt idx="4">
                  <c:v>114.46644110000001</c:v>
                </c:pt>
                <c:pt idx="5">
                  <c:v>118</c:v>
                </c:pt>
                <c:pt idx="6">
                  <c:v>119.18</c:v>
                </c:pt>
                <c:pt idx="7">
                  <c:v>120.37180000000001</c:v>
                </c:pt>
                <c:pt idx="8">
                  <c:v>121.575518</c:v>
                </c:pt>
                <c:pt idx="9">
                  <c:v>122.79127318</c:v>
                </c:pt>
                <c:pt idx="10">
                  <c:v>120</c:v>
                </c:pt>
                <c:pt idx="11">
                  <c:v>121.2</c:v>
                </c:pt>
                <c:pt idx="12">
                  <c:v>122.41200000000001</c:v>
                </c:pt>
                <c:pt idx="13">
                  <c:v>123.63612000000001</c:v>
                </c:pt>
                <c:pt idx="14">
                  <c:v>124.87248120000001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Sheet2!$A$22</c:f>
              <c:strCache>
                <c:ptCount val="1"/>
                <c:pt idx="0">
                  <c:v>Actual spend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val>
            <c:numRef>
              <c:f>Sheet2!$B$22:$P$22</c:f>
              <c:numCache>
                <c:formatCode>_-* #,##0.0_-;\(#,##0.0\);_-* "-"_-;_-@_-</c:formatCode>
                <c:ptCount val="15"/>
                <c:pt idx="0">
                  <c:v>115</c:v>
                </c:pt>
                <c:pt idx="1">
                  <c:v>117</c:v>
                </c:pt>
                <c:pt idx="2">
                  <c:v>118</c:v>
                </c:pt>
                <c:pt idx="3">
                  <c:v>120</c:v>
                </c:pt>
                <c:pt idx="4">
                  <c:v>121</c:v>
                </c:pt>
                <c:pt idx="5">
                  <c:v>121</c:v>
                </c:pt>
                <c:pt idx="6">
                  <c:v>119</c:v>
                </c:pt>
                <c:pt idx="7">
                  <c:v>119</c:v>
                </c:pt>
                <c:pt idx="8">
                  <c:v>120</c:v>
                </c:pt>
                <c:pt idx="9">
                  <c:v>120</c:v>
                </c:pt>
                <c:pt idx="10">
                  <c:v>122</c:v>
                </c:pt>
                <c:pt idx="11">
                  <c:v>124</c:v>
                </c:pt>
                <c:pt idx="12">
                  <c:v>125</c:v>
                </c:pt>
                <c:pt idx="13">
                  <c:v>127</c:v>
                </c:pt>
                <c:pt idx="14">
                  <c:v>128</c:v>
                </c:pt>
              </c:numCache>
            </c:numRef>
          </c:val>
          <c:smooth val="0"/>
        </c:ser>
        <c:ser>
          <c:idx val="3"/>
          <c:order val="2"/>
          <c:tx>
            <c:v>Allowance extended back at CPI-x. This is simply a graphic representation of what the 'equal NPV' approach is calculating.</c:v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val>
            <c:numRef>
              <c:f>Sheet2!$B$18:$P$18</c:f>
              <c:numCache>
                <c:formatCode>_-* #,##0.0_-;\(#,##0.0\);_-* "-"_-;_-@_-</c:formatCode>
                <c:ptCount val="15"/>
                <c:pt idx="3">
                  <c:v>115.67493383001666</c:v>
                </c:pt>
                <c:pt idx="4">
                  <c:v>116.83168316831683</c:v>
                </c:pt>
                <c:pt idx="5">
                  <c:v>118</c:v>
                </c:pt>
                <c:pt idx="8">
                  <c:v>117.63552592883052</c:v>
                </c:pt>
                <c:pt idx="9">
                  <c:v>118.81188118811882</c:v>
                </c:pt>
                <c:pt idx="10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3472"/>
        <c:axId val="91704704"/>
      </c:lineChart>
      <c:catAx>
        <c:axId val="5703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layout>
            <c:manualLayout>
              <c:xMode val="edge"/>
              <c:yMode val="edge"/>
              <c:x val="0.79249183105513643"/>
              <c:y val="0.95573705340369275"/>
            </c:manualLayout>
          </c:layout>
          <c:overlay val="0"/>
        </c:title>
        <c:majorTickMark val="out"/>
        <c:minorTickMark val="none"/>
        <c:tickLblPos val="nextTo"/>
        <c:crossAx val="91704704"/>
        <c:crosses val="autoZero"/>
        <c:auto val="1"/>
        <c:lblAlgn val="ctr"/>
        <c:lblOffset val="100"/>
        <c:noMultiLvlLbl val="0"/>
      </c:catAx>
      <c:valAx>
        <c:axId val="91704704"/>
        <c:scaling>
          <c:orientation val="minMax"/>
          <c:min val="95"/>
        </c:scaling>
        <c:delete val="0"/>
        <c:axPos val="l"/>
        <c:majorGridlines/>
        <c:numFmt formatCode="_-* #,##0.0_-;\(#,##0.0\);_-* &quot;-&quot;_-;_-@_-" sourceLinked="1"/>
        <c:majorTickMark val="out"/>
        <c:minorTickMark val="none"/>
        <c:tickLblPos val="nextTo"/>
        <c:crossAx val="5703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98606961839892"/>
          <c:y val="0.14045165614594951"/>
          <c:w val="0.18346595249080858"/>
          <c:h val="0.4059898891979962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8</xdr:row>
      <xdr:rowOff>123825</xdr:rowOff>
    </xdr:from>
    <xdr:ext cx="9096376" cy="485775"/>
    <xdr:sp macro="" textlink="">
      <xdr:nvSpPr>
        <xdr:cNvPr id="4" name="TextBox 3"/>
        <xdr:cNvSpPr txBox="1"/>
      </xdr:nvSpPr>
      <xdr:spPr>
        <a:xfrm>
          <a:off x="2257425" y="1752600"/>
          <a:ext cx="9096376" cy="48577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NZ" sz="1100"/>
            <a:t>The assumption below is that all changes in costs are attributable to temporary  factors. This isn't completely unrealisic, because permanent cost</a:t>
          </a:r>
          <a:r>
            <a:rPr lang="en-NZ" sz="1100" baseline="0"/>
            <a:t> changes (e.g. efficiencies) are equivalent to a long series of temporary cost savings.</a:t>
          </a:r>
          <a:endParaRPr lang="en-NZ" sz="1100"/>
        </a:p>
      </xdr:txBody>
    </xdr:sp>
    <xdr:clientData/>
  </xdr:oneCellAnchor>
  <xdr:oneCellAnchor>
    <xdr:from>
      <xdr:col>2</xdr:col>
      <xdr:colOff>38101</xdr:colOff>
      <xdr:row>3</xdr:row>
      <xdr:rowOff>0</xdr:rowOff>
    </xdr:from>
    <xdr:ext cx="5238749" cy="466726"/>
    <xdr:sp macro="" textlink="">
      <xdr:nvSpPr>
        <xdr:cNvPr id="5" name="TextBox 4"/>
        <xdr:cNvSpPr txBox="1"/>
      </xdr:nvSpPr>
      <xdr:spPr>
        <a:xfrm>
          <a:off x="2867026" y="676275"/>
          <a:ext cx="5238749" cy="4667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NZ" sz="1100"/>
            <a:t>The number used to calculate the 'baseline adjustment'. It should be equal to the aggregate temporary costs/savings in the penultimate year. Positive = additional cost.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0.22046</cdr:x>
      <cdr:y>0.29911</cdr:y>
    </cdr:from>
    <cdr:to>
      <cdr:x>0.22918</cdr:x>
      <cdr:y>0.45024</cdr:y>
    </cdr:to>
    <cdr:sp macro="" textlink="">
      <cdr:nvSpPr>
        <cdr:cNvPr id="4" name="Up Arrow 3"/>
        <cdr:cNvSpPr/>
      </cdr:nvSpPr>
      <cdr:spPr>
        <a:xfrm xmlns:a="http://schemas.openxmlformats.org/drawingml/2006/main" flipV="1">
          <a:off x="2052674" y="1819858"/>
          <a:ext cx="81195" cy="919501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0.22909</cdr:x>
      <cdr:y>0.2992</cdr:y>
    </cdr:from>
    <cdr:to>
      <cdr:x>0.23791</cdr:x>
      <cdr:y>0.39078</cdr:y>
    </cdr:to>
    <cdr:sp macro="" textlink="">
      <cdr:nvSpPr>
        <cdr:cNvPr id="5" name="Up Arrow 4"/>
        <cdr:cNvSpPr/>
      </cdr:nvSpPr>
      <cdr:spPr>
        <a:xfrm xmlns:a="http://schemas.openxmlformats.org/drawingml/2006/main" flipV="1">
          <a:off x="2133033" y="1820393"/>
          <a:ext cx="82083" cy="557164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0.82068</cdr:x>
      <cdr:y>0.64713</cdr:y>
    </cdr:from>
    <cdr:to>
      <cdr:x>0.82782</cdr:x>
      <cdr:y>0.72228</cdr:y>
    </cdr:to>
    <cdr:sp macro="" textlink="">
      <cdr:nvSpPr>
        <cdr:cNvPr id="6" name="Up Arrow 5"/>
        <cdr:cNvSpPr/>
      </cdr:nvSpPr>
      <cdr:spPr>
        <a:xfrm xmlns:a="http://schemas.openxmlformats.org/drawingml/2006/main">
          <a:off x="7641265" y="3942020"/>
          <a:ext cx="66454" cy="457791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0.84536</cdr:x>
      <cdr:y>0.60364</cdr:y>
    </cdr:from>
    <cdr:to>
      <cdr:x>0.9881</cdr:x>
      <cdr:y>0.76465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871046" y="3677093"/>
          <a:ext cx="1329069" cy="980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900"/>
            <a:t>The green arrow is the amount that will give the correct sharing ratio. It's the amount that the Commission's Excel model uses.</a:t>
          </a:r>
        </a:p>
      </cdr:txBody>
    </cdr:sp>
  </cdr:relSizeAnchor>
  <cdr:relSizeAnchor xmlns:cdr="http://schemas.openxmlformats.org/drawingml/2006/chartDrawing">
    <cdr:from>
      <cdr:x>0.82068</cdr:x>
      <cdr:y>0.79273</cdr:y>
    </cdr:from>
    <cdr:to>
      <cdr:x>0.82871</cdr:x>
      <cdr:y>0.87394</cdr:y>
    </cdr:to>
    <cdr:sp macro="" textlink="">
      <cdr:nvSpPr>
        <cdr:cNvPr id="8" name="Up Arrow 7"/>
        <cdr:cNvSpPr/>
      </cdr:nvSpPr>
      <cdr:spPr>
        <a:xfrm xmlns:a="http://schemas.openxmlformats.org/drawingml/2006/main">
          <a:off x="7641265" y="4828953"/>
          <a:ext cx="74723" cy="494710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0.84695</cdr:x>
      <cdr:y>0.77561</cdr:y>
    </cdr:from>
    <cdr:to>
      <cdr:x>0.99197</cdr:x>
      <cdr:y>0.89576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85814" y="4718956"/>
          <a:ext cx="1350292" cy="73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900"/>
            <a:t>The red arrow is the amount that the Commission's proposed methodology would give. </a:t>
          </a:r>
        </a:p>
      </cdr:txBody>
    </cdr:sp>
  </cdr:relSizeAnchor>
  <cdr:relSizeAnchor xmlns:cdr="http://schemas.openxmlformats.org/drawingml/2006/chartDrawing">
    <cdr:from>
      <cdr:x>0.07137</cdr:x>
      <cdr:y>0.0983</cdr:y>
    </cdr:from>
    <cdr:to>
      <cdr:x>0.40682</cdr:x>
      <cdr:y>0.24859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64535" y="598081"/>
          <a:ext cx="312331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0.06979</cdr:x>
      <cdr:y>0.0801</cdr:y>
    </cdr:from>
    <cdr:to>
      <cdr:x>0.40206</cdr:x>
      <cdr:y>0.22451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49768" y="487326"/>
          <a:ext cx="3093779" cy="8786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NZ" sz="1100"/>
            <a:t>(Simplified by assuming all cost changes are temporary. Also simplified by assuming an</a:t>
          </a:r>
          <a:r>
            <a:rPr lang="en-NZ" sz="1100" baseline="0"/>
            <a:t> allowance changing by </a:t>
          </a:r>
          <a:r>
            <a:rPr lang="en-NZ" sz="1100"/>
            <a:t>'CPI-x'</a:t>
          </a:r>
          <a:r>
            <a:rPr lang="en-NZ" sz="1100" baseline="0"/>
            <a:t> (of 1%) for all three periods.</a:t>
          </a:r>
          <a:r>
            <a:rPr lang="en-NZ" sz="1100"/>
            <a:t>) </a:t>
          </a:r>
        </a:p>
      </cdr:txBody>
    </cdr:sp>
  </cdr:relSizeAnchor>
  <cdr:relSizeAnchor xmlns:cdr="http://schemas.openxmlformats.org/drawingml/2006/chartDrawing">
    <cdr:from>
      <cdr:x>0.46779</cdr:x>
      <cdr:y>0.24864</cdr:y>
    </cdr:from>
    <cdr:to>
      <cdr:x>0.47502</cdr:x>
      <cdr:y>0.27913</cdr:y>
    </cdr:to>
    <cdr:sp macro="" textlink="">
      <cdr:nvSpPr>
        <cdr:cNvPr id="12" name="Up Arrow 11"/>
        <cdr:cNvSpPr/>
      </cdr:nvSpPr>
      <cdr:spPr>
        <a:xfrm xmlns:a="http://schemas.openxmlformats.org/drawingml/2006/main">
          <a:off x="4355508" y="1512777"/>
          <a:ext cx="67339" cy="185479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0.46779</cdr:x>
      <cdr:y>0.29733</cdr:y>
    </cdr:from>
    <cdr:to>
      <cdr:x>0.47502</cdr:x>
      <cdr:y>0.33859</cdr:y>
    </cdr:to>
    <cdr:sp macro="" textlink="">
      <cdr:nvSpPr>
        <cdr:cNvPr id="13" name="Up Arrow 12"/>
        <cdr:cNvSpPr/>
      </cdr:nvSpPr>
      <cdr:spPr>
        <a:xfrm xmlns:a="http://schemas.openxmlformats.org/drawingml/2006/main" flipV="1">
          <a:off x="4355509" y="1809009"/>
          <a:ext cx="67340" cy="251048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0.17923</cdr:x>
      <cdr:y>0.51335</cdr:y>
    </cdr:from>
    <cdr:to>
      <cdr:x>0.43378</cdr:x>
      <cdr:y>0.8932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668753" y="3123332"/>
          <a:ext cx="2370142" cy="23110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000" b="1"/>
            <a:t>Non-recurrent factors in year 4</a:t>
          </a:r>
          <a:br>
            <a:rPr lang="en-NZ" sz="1000" b="1"/>
          </a:br>
          <a:r>
            <a:rPr lang="en-NZ" sz="1000"/>
            <a:t/>
          </a:r>
          <a:br>
            <a:rPr lang="en-NZ" sz="1000"/>
          </a:br>
          <a:r>
            <a:rPr lang="en-NZ" sz="1000"/>
            <a:t>The baseline adjustment term that should be calculated (i.e. based on the green line) is a $36.5m revenue </a:t>
          </a:r>
          <a:r>
            <a:rPr lang="en-NZ" sz="1000" i="1"/>
            <a:t>credit</a:t>
          </a:r>
          <a:r>
            <a:rPr lang="en-NZ" sz="1000"/>
            <a:t> ($6.7m x 5.45)</a:t>
          </a:r>
          <a:r>
            <a:rPr lang="en-NZ" sz="1000" baseline="0"/>
            <a:t>.</a:t>
          </a:r>
          <a:br>
            <a:rPr lang="en-NZ" sz="1000" baseline="0"/>
          </a:br>
          <a:r>
            <a:rPr lang="en-NZ" sz="1000" baseline="0"/>
            <a:t/>
          </a:r>
          <a:br>
            <a:rPr lang="en-NZ" sz="1000" baseline="0"/>
          </a:br>
          <a:r>
            <a:rPr lang="en-NZ" sz="1000"/>
            <a:t>The adjustment term that the methodology suggests (i.e. based on the red line) would be a</a:t>
          </a:r>
          <a:r>
            <a:rPr lang="en-NZ" sz="1000" baseline="0"/>
            <a:t> revenue </a:t>
          </a:r>
          <a:r>
            <a:rPr lang="en-NZ" sz="1000" i="1" baseline="0"/>
            <a:t>credit</a:t>
          </a:r>
          <a:r>
            <a:rPr lang="en-NZ" sz="1000" baseline="0"/>
            <a:t> of only $23.4m ($4.3m x 5.45).</a:t>
          </a:r>
          <a:br>
            <a:rPr lang="en-NZ" sz="1000" baseline="0"/>
          </a:br>
          <a:r>
            <a:rPr lang="en-NZ" sz="1000" baseline="0"/>
            <a:t/>
          </a:r>
          <a:br>
            <a:rPr lang="en-NZ" sz="1000" baseline="0"/>
          </a:br>
          <a:r>
            <a:rPr lang="en-NZ" sz="1000" baseline="0"/>
            <a:t>The supplier therefore suffers a loss of $13.1m in this scenario.</a:t>
          </a:r>
          <a:endParaRPr lang="en-NZ" sz="1000"/>
        </a:p>
      </cdr:txBody>
    </cdr:sp>
  </cdr:relSizeAnchor>
  <cdr:relSizeAnchor xmlns:cdr="http://schemas.openxmlformats.org/drawingml/2006/chartDrawing">
    <cdr:from>
      <cdr:x>0.47651</cdr:x>
      <cdr:y>0.39549</cdr:y>
    </cdr:from>
    <cdr:to>
      <cdr:x>0.73107</cdr:x>
      <cdr:y>0.79612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436724" y="2406235"/>
          <a:ext cx="2370175" cy="24374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/>
            <a:t>Non-recurrent factors in year 9</a:t>
          </a:r>
          <a:br>
            <a:rPr lang="en-NZ" sz="1000" b="1"/>
          </a:br>
          <a:r>
            <a:rPr lang="en-NZ" sz="1000"/>
            <a:t/>
          </a:r>
          <a:br>
            <a:rPr lang="en-NZ" sz="1000"/>
          </a:br>
          <a:r>
            <a:rPr lang="en-NZ" sz="1000"/>
            <a:t>The baseline adjustment term that should be calculated (i.e. based on the green line) is a $8.7m revenue </a:t>
          </a:r>
          <a:r>
            <a:rPr lang="en-NZ" sz="1000" i="1"/>
            <a:t>debit</a:t>
          </a:r>
          <a:r>
            <a:rPr lang="en-NZ" sz="1000"/>
            <a:t> ($1.6m x 5.45)</a:t>
          </a:r>
          <a:r>
            <a:rPr lang="en-NZ" sz="1000" baseline="0"/>
            <a:t>.</a:t>
          </a:r>
          <a:br>
            <a:rPr lang="en-NZ" sz="1000" baseline="0"/>
          </a:br>
          <a:r>
            <a:rPr lang="en-NZ" sz="1000" baseline="0"/>
            <a:t/>
          </a:r>
          <a:br>
            <a:rPr lang="en-NZ" sz="1000" baseline="0"/>
          </a:br>
          <a:r>
            <a:rPr lang="en-NZ" sz="1000"/>
            <a:t>The adjustment term that the methodology suggests (i.e. based on the red line) would be a</a:t>
          </a:r>
          <a:r>
            <a:rPr lang="en-NZ" sz="1000" baseline="0"/>
            <a:t> revenue </a:t>
          </a:r>
          <a:r>
            <a:rPr lang="en-NZ" sz="1000" i="1" baseline="0"/>
            <a:t>credit</a:t>
          </a:r>
          <a:r>
            <a:rPr lang="en-NZ" sz="1000" baseline="0"/>
            <a:t> of $13.1m ($2.4m x 5.45).</a:t>
          </a:r>
          <a:br>
            <a:rPr lang="en-NZ" sz="1000" baseline="0"/>
          </a:br>
          <a:r>
            <a:rPr lang="en-NZ" sz="1000" baseline="0"/>
            <a:t/>
          </a:r>
          <a:br>
            <a:rPr lang="en-NZ" sz="1000" baseline="0"/>
          </a:br>
          <a:r>
            <a:rPr lang="en-NZ" sz="1000" baseline="0"/>
            <a:t>The supplier therefore receives an unearned benefit of $21.8m in this scenario.</a:t>
          </a:r>
          <a:endParaRPr lang="en-NZ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>
      <selection activeCell="A2" sqref="A2"/>
    </sheetView>
  </sheetViews>
  <sheetFormatPr defaultRowHeight="15" x14ac:dyDescent="0.25"/>
  <cols>
    <col min="1" max="1" width="33.28515625" bestFit="1" customWidth="1"/>
  </cols>
  <sheetData>
    <row r="1" spans="1:17" ht="23.25" x14ac:dyDescent="0.35">
      <c r="A1" s="18" t="s">
        <v>42</v>
      </c>
    </row>
    <row r="4" spans="1:17" x14ac:dyDescent="0.25">
      <c r="A4" t="s">
        <v>31</v>
      </c>
      <c r="B4" s="2">
        <v>6.6668900000000004</v>
      </c>
      <c r="C4" s="4"/>
    </row>
    <row r="5" spans="1:17" x14ac:dyDescent="0.25">
      <c r="A5" t="s">
        <v>46</v>
      </c>
      <c r="B5" s="2">
        <v>-1.575518</v>
      </c>
      <c r="C5" s="4"/>
    </row>
    <row r="6" spans="1:17" x14ac:dyDescent="0.25">
      <c r="A6" t="s">
        <v>14</v>
      </c>
      <c r="B6" s="1">
        <v>7.1900000000000006E-2</v>
      </c>
    </row>
    <row r="7" spans="1:17" x14ac:dyDescent="0.25">
      <c r="A7" t="s">
        <v>17</v>
      </c>
      <c r="B7" s="1">
        <v>0.01</v>
      </c>
    </row>
    <row r="8" spans="1:17" x14ac:dyDescent="0.25">
      <c r="B8" s="1"/>
    </row>
    <row r="9" spans="1:17" x14ac:dyDescent="0.25">
      <c r="B9" s="1"/>
    </row>
    <row r="10" spans="1:17" x14ac:dyDescent="0.25">
      <c r="B10" s="1"/>
    </row>
    <row r="11" spans="1:17" x14ac:dyDescent="0.25">
      <c r="B11" s="1"/>
    </row>
    <row r="12" spans="1:17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 x14ac:dyDescent="0.25">
      <c r="B13" s="25"/>
      <c r="C13" s="19"/>
      <c r="D13" s="19" t="s">
        <v>43</v>
      </c>
      <c r="E13" s="19"/>
      <c r="F13" s="22"/>
      <c r="G13" s="20"/>
      <c r="H13" s="20"/>
      <c r="I13" s="20" t="s">
        <v>44</v>
      </c>
      <c r="J13" s="20"/>
      <c r="K13" s="23"/>
      <c r="L13" s="21"/>
      <c r="M13" s="21"/>
      <c r="N13" s="21" t="s">
        <v>45</v>
      </c>
      <c r="O13" s="21"/>
      <c r="P13" s="21"/>
      <c r="Q13" s="26"/>
    </row>
    <row r="14" spans="1:17" x14ac:dyDescent="0.25">
      <c r="B14" s="14" t="s">
        <v>0</v>
      </c>
      <c r="C14" s="14" t="s">
        <v>1</v>
      </c>
      <c r="D14" s="14" t="s">
        <v>2</v>
      </c>
      <c r="E14" s="14" t="s">
        <v>3</v>
      </c>
      <c r="F14" s="14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  <c r="L14" s="16" t="s">
        <v>22</v>
      </c>
      <c r="M14" s="16" t="s">
        <v>23</v>
      </c>
      <c r="N14" s="16" t="s">
        <v>24</v>
      </c>
      <c r="O14" s="16" t="s">
        <v>25</v>
      </c>
      <c r="P14" s="16" t="s">
        <v>26</v>
      </c>
    </row>
    <row r="15" spans="1:17" x14ac:dyDescent="0.25">
      <c r="B15" s="11">
        <f>1</f>
        <v>1</v>
      </c>
      <c r="C15" s="11">
        <f>B15/(1+$B$6)</f>
        <v>0.93292284728052988</v>
      </c>
      <c r="D15" s="11">
        <f t="shared" ref="D15:P15" si="0">C15/(1+$B$6)</f>
        <v>0.87034503897801085</v>
      </c>
      <c r="E15" s="11">
        <f t="shared" si="0"/>
        <v>0.81196477187984961</v>
      </c>
      <c r="F15" s="11">
        <f t="shared" si="0"/>
        <v>0.75750048687363514</v>
      </c>
      <c r="G15" s="12">
        <f t="shared" si="0"/>
        <v>0.70668951103053934</v>
      </c>
      <c r="H15" s="12">
        <f t="shared" si="0"/>
        <v>0.65928679077389618</v>
      </c>
      <c r="I15" s="12">
        <f t="shared" si="0"/>
        <v>0.61506371002322613</v>
      </c>
      <c r="J15" s="12">
        <f t="shared" si="0"/>
        <v>0.57380698761379423</v>
      </c>
      <c r="K15" s="12">
        <f t="shared" si="0"/>
        <v>0.53531764867412468</v>
      </c>
      <c r="L15" s="13">
        <f t="shared" si="0"/>
        <v>0.49941006500058277</v>
      </c>
      <c r="M15" s="13">
        <f t="shared" si="0"/>
        <v>0.46591105980089814</v>
      </c>
      <c r="N15" s="13">
        <f t="shared" si="0"/>
        <v>0.43465907248894309</v>
      </c>
      <c r="O15" s="13">
        <f t="shared" si="0"/>
        <v>0.40550337950269899</v>
      </c>
      <c r="P15" s="13">
        <f t="shared" si="0"/>
        <v>0.37830336738753517</v>
      </c>
    </row>
    <row r="16" spans="1:17" x14ac:dyDescent="0.25">
      <c r="B16" s="5"/>
      <c r="C16" s="5"/>
      <c r="D16" s="5"/>
      <c r="E16" s="5"/>
      <c r="F16" s="5"/>
      <c r="G16" s="9"/>
      <c r="H16" s="9"/>
      <c r="I16" s="9"/>
      <c r="J16" s="9"/>
      <c r="K16" s="9"/>
      <c r="L16" s="7"/>
      <c r="M16" s="7"/>
      <c r="N16" s="7"/>
      <c r="O16" s="7"/>
      <c r="P16" s="7"/>
    </row>
    <row r="17" spans="1:16" x14ac:dyDescent="0.25">
      <c r="B17" s="5"/>
      <c r="C17" s="5"/>
      <c r="D17" s="5"/>
      <c r="E17" s="5"/>
      <c r="F17" s="5"/>
      <c r="G17" s="9"/>
      <c r="H17" s="9"/>
      <c r="I17" s="9"/>
      <c r="J17" s="9"/>
      <c r="K17" s="9"/>
      <c r="L17" s="7"/>
      <c r="M17" s="7"/>
      <c r="N17" s="7"/>
      <c r="O17" s="7"/>
      <c r="P17" s="7"/>
    </row>
    <row r="18" spans="1:16" x14ac:dyDescent="0.25">
      <c r="A18" t="s">
        <v>40</v>
      </c>
      <c r="B18" s="6"/>
      <c r="C18" s="6"/>
      <c r="D18" s="6"/>
      <c r="E18" s="6">
        <f>F18/(1+$B$7)</f>
        <v>115.67493383001666</v>
      </c>
      <c r="F18" s="6">
        <f>G18/(1+$B$7)</f>
        <v>116.83168316831683</v>
      </c>
      <c r="G18" s="10">
        <f>G21</f>
        <v>118</v>
      </c>
      <c r="H18" s="10"/>
      <c r="I18" s="10"/>
      <c r="J18" s="10">
        <f>K18/(1+$B$7)</f>
        <v>117.63552592883052</v>
      </c>
      <c r="K18" s="10">
        <f>L18/(1+$B$7)</f>
        <v>118.81188118811882</v>
      </c>
      <c r="L18" s="8">
        <f>L21</f>
        <v>120</v>
      </c>
      <c r="M18" s="8"/>
      <c r="N18" s="8"/>
      <c r="O18" s="8"/>
      <c r="P18" s="8"/>
    </row>
    <row r="19" spans="1:16" x14ac:dyDescent="0.25">
      <c r="B19" s="6"/>
      <c r="C19" s="6"/>
      <c r="D19" s="6"/>
      <c r="E19" s="6"/>
      <c r="F19" s="6"/>
      <c r="G19" s="10"/>
      <c r="H19" s="10"/>
      <c r="I19" s="10"/>
      <c r="J19" s="10"/>
      <c r="K19" s="10"/>
      <c r="L19" s="8"/>
      <c r="M19" s="8"/>
      <c r="N19" s="8"/>
      <c r="O19" s="8"/>
      <c r="P19" s="8"/>
    </row>
    <row r="20" spans="1:16" x14ac:dyDescent="0.25">
      <c r="A20" s="17" t="s">
        <v>41</v>
      </c>
      <c r="B20" s="6"/>
      <c r="C20" s="6"/>
      <c r="D20" s="6"/>
      <c r="E20" s="6"/>
      <c r="F20" s="6"/>
      <c r="G20" s="10"/>
      <c r="H20" s="10"/>
      <c r="I20" s="10"/>
      <c r="J20" s="10"/>
      <c r="K20" s="10"/>
      <c r="L20" s="8"/>
      <c r="M20" s="8"/>
      <c r="N20" s="8"/>
      <c r="O20" s="8"/>
      <c r="P20" s="8"/>
    </row>
    <row r="21" spans="1:16" x14ac:dyDescent="0.25">
      <c r="A21" t="s">
        <v>11</v>
      </c>
      <c r="B21" s="6">
        <v>110</v>
      </c>
      <c r="C21" s="6">
        <f>B21*(1+$B$7)</f>
        <v>111.1</v>
      </c>
      <c r="D21" s="6">
        <f>C21*(1+$B$7)</f>
        <v>112.211</v>
      </c>
      <c r="E21" s="6">
        <f>D21*(1+$B$7)</f>
        <v>113.33311</v>
      </c>
      <c r="F21" s="6">
        <f>E21*(1+$B$7)</f>
        <v>114.46644110000001</v>
      </c>
      <c r="G21" s="10">
        <v>118</v>
      </c>
      <c r="H21" s="10">
        <f>G21*(1+$B$7)</f>
        <v>119.18</v>
      </c>
      <c r="I21" s="10">
        <f>H21*(1+$B$7)</f>
        <v>120.37180000000001</v>
      </c>
      <c r="J21" s="10">
        <f>I21*(1+$B$7)</f>
        <v>121.575518</v>
      </c>
      <c r="K21" s="10">
        <f>J21*(1+$B$7)</f>
        <v>122.79127318</v>
      </c>
      <c r="L21" s="8">
        <v>120</v>
      </c>
      <c r="M21" s="8">
        <f>L21*(1+$B$7)</f>
        <v>121.2</v>
      </c>
      <c r="N21" s="8">
        <f>M21*(1+$B$7)</f>
        <v>122.41200000000001</v>
      </c>
      <c r="O21" s="8">
        <f>N21*(1+$B$7)</f>
        <v>123.63612000000001</v>
      </c>
      <c r="P21" s="8">
        <f>O21*(1+$B$7)</f>
        <v>124.87248120000001</v>
      </c>
    </row>
    <row r="22" spans="1:16" x14ac:dyDescent="0.25">
      <c r="A22" t="s">
        <v>12</v>
      </c>
      <c r="B22" s="6">
        <v>115</v>
      </c>
      <c r="C22" s="6">
        <v>117</v>
      </c>
      <c r="D22" s="6">
        <v>118</v>
      </c>
      <c r="E22" s="6">
        <v>120</v>
      </c>
      <c r="F22" s="6">
        <v>121</v>
      </c>
      <c r="G22" s="10">
        <v>121</v>
      </c>
      <c r="H22" s="10">
        <v>119</v>
      </c>
      <c r="I22" s="10">
        <v>119</v>
      </c>
      <c r="J22" s="10">
        <v>120</v>
      </c>
      <c r="K22" s="10">
        <v>120</v>
      </c>
      <c r="L22" s="8">
        <v>122</v>
      </c>
      <c r="M22" s="8">
        <v>124</v>
      </c>
      <c r="N22" s="8">
        <v>125</v>
      </c>
      <c r="O22" s="8">
        <v>127</v>
      </c>
      <c r="P22" s="8">
        <v>128</v>
      </c>
    </row>
    <row r="23" spans="1:16" x14ac:dyDescent="0.25">
      <c r="A23" t="s">
        <v>10</v>
      </c>
      <c r="B23" s="6">
        <f t="shared" ref="B23:P23" si="1">B21-B22</f>
        <v>-5</v>
      </c>
      <c r="C23" s="6">
        <f t="shared" si="1"/>
        <v>-5.9000000000000057</v>
      </c>
      <c r="D23" s="6">
        <f t="shared" si="1"/>
        <v>-5.7890000000000015</v>
      </c>
      <c r="E23" s="6">
        <f t="shared" si="1"/>
        <v>-6.6668899999999951</v>
      </c>
      <c r="F23" s="6">
        <f t="shared" si="1"/>
        <v>-6.5335588999999885</v>
      </c>
      <c r="G23" s="10">
        <f t="shared" si="1"/>
        <v>-3</v>
      </c>
      <c r="H23" s="10">
        <f t="shared" si="1"/>
        <v>0.18000000000000682</v>
      </c>
      <c r="I23" s="10">
        <f t="shared" si="1"/>
        <v>1.3718000000000075</v>
      </c>
      <c r="J23" s="10">
        <f t="shared" si="1"/>
        <v>1.5755180000000024</v>
      </c>
      <c r="K23" s="10">
        <f t="shared" si="1"/>
        <v>2.7912731800000046</v>
      </c>
      <c r="L23" s="8">
        <f t="shared" si="1"/>
        <v>-2</v>
      </c>
      <c r="M23" s="8">
        <f t="shared" si="1"/>
        <v>-2.7999999999999972</v>
      </c>
      <c r="N23" s="8">
        <f t="shared" si="1"/>
        <v>-2.5879999999999939</v>
      </c>
      <c r="O23" s="8">
        <f t="shared" si="1"/>
        <v>-3.3638799999999947</v>
      </c>
      <c r="P23" s="8">
        <f t="shared" si="1"/>
        <v>-3.1275187999999901</v>
      </c>
    </row>
    <row r="24" spans="1:16" x14ac:dyDescent="0.25">
      <c r="A24" t="s">
        <v>39</v>
      </c>
      <c r="B24" s="6">
        <f>B23</f>
        <v>-5</v>
      </c>
      <c r="C24" s="6">
        <f>C23-B23</f>
        <v>-0.90000000000000568</v>
      </c>
      <c r="D24" s="6">
        <f>D23-C23</f>
        <v>0.11100000000000421</v>
      </c>
      <c r="E24" s="6">
        <f>E23-D23</f>
        <v>-0.87788999999999362</v>
      </c>
      <c r="F24" s="6">
        <f>F23-E23</f>
        <v>0.13333110000000659</v>
      </c>
      <c r="G24" s="10">
        <f>G23</f>
        <v>-3</v>
      </c>
      <c r="H24" s="10">
        <f>H23-G23</f>
        <v>3.1800000000000068</v>
      </c>
      <c r="I24" s="10">
        <f>I23-H23</f>
        <v>1.1918000000000006</v>
      </c>
      <c r="J24" s="10">
        <f>J23-I23</f>
        <v>0.20371799999999496</v>
      </c>
      <c r="K24" s="10">
        <f>K23-J23</f>
        <v>1.2157551800000022</v>
      </c>
      <c r="L24" s="8">
        <f>L23</f>
        <v>-2</v>
      </c>
      <c r="M24" s="8">
        <f>M23-L23</f>
        <v>-0.79999999999999716</v>
      </c>
      <c r="N24" s="8">
        <f>N23-M23</f>
        <v>0.2120000000000033</v>
      </c>
      <c r="O24" s="8">
        <f>O23-N23</f>
        <v>-0.77588000000000079</v>
      </c>
      <c r="P24" s="8">
        <f>P23-O23</f>
        <v>0.2363612000000046</v>
      </c>
    </row>
    <row r="25" spans="1:16" x14ac:dyDescent="0.25">
      <c r="A25" t="s">
        <v>27</v>
      </c>
      <c r="B25" s="6"/>
      <c r="C25" s="6"/>
      <c r="D25" s="6"/>
      <c r="E25" s="6"/>
      <c r="F25" s="6"/>
      <c r="G25" s="10">
        <f>B24</f>
        <v>-5</v>
      </c>
      <c r="H25" s="10"/>
      <c r="I25" s="10"/>
      <c r="J25" s="10"/>
      <c r="K25" s="10"/>
      <c r="L25" s="8">
        <f>G24</f>
        <v>-3</v>
      </c>
      <c r="M25" s="7"/>
      <c r="N25" s="7"/>
      <c r="O25" s="7"/>
      <c r="P25" s="7"/>
    </row>
    <row r="26" spans="1:16" x14ac:dyDescent="0.25">
      <c r="A26" t="s">
        <v>28</v>
      </c>
      <c r="B26" s="6"/>
      <c r="C26" s="6"/>
      <c r="D26" s="6"/>
      <c r="E26" s="6"/>
      <c r="F26" s="6"/>
      <c r="G26" s="10">
        <f>C24</f>
        <v>-0.90000000000000568</v>
      </c>
      <c r="H26" s="10">
        <f>G26</f>
        <v>-0.90000000000000568</v>
      </c>
      <c r="I26" s="10"/>
      <c r="J26" s="10"/>
      <c r="K26" s="10"/>
      <c r="L26" s="8">
        <f>H24</f>
        <v>3.1800000000000068</v>
      </c>
      <c r="M26" s="8">
        <f>L26</f>
        <v>3.1800000000000068</v>
      </c>
      <c r="N26" s="8"/>
      <c r="O26" s="8"/>
      <c r="P26" s="7"/>
    </row>
    <row r="27" spans="1:16" x14ac:dyDescent="0.25">
      <c r="A27" t="s">
        <v>29</v>
      </c>
      <c r="B27" s="6"/>
      <c r="C27" s="6"/>
      <c r="D27" s="6"/>
      <c r="E27" s="6"/>
      <c r="F27" s="6"/>
      <c r="G27" s="10">
        <f>D24</f>
        <v>0.11100000000000421</v>
      </c>
      <c r="H27" s="10">
        <f>G27</f>
        <v>0.11100000000000421</v>
      </c>
      <c r="I27" s="10">
        <f>H27</f>
        <v>0.11100000000000421</v>
      </c>
      <c r="J27" s="10"/>
      <c r="K27" s="10"/>
      <c r="L27" s="8">
        <f>I24</f>
        <v>1.1918000000000006</v>
      </c>
      <c r="M27" s="8">
        <f>L27</f>
        <v>1.1918000000000006</v>
      </c>
      <c r="N27" s="8">
        <f>M27</f>
        <v>1.1918000000000006</v>
      </c>
      <c r="O27" s="8"/>
      <c r="P27" s="7"/>
    </row>
    <row r="28" spans="1:16" x14ac:dyDescent="0.25">
      <c r="A28" t="s">
        <v>30</v>
      </c>
      <c r="B28" s="6"/>
      <c r="C28" s="6"/>
      <c r="D28" s="6"/>
      <c r="E28" s="6"/>
      <c r="F28" s="6"/>
      <c r="G28" s="10">
        <f>E24</f>
        <v>-0.87788999999999362</v>
      </c>
      <c r="H28" s="10">
        <f>G28</f>
        <v>-0.87788999999999362</v>
      </c>
      <c r="I28" s="10">
        <f>H28</f>
        <v>-0.87788999999999362</v>
      </c>
      <c r="J28" s="10">
        <f>I28</f>
        <v>-0.87788999999999362</v>
      </c>
      <c r="K28" s="10"/>
      <c r="L28" s="8">
        <f>J24</f>
        <v>0.20371799999999496</v>
      </c>
      <c r="M28" s="8">
        <f>L28</f>
        <v>0.20371799999999496</v>
      </c>
      <c r="N28" s="8">
        <f>M28</f>
        <v>0.20371799999999496</v>
      </c>
      <c r="O28" s="8">
        <f>N28</f>
        <v>0.20371799999999496</v>
      </c>
      <c r="P28" s="7"/>
    </row>
    <row r="29" spans="1:16" x14ac:dyDescent="0.25">
      <c r="A29" t="s">
        <v>13</v>
      </c>
      <c r="B29" s="6"/>
      <c r="C29" s="6"/>
      <c r="D29" s="6"/>
      <c r="E29" s="6"/>
      <c r="F29" s="6"/>
      <c r="G29" s="10"/>
      <c r="H29" s="10">
        <f>-F24/(1+B6)^4</f>
        <v>-0.10099837316540232</v>
      </c>
      <c r="I29" s="10"/>
      <c r="J29" s="10"/>
      <c r="K29" s="10"/>
      <c r="L29" s="7"/>
      <c r="M29" s="8">
        <f>-K24/(1+B6)^4</f>
        <v>-0.92093514076914551</v>
      </c>
      <c r="N29" s="7"/>
      <c r="O29" s="7"/>
      <c r="P29" s="7"/>
    </row>
    <row r="30" spans="1:16" x14ac:dyDescent="0.25">
      <c r="A30" t="s">
        <v>15</v>
      </c>
      <c r="B30" s="6"/>
      <c r="C30" s="6"/>
      <c r="D30" s="6"/>
      <c r="E30" s="6"/>
      <c r="F30" s="6"/>
      <c r="G30" s="10"/>
      <c r="H30" s="10">
        <f>B4*((1-(1+B6)^-6)/B6)*(1+B6)^2</f>
        <v>36.298770268149262</v>
      </c>
      <c r="I30" s="10"/>
      <c r="J30" s="10"/>
      <c r="K30" s="10"/>
      <c r="L30" s="7"/>
      <c r="M30" s="8">
        <f>B5*((1-(1+B6)^-6)/B6)*(1+B6)^2</f>
        <v>-8.5781175233630655</v>
      </c>
      <c r="N30" s="7"/>
      <c r="O30" s="7"/>
      <c r="P30" s="7"/>
    </row>
    <row r="31" spans="1:16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6" x14ac:dyDescent="0.25">
      <c r="A33" t="s">
        <v>34</v>
      </c>
      <c r="B33" s="2">
        <f>B23</f>
        <v>-5</v>
      </c>
      <c r="C33" s="2">
        <f>C23</f>
        <v>-5.9000000000000057</v>
      </c>
      <c r="D33" s="2">
        <f>D23</f>
        <v>-5.7890000000000015</v>
      </c>
      <c r="E33" s="2">
        <f>E23</f>
        <v>-6.6668899999999951</v>
      </c>
      <c r="F33" s="2">
        <f>F23</f>
        <v>-6.5335588999999885</v>
      </c>
      <c r="G33" s="2">
        <f>SUM(G25:G30)</f>
        <v>-6.6668899999999951</v>
      </c>
      <c r="H33" s="2">
        <f>SUM(H25:H30)</f>
        <v>34.530881894983864</v>
      </c>
      <c r="I33" s="2">
        <f>SUM(I25:I30)</f>
        <v>-0.76688999999998941</v>
      </c>
      <c r="J33" s="2">
        <f>SUM(J25:J30)</f>
        <v>-0.87788999999999362</v>
      </c>
      <c r="K33" s="2">
        <f>SUM(K25:K30)</f>
        <v>0</v>
      </c>
    </row>
    <row r="34" spans="1:16" x14ac:dyDescent="0.25">
      <c r="A34" t="s">
        <v>35</v>
      </c>
      <c r="B34" s="2"/>
      <c r="C34" s="2"/>
      <c r="D34" s="2"/>
      <c r="E34" s="2"/>
      <c r="F34" s="2"/>
      <c r="G34" s="2">
        <f>G23</f>
        <v>-3</v>
      </c>
      <c r="H34" s="2">
        <f>H23</f>
        <v>0.18000000000000682</v>
      </c>
      <c r="I34" s="2">
        <f>I23</f>
        <v>1.3718000000000075</v>
      </c>
      <c r="J34" s="2">
        <f>J23</f>
        <v>1.5755180000000024</v>
      </c>
      <c r="K34" s="2">
        <f>K23</f>
        <v>2.7912731800000046</v>
      </c>
      <c r="L34" s="2">
        <f>SUM(L25:L30)</f>
        <v>1.5755180000000024</v>
      </c>
      <c r="M34" s="2">
        <f>SUM(M25:M30)</f>
        <v>-4.9235346641322089</v>
      </c>
      <c r="N34" s="2">
        <f>SUM(N25:N30)</f>
        <v>1.3955179999999956</v>
      </c>
      <c r="O34" s="2">
        <f>SUM(O25:O30)</f>
        <v>0.20371799999999496</v>
      </c>
      <c r="P34" s="2">
        <f>SUM(P25:P30)</f>
        <v>0</v>
      </c>
    </row>
    <row r="35" spans="1:16" x14ac:dyDescent="0.25">
      <c r="A35" t="s">
        <v>38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f>L23</f>
        <v>-2</v>
      </c>
      <c r="M35" s="2">
        <f>M23</f>
        <v>-2.7999999999999972</v>
      </c>
      <c r="N35" s="2">
        <f>N23</f>
        <v>-2.5879999999999939</v>
      </c>
      <c r="O35" s="2">
        <f>O23</f>
        <v>-3.3638799999999947</v>
      </c>
      <c r="P35" s="2">
        <f>P23</f>
        <v>-3.1275187999999901</v>
      </c>
    </row>
    <row r="36" spans="1:16" x14ac:dyDescent="0.25">
      <c r="A36" t="s">
        <v>47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f>-G33</f>
        <v>6.6668899999999951</v>
      </c>
      <c r="H36" s="2">
        <f>-H33</f>
        <v>-34.530881894983864</v>
      </c>
      <c r="I36" s="2">
        <f>-I33</f>
        <v>0.76688999999998941</v>
      </c>
      <c r="J36" s="2">
        <f>-J33</f>
        <v>0.87788999999999362</v>
      </c>
      <c r="K36" s="2">
        <f>-K33</f>
        <v>0</v>
      </c>
      <c r="L36" s="2">
        <f>-L34</f>
        <v>-1.5755180000000024</v>
      </c>
      <c r="M36" s="2">
        <f>-M34</f>
        <v>4.9235346641322089</v>
      </c>
      <c r="N36" s="2">
        <f>-N34</f>
        <v>-1.3955179999999956</v>
      </c>
      <c r="O36" s="2">
        <f>-O34</f>
        <v>-0.20371799999999496</v>
      </c>
      <c r="P36" s="2">
        <f>-P34</f>
        <v>0</v>
      </c>
    </row>
    <row r="37" spans="1:1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6" x14ac:dyDescent="0.25">
      <c r="A38" t="s">
        <v>32</v>
      </c>
      <c r="B38" s="2">
        <f>SUMPRODUCT(B15:F15,B33:F33)</f>
        <v>-25.905126095364448</v>
      </c>
      <c r="C38" s="2"/>
      <c r="D38" s="2"/>
      <c r="E38" s="2"/>
      <c r="F38" s="2"/>
      <c r="G38" s="2"/>
      <c r="H38" s="2"/>
      <c r="I38" s="2"/>
      <c r="J38" s="2"/>
      <c r="K38" s="2"/>
    </row>
    <row r="39" spans="1:16" x14ac:dyDescent="0.25">
      <c r="A39" t="s">
        <v>33</v>
      </c>
      <c r="B39" s="2">
        <f>SUMPRODUCT(B15:K15,B33:K33)</f>
        <v>-8.8262186473584645</v>
      </c>
      <c r="C39" s="2"/>
      <c r="D39" s="2"/>
      <c r="E39" s="2"/>
      <c r="F39" s="2"/>
      <c r="G39" s="2"/>
      <c r="H39" s="2"/>
      <c r="I39" s="2"/>
      <c r="J39" s="2"/>
      <c r="K39" s="2"/>
    </row>
    <row r="40" spans="1:16" x14ac:dyDescent="0.25">
      <c r="B40" s="3">
        <f>B39/B38</f>
        <v>0.3407132092261021</v>
      </c>
      <c r="C40" s="2"/>
      <c r="D40" s="2"/>
      <c r="E40" s="2"/>
      <c r="F40" s="2"/>
      <c r="G40" s="2"/>
      <c r="H40" s="2"/>
      <c r="I40" s="2"/>
      <c r="J40" s="2"/>
      <c r="K40" s="2"/>
    </row>
    <row r="41" spans="1:16" x14ac:dyDescent="0.25">
      <c r="B41" s="3"/>
      <c r="C41" s="2"/>
      <c r="D41" s="2"/>
      <c r="E41" s="2"/>
      <c r="F41" s="2"/>
      <c r="G41" s="2"/>
      <c r="H41" s="2"/>
      <c r="I41" s="2"/>
      <c r="J41" s="2"/>
      <c r="K41" s="2"/>
    </row>
    <row r="42" spans="1:16" x14ac:dyDescent="0.25">
      <c r="A42" t="s">
        <v>36</v>
      </c>
      <c r="B42" s="2">
        <f>SUMPRODUCT(G15:K15,G34:K34)</f>
        <v>1.2406085196936147</v>
      </c>
      <c r="C42" s="2"/>
      <c r="D42" s="2"/>
      <c r="E42" s="2"/>
      <c r="F42" s="2"/>
      <c r="G42" s="2"/>
      <c r="H42" s="2"/>
      <c r="I42" s="2"/>
      <c r="J42" s="2"/>
      <c r="K42" s="2"/>
    </row>
    <row r="43" spans="1:16" x14ac:dyDescent="0.25">
      <c r="A43" t="s">
        <v>37</v>
      </c>
      <c r="B43" s="2">
        <f>SUMPRODUCT(G15:P15,G34:P34)</f>
        <v>0.42269171013805928</v>
      </c>
      <c r="C43" s="2"/>
      <c r="D43" s="2"/>
      <c r="E43" s="2"/>
      <c r="F43" s="2"/>
      <c r="G43" s="2"/>
      <c r="H43" s="2"/>
      <c r="I43" s="2"/>
      <c r="J43" s="2"/>
      <c r="K43" s="2"/>
    </row>
    <row r="44" spans="1:16" x14ac:dyDescent="0.25">
      <c r="B44" s="3">
        <f>B43/B42</f>
        <v>0.34071320922610526</v>
      </c>
      <c r="C44" s="2"/>
      <c r="D44" s="2"/>
      <c r="E44" s="2"/>
      <c r="F44" s="2"/>
      <c r="G44" s="2"/>
      <c r="H44" s="2"/>
      <c r="I44" s="2"/>
      <c r="J44" s="2"/>
      <c r="K44" s="2"/>
    </row>
    <row r="45" spans="1:16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6" x14ac:dyDescent="0.25">
      <c r="A46" t="s">
        <v>16</v>
      </c>
      <c r="B46" s="2"/>
      <c r="C46" s="2"/>
      <c r="D46" s="2"/>
      <c r="E46" s="2">
        <f>E22-E51</f>
        <v>115.67493383001661</v>
      </c>
      <c r="F46" s="2">
        <f t="shared" ref="F46:K46" si="2">E46*(1+$B$7)</f>
        <v>116.83168316831679</v>
      </c>
      <c r="G46" s="2">
        <f t="shared" si="2"/>
        <v>117.99999999999996</v>
      </c>
      <c r="H46" s="2">
        <f t="shared" si="2"/>
        <v>119.17999999999996</v>
      </c>
      <c r="I46" s="2">
        <f t="shared" si="2"/>
        <v>120.37179999999996</v>
      </c>
      <c r="J46" s="2">
        <f t="shared" si="2"/>
        <v>121.57551799999996</v>
      </c>
      <c r="K46" s="2">
        <f t="shared" si="2"/>
        <v>122.79127317999996</v>
      </c>
    </row>
    <row r="47" spans="1:1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6" x14ac:dyDescent="0.25">
      <c r="A48" t="s">
        <v>18</v>
      </c>
      <c r="B48" s="2"/>
      <c r="C48" s="2"/>
      <c r="D48" s="2"/>
      <c r="E48" s="2">
        <f>SUMPRODUCT(G46:K46,G15:K15)</f>
        <v>371.49270530379653</v>
      </c>
      <c r="F48" s="2"/>
      <c r="G48" s="2"/>
      <c r="H48" s="2"/>
      <c r="I48" s="2"/>
      <c r="J48" s="2"/>
      <c r="K48" s="2"/>
    </row>
    <row r="49" spans="1:16" x14ac:dyDescent="0.25">
      <c r="A49" t="s">
        <v>19</v>
      </c>
      <c r="B49" s="2"/>
      <c r="C49" s="2"/>
      <c r="D49" s="2"/>
      <c r="E49" s="2">
        <f>SUMPRODUCT(G21:K21,G15:K15)</f>
        <v>371.49270530379664</v>
      </c>
      <c r="F49" s="2"/>
      <c r="G49" s="2"/>
      <c r="H49" s="2"/>
      <c r="I49" s="2"/>
      <c r="J49" s="2"/>
      <c r="K49" s="2"/>
    </row>
    <row r="50" spans="1:16" x14ac:dyDescent="0.25">
      <c r="A50" t="s">
        <v>20</v>
      </c>
      <c r="B50" s="2"/>
      <c r="C50" s="2"/>
      <c r="D50" s="2"/>
      <c r="E50" s="2">
        <f>E48-E49</f>
        <v>0</v>
      </c>
      <c r="F50" s="2"/>
      <c r="G50" s="2"/>
      <c r="H50" s="2"/>
      <c r="I50" s="2"/>
      <c r="J50" s="2"/>
      <c r="K50" s="2"/>
    </row>
    <row r="51" spans="1:16" x14ac:dyDescent="0.25">
      <c r="A51" t="s">
        <v>21</v>
      </c>
      <c r="D51" s="27" t="s">
        <v>49</v>
      </c>
      <c r="E51" s="2">
        <v>4.3250661699833923</v>
      </c>
      <c r="F51" t="s">
        <v>48</v>
      </c>
    </row>
    <row r="52" spans="1:16" x14ac:dyDescent="0.25">
      <c r="E52" s="2"/>
      <c r="F52" t="s">
        <v>50</v>
      </c>
    </row>
    <row r="53" spans="1:16" x14ac:dyDescent="0.25">
      <c r="E53" s="2"/>
    </row>
    <row r="55" spans="1:16" x14ac:dyDescent="0.25">
      <c r="A55" t="s">
        <v>16</v>
      </c>
      <c r="B55" s="2"/>
      <c r="C55" s="2"/>
      <c r="D55" s="2"/>
      <c r="J55" s="2">
        <f>J22-E60</f>
        <v>117.63552592883046</v>
      </c>
      <c r="K55" s="2">
        <f t="shared" ref="K55:P55" si="3">J55*(1+$B$7)</f>
        <v>118.81188118811876</v>
      </c>
      <c r="L55" s="2">
        <f t="shared" si="3"/>
        <v>119.99999999999994</v>
      </c>
      <c r="M55" s="2">
        <f t="shared" si="3"/>
        <v>121.19999999999995</v>
      </c>
      <c r="N55" s="2">
        <f t="shared" si="3"/>
        <v>122.41199999999995</v>
      </c>
      <c r="O55" s="2">
        <f t="shared" si="3"/>
        <v>123.63611999999995</v>
      </c>
      <c r="P55" s="2">
        <f t="shared" si="3"/>
        <v>124.87248119999995</v>
      </c>
    </row>
    <row r="56" spans="1:16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6" x14ac:dyDescent="0.25">
      <c r="A57" t="s">
        <v>18</v>
      </c>
      <c r="B57" s="2"/>
      <c r="C57" s="2"/>
      <c r="D57" s="2"/>
      <c r="E57" s="2">
        <f>SUMPRODUCT(L55:P55,L15:P15)</f>
        <v>266.97965925005309</v>
      </c>
      <c r="F57" s="2"/>
      <c r="G57" s="2"/>
      <c r="H57" s="2"/>
      <c r="I57" s="2"/>
      <c r="J57" s="2"/>
      <c r="K57" s="2"/>
    </row>
    <row r="58" spans="1:16" x14ac:dyDescent="0.25">
      <c r="A58" t="s">
        <v>19</v>
      </c>
      <c r="B58" s="2"/>
      <c r="C58" s="2"/>
      <c r="D58" s="2"/>
      <c r="E58" s="2">
        <f>SUMPRODUCT(L21:P21,L15:P15)</f>
        <v>266.9796592500532</v>
      </c>
      <c r="F58" s="2"/>
      <c r="G58" s="2"/>
      <c r="H58" s="2"/>
      <c r="I58" s="2"/>
      <c r="J58" s="2"/>
      <c r="K58" s="2"/>
    </row>
    <row r="59" spans="1:16" x14ac:dyDescent="0.25">
      <c r="A59" t="s">
        <v>20</v>
      </c>
      <c r="B59" s="2"/>
      <c r="C59" s="2"/>
      <c r="D59" s="2"/>
      <c r="E59" s="2">
        <f>E57-E58</f>
        <v>0</v>
      </c>
      <c r="F59" s="2"/>
      <c r="G59" s="2"/>
      <c r="H59" s="2"/>
      <c r="I59" s="2"/>
      <c r="J59" s="2"/>
      <c r="K59" s="2"/>
    </row>
    <row r="60" spans="1:16" x14ac:dyDescent="0.25">
      <c r="A60" t="s">
        <v>21</v>
      </c>
      <c r="D60" s="27" t="s">
        <v>49</v>
      </c>
      <c r="E60" s="2">
        <v>2.3644740711695396</v>
      </c>
      <c r="F60" t="s">
        <v>48</v>
      </c>
    </row>
    <row r="61" spans="1:16" x14ac:dyDescent="0.25">
      <c r="F61" t="s">
        <v>50</v>
      </c>
    </row>
  </sheetData>
  <pageMargins left="0.7" right="0.7" top="0.75" bottom="0.75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Sheet2</vt:lpstr>
      <vt:lpstr>Chart2</vt:lpstr>
    </vt:vector>
  </TitlesOfParts>
  <Company>Transpower New Zealand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Findlay</dc:creator>
  <cp:lastModifiedBy>John Findlay</cp:lastModifiedBy>
  <cp:lastPrinted>2015-03-10T01:15:51Z</cp:lastPrinted>
  <dcterms:created xsi:type="dcterms:W3CDTF">2015-02-26T23:48:26Z</dcterms:created>
  <dcterms:modified xsi:type="dcterms:W3CDTF">2015-03-11T22:07:05Z</dcterms:modified>
</cp:coreProperties>
</file>