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ThisWorkbook" filterPrivacy="1" defaultThemeVersion="124226"/>
  <bookViews>
    <workbookView xWindow="65521" yWindow="105" windowWidth="15090" windowHeight="12120" activeTab="1"/>
  </bookViews>
  <sheets>
    <sheet name="OUTPUTS" sheetId="2" r:id="rId1"/>
    <sheet name="MARx" sheetId="9" r:id="rId2"/>
    <sheet name="BBARx" sheetId="5" r:id="rId3"/>
    <sheet name="TAXx" sheetId="6" r:id="rId4"/>
    <sheet name="DTAXx" sheetId="8" r:id="rId5"/>
    <sheet name="RABx" sheetId="7" r:id="rId6"/>
    <sheet name="INPUTS" sheetId="1" r:id="rId7"/>
  </sheets>
  <definedNames>
    <definedName name="_xlnm._FilterDatabase" hidden="1">'RABx'!#REF!</definedName>
    <definedName name="BBAR_BT">OFFSET('BBARx'!$E$34,0,0,1,'INPUTS'!$C$6)</definedName>
    <definedName name="MAR_BT">OFFSET('MARx'!#REF!,0,0,1,'INPUTS'!$C$6)</definedName>
    <definedName name="_xlnm.Print_Area" localSheetId="2">'BBARx'!$A$1:$J$47</definedName>
    <definedName name="_xlnm.Print_Area" localSheetId="4">'DTAXx'!$A$1:$J$25</definedName>
    <definedName name="_xlnm.Print_Area" localSheetId="6">'INPUTS'!$A$1:$K$155</definedName>
    <definedName name="_xlnm.Print_Area" localSheetId="1">'MARx'!$A$1:$H$45</definedName>
    <definedName name="_xlnm.Print_Area" localSheetId="0">'OUTPUTS'!$A$1:$K$23</definedName>
    <definedName name="_xlnm.Print_Area" localSheetId="3">'TAXx'!$A$1:$J$76</definedName>
    <definedName name="Reg_Pd">OFFSET('MARx'!$C$4,0,0,1,'INPUTS'!$C$6)</definedName>
    <definedName name="_xlnm.Print_Titles" localSheetId="0">'OUTPUTS'!$2:$5</definedName>
    <definedName name="_xlnm.Print_Titles" localSheetId="1">'MARx'!$3:$4</definedName>
    <definedName name="_xlnm.Print_Titles" localSheetId="2">'BBARx'!$3:$6</definedName>
    <definedName name="_xlnm.Print_Titles" localSheetId="3">'TAXx'!$3:$6</definedName>
    <definedName name="_xlnm.Print_Titles" localSheetId="4">'DTAXx'!$3:$5</definedName>
    <definedName name="_xlnm.Print_Titles" localSheetId="5">'RABx'!$3:$5</definedName>
    <definedName name="_xlnm.Print_Titles" localSheetId="6">'INPUTS'!$2:$5</definedName>
  </definedNames>
  <calcPr calcId="145621"/>
</workbook>
</file>

<file path=xl/sharedStrings.xml><?xml version="1.0" encoding="utf-8"?>
<sst xmlns="http://schemas.openxmlformats.org/spreadsheetml/2006/main" count="901" uniqueCount="360">
  <si>
    <t>Ref.</t>
  </si>
  <si>
    <t>Description</t>
  </si>
  <si>
    <t>INPUT1</t>
  </si>
  <si>
    <t>CPP regulatory period</t>
  </si>
  <si>
    <t>INPUT2</t>
  </si>
  <si>
    <t>Allowed controllable opex</t>
  </si>
  <si>
    <t>INPUT3</t>
  </si>
  <si>
    <t>‘X’ factor</t>
  </si>
  <si>
    <t>INPUT4</t>
  </si>
  <si>
    <t>Pass-through costs</t>
  </si>
  <si>
    <t>INPUT5</t>
  </si>
  <si>
    <t>Recoverable costs</t>
  </si>
  <si>
    <t>A series of values ($000) which are the nominal amounts of verifier fees, auditor’s costs or engineer fees associated with the CPP process that are treated as recoverable costs for each of the disclosure years of the CPP regulatory period.</t>
  </si>
  <si>
    <t>INPUT6</t>
  </si>
  <si>
    <t>Cost of capital</t>
  </si>
  <si>
    <t>INPUT7</t>
  </si>
  <si>
    <t>Inflation rate</t>
  </si>
  <si>
    <t>INPUT8</t>
  </si>
  <si>
    <t>ΔQ</t>
  </si>
  <si>
    <t>A series of values (percentage 3 d.p.) for the CPP regulatory period where a single value for a disclosure year represents the forecast weighted average growth in quantities from the preceding disclosure year to the current disclosure year.</t>
  </si>
  <si>
    <t>INPUT9</t>
  </si>
  <si>
    <t>Claw-back</t>
  </si>
  <si>
    <t>INPUT10</t>
  </si>
  <si>
    <t>Term Credit Spread Differential Allowance</t>
  </si>
  <si>
    <t>INPUT11</t>
  </si>
  <si>
    <t>TF</t>
  </si>
  <si>
    <t>INPUT12</t>
  </si>
  <si>
    <t>INPUT13</t>
  </si>
  <si>
    <t>Forecast operating expenditure</t>
  </si>
  <si>
    <t>INPUT14</t>
  </si>
  <si>
    <t>Other regulated income</t>
  </si>
  <si>
    <t>INPUT15</t>
  </si>
  <si>
    <t>Corporate tax rate</t>
  </si>
  <si>
    <t>INPUT16</t>
  </si>
  <si>
    <t>Opening tax losses in the first year of the next period</t>
  </si>
  <si>
    <t>INPUT17</t>
  </si>
  <si>
    <t>Positive permanent differences</t>
  </si>
  <si>
    <t>INPUT18</t>
  </si>
  <si>
    <t>Discretionary discounts and customer rebates</t>
  </si>
  <si>
    <t>INPUT19</t>
  </si>
  <si>
    <t>Negative permanent differences</t>
  </si>
  <si>
    <t>A series of values ($000) for the next period where a single value for a disclosure year represents amounts of income which are permanently not taxable, or amounts of expenditure which are permanently tax deductible but not included as regulatory profit / (loss) before tax, in nominal terms for that year.</t>
  </si>
  <si>
    <t>INPUT20</t>
  </si>
  <si>
    <t>Leverage</t>
  </si>
  <si>
    <t>INPUT21</t>
  </si>
  <si>
    <t>Cost of debt</t>
  </si>
  <si>
    <t>INPUT22</t>
  </si>
  <si>
    <t>Opening unamortised initial differences in asset values for most recent ID year</t>
  </si>
  <si>
    <t>INPUT23</t>
  </si>
  <si>
    <t>Adjustment to opening unamortised initial differences in asset values for sold or acquired assets</t>
  </si>
  <si>
    <t>A series of values ($000) for the next period where a single value for a disclosure year represents the adjustment required to the opening unamortised initial differences in asset values to account for assets sold or acquired in that year calculated with effect from their date of sale or acquisition.</t>
  </si>
  <si>
    <t>INPUT24</t>
  </si>
  <si>
    <t>Weighted average remaining useful life of relevant assets</t>
  </si>
  <si>
    <t>INPUT25</t>
  </si>
  <si>
    <t>Opening deferred tax for most recent ID year</t>
  </si>
  <si>
    <t>INPUT26</t>
  </si>
  <si>
    <t>Tax depreciation</t>
  </si>
  <si>
    <t>A series of values ($000) for the next period where a single value for a disclosure year represents the sum of the amounts determined for all assets of the EDB of the tax depreciation rules to the regulatory tax asset value for each asset in that disclosure year.</t>
  </si>
  <si>
    <t>INPUT27</t>
  </si>
  <si>
    <t>Positive temporary differences</t>
  </si>
  <si>
    <t>INPUT28</t>
  </si>
  <si>
    <t>Negative temporary differences</t>
  </si>
  <si>
    <t>INPUT29</t>
  </si>
  <si>
    <t>Deferred tax balance relating to assets acquired in disclosure year</t>
  </si>
  <si>
    <t>INPUT30</t>
  </si>
  <si>
    <t>Cost allocation adjustment</t>
  </si>
  <si>
    <t>A series of values ($000) for the next period where a single value for a disclosure year represents the tax effect of the change in the opening deferred tax balance to account for the effect of changes in cost allocation on tax asset values, in nominal terms for that year.</t>
  </si>
  <si>
    <t>INPUT31</t>
  </si>
  <si>
    <t>Opening or closing RAB values for ID years</t>
  </si>
  <si>
    <t>INPUT32</t>
  </si>
  <si>
    <t>Disposals</t>
  </si>
  <si>
    <t>INPUT33</t>
  </si>
  <si>
    <t>Total value of commissioned Assets</t>
  </si>
  <si>
    <t>INPUT34</t>
  </si>
  <si>
    <t>A series of values ($000) for the next period where a single value for a disclosure represents the sum of the present value of each item making up the Total Value of Commissioned Assets, where each present value is determined by discounting each closing RAB value by the cost of capital from its relevant commissioning date to the commencement of the disclosure year.</t>
  </si>
  <si>
    <t>INPUT35</t>
  </si>
  <si>
    <t>Revaluation rate</t>
  </si>
  <si>
    <t>INPUT36</t>
  </si>
  <si>
    <t>Remaining asset lives</t>
  </si>
  <si>
    <t>INPUT37</t>
  </si>
  <si>
    <t>As for Opening or closing RAB values for ID years (INPUT31) but is a series of values ($000) for the next period where a single value for a disclosure year represents the total depreciation amount for all assets for that year as if no indexed revaluation had ever been applied in respect of any asset.</t>
  </si>
  <si>
    <t>INPUT38</t>
  </si>
  <si>
    <t>RAB proportionate investment</t>
  </si>
  <si>
    <t>Discrete Input</t>
  </si>
  <si>
    <t>Assessment Period</t>
  </si>
  <si>
    <t>CPP Regulatory Period</t>
  </si>
  <si>
    <t>Next Period</t>
  </si>
  <si>
    <t>OUT1</t>
  </si>
  <si>
    <t>OUT2</t>
  </si>
  <si>
    <t>Allowed Controllable Opex</t>
  </si>
  <si>
    <t>OUT3</t>
  </si>
  <si>
    <t>Building Blocks Allowable Revenue Before Tax</t>
  </si>
  <si>
    <t>OUT4</t>
  </si>
  <si>
    <t>Building Blocks Allowable Revenue After Tax</t>
  </si>
  <si>
    <t>OUT5</t>
  </si>
  <si>
    <t>Maximum Allowable Revenue Before Tax</t>
  </si>
  <si>
    <t>OUT6</t>
  </si>
  <si>
    <t>Maximum Allowable Revenue After Tax</t>
  </si>
  <si>
    <t>OUT7</t>
  </si>
  <si>
    <t>OUT8</t>
  </si>
  <si>
    <t>Pass-Through Costs</t>
  </si>
  <si>
    <t>OUT9</t>
  </si>
  <si>
    <t>Recoverable Costs</t>
  </si>
  <si>
    <t>Input Name</t>
  </si>
  <si>
    <t>Output Name</t>
  </si>
  <si>
    <t>Discrete Output</t>
  </si>
  <si>
    <t>MAXIMUM ALLOWABLE REVENUE (MAR) MODULE</t>
  </si>
  <si>
    <t>BUILDING BLOCKS ALLOWABLE REVENUE (BBAR) MODULE</t>
  </si>
  <si>
    <t>REGULATORY TAX MODULE</t>
  </si>
  <si>
    <t>REGULATORY ASSET BASE (RAB) MODULE</t>
  </si>
  <si>
    <t>DEFERRED TAX MODULE</t>
  </si>
  <si>
    <t>Opening Deferred Tax</t>
  </si>
  <si>
    <t>Add:</t>
  </si>
  <si>
    <t>Less:</t>
  </si>
  <si>
    <t>tax effect of amortisation of initial difference in asset values</t>
  </si>
  <si>
    <t>tax effect of temporary differences</t>
  </si>
  <si>
    <t>deferred tax balance relating to assets acquired in the disclosure year in question</t>
  </si>
  <si>
    <t>cost allocation adjustment</t>
  </si>
  <si>
    <t>Amortisation of initial differences in asset values</t>
  </si>
  <si>
    <t>Opening unamortised initial difference in asset values</t>
  </si>
  <si>
    <t>Closing unamortised initial difference in asset values</t>
  </si>
  <si>
    <t>Tax effect of positive temporary differences</t>
  </si>
  <si>
    <t>Tax effect of Depreciation temporary differences</t>
  </si>
  <si>
    <t>Tax Effect of Temporary Differences</t>
  </si>
  <si>
    <t>Closing Deferred Tax</t>
  </si>
  <si>
    <t>Forecast regulatory tax allowance</t>
  </si>
  <si>
    <t>Regulatory taxable income</t>
  </si>
  <si>
    <t>Regulatory profit / (loss) before tax</t>
  </si>
  <si>
    <t>Utilised tax losses</t>
  </si>
  <si>
    <t>Permanent differences</t>
  </si>
  <si>
    <t>Regulatory tax adjustments</t>
  </si>
  <si>
    <t>Positive Permanent differences</t>
  </si>
  <si>
    <t>Permanent Differences</t>
  </si>
  <si>
    <t>Corporate Tax Rate</t>
  </si>
  <si>
    <t>Total depreciation</t>
  </si>
  <si>
    <t>Amortisation of revaluations</t>
  </si>
  <si>
    <t>Notional deductible interest</t>
  </si>
  <si>
    <t>regulatory investment value</t>
  </si>
  <si>
    <t>Interest</t>
  </si>
  <si>
    <t>Asset Base</t>
  </si>
  <si>
    <t>Proportion of Asset base funded by Debt</t>
  </si>
  <si>
    <t>Regulatory profit/(loss) before tax</t>
  </si>
  <si>
    <t>Building blocks allowable revenue before tax</t>
  </si>
  <si>
    <t>Opening tax losses</t>
  </si>
  <si>
    <t>Closing tax losses</t>
  </si>
  <si>
    <t>Total Opening RAB value</t>
  </si>
  <si>
    <t>CALC</t>
  </si>
  <si>
    <t>I-RAB5</t>
  </si>
  <si>
    <t>INPUT22 | CALC</t>
  </si>
  <si>
    <t>I-RAB6</t>
  </si>
  <si>
    <t>Adjusted Depreciation</t>
  </si>
  <si>
    <t>I-RAB4</t>
  </si>
  <si>
    <t>INPUT31 | CALC</t>
  </si>
  <si>
    <t>INPUT6 | CALC</t>
  </si>
  <si>
    <t>Total Revaluation</t>
  </si>
  <si>
    <t>Opening RAB value</t>
  </si>
  <si>
    <t>I-RAB1</t>
  </si>
  <si>
    <t>CALC | O-RAB4</t>
  </si>
  <si>
    <t>INPUT36 | CALC</t>
  </si>
  <si>
    <t>O-RAB5</t>
  </si>
  <si>
    <t>Closing RAB value</t>
  </si>
  <si>
    <r>
      <t>TF</t>
    </r>
    <r>
      <rPr>
        <vertAlign val="subscript"/>
        <sz val="10"/>
        <color rgb="FFD20000"/>
        <rFont val="Calibri"/>
        <family val="2"/>
        <scheme val="minor"/>
      </rPr>
      <t>VCA</t>
    </r>
  </si>
  <si>
    <r>
      <t>TF</t>
    </r>
    <r>
      <rPr>
        <vertAlign val="subscript"/>
        <sz val="10"/>
        <color rgb="FF000000"/>
        <rFont val="Calibri"/>
        <family val="2"/>
      </rPr>
      <t>rev</t>
    </r>
  </si>
  <si>
    <r>
      <t>PV</t>
    </r>
    <r>
      <rPr>
        <vertAlign val="subscript"/>
        <sz val="10"/>
        <color rgb="FF000000"/>
        <rFont val="Calibri"/>
        <family val="2"/>
      </rPr>
      <t>VCA</t>
    </r>
  </si>
  <si>
    <t>Regulatory Investment Value</t>
  </si>
  <si>
    <t>Building Blocks Allowable Revenue After Tax (BBAR After Tax)</t>
  </si>
  <si>
    <t>Building Blocks Allowable Revenue Before Tax (BBAR Before Tax)</t>
  </si>
  <si>
    <t>Total opening RAB value</t>
  </si>
  <si>
    <t>Regulatory investment value</t>
  </si>
  <si>
    <t>BBAR before tax</t>
  </si>
  <si>
    <t>BBAR after tax</t>
  </si>
  <si>
    <t>Regulatory investment value x Cost of capital</t>
  </si>
  <si>
    <t>INPUT10, INPUT11 | CALC</t>
  </si>
  <si>
    <t>Subtotal A</t>
  </si>
  <si>
    <t>Subtotal B</t>
  </si>
  <si>
    <t>BBAR before tax (A+B)</t>
  </si>
  <si>
    <t>Calculation A</t>
  </si>
  <si>
    <t>Calculation B</t>
  </si>
  <si>
    <t>Maximum Allowable Revenue Before Tax (MAR Before Tax)</t>
  </si>
  <si>
    <t>Maximum Allowable Revenue After Tax (MAR After Tax)</t>
  </si>
  <si>
    <t>MAR before tax</t>
  </si>
  <si>
    <t>MAR after tax</t>
  </si>
  <si>
    <t>Prior year's MAR</t>
  </si>
  <si>
    <t>Present Value of BBAR using WACC</t>
  </si>
  <si>
    <t>INPUT3 | CALC</t>
  </si>
  <si>
    <t>INPUT8 | CALC</t>
  </si>
  <si>
    <t>INPUT7 | CALC</t>
  </si>
  <si>
    <t>less:</t>
  </si>
  <si>
    <t>add:</t>
  </si>
  <si>
    <t xml:space="preserve">CALC </t>
  </si>
  <si>
    <t>INPUT16 | CALC</t>
  </si>
  <si>
    <t>multiply by Company Debt leverage</t>
  </si>
  <si>
    <t>multiply by cost of debt</t>
  </si>
  <si>
    <t>Opening RAB value without revaluations</t>
  </si>
  <si>
    <t>Closing RAB value without revaluations</t>
  </si>
  <si>
    <t>INPUT37 | CALC</t>
  </si>
  <si>
    <t>A-B (difference should be nil)</t>
  </si>
  <si>
    <t>INPUT37 |</t>
  </si>
  <si>
    <t>O-RAB6</t>
  </si>
  <si>
    <t>INPUT39</t>
  </si>
  <si>
    <t>Disposals without revaluations</t>
  </si>
  <si>
    <r>
      <rPr>
        <sz val="8"/>
        <color theme="1"/>
        <rFont val="Calibri"/>
        <family val="2"/>
      </rPr>
      <t>Σ(</t>
    </r>
    <r>
      <rPr>
        <sz val="8"/>
        <color theme="1"/>
        <rFont val="Calibri"/>
        <family val="2"/>
        <scheme val="minor"/>
      </rPr>
      <t>INPUT32)</t>
    </r>
  </si>
  <si>
    <r>
      <rPr>
        <sz val="8"/>
        <color theme="1"/>
        <rFont val="Calibri"/>
        <family val="2"/>
      </rPr>
      <t>Σ(</t>
    </r>
    <r>
      <rPr>
        <sz val="8"/>
        <color theme="1"/>
        <rFont val="Calibri"/>
        <family val="2"/>
        <scheme val="minor"/>
      </rPr>
      <t>INPUT37) | CALC</t>
    </r>
  </si>
  <si>
    <t>Seven</t>
  </si>
  <si>
    <t>Eight</t>
  </si>
  <si>
    <t>Nine</t>
  </si>
  <si>
    <t>Warning: out of balance</t>
  </si>
  <si>
    <t>RAB roll-forward without revaluations</t>
  </si>
  <si>
    <t>RAB BREAKDOWN BY ASSET CLASSES</t>
  </si>
  <si>
    <t>less Adjusted depreciation</t>
  </si>
  <si>
    <t>RAB AGGREGATED INFORMATION</t>
  </si>
  <si>
    <t>Number of Asset Classes (1 to 9)</t>
  </si>
  <si>
    <r>
      <rPr>
        <i/>
        <sz val="10"/>
        <rFont val="Calibri"/>
        <family val="2"/>
        <scheme val="minor"/>
      </rPr>
      <t>multiply by</t>
    </r>
    <r>
      <rPr>
        <sz val="10"/>
        <rFont val="Calibri"/>
        <family val="2"/>
        <scheme val="minor"/>
      </rPr>
      <t xml:space="preserve"> (1 / Remaining asset life)</t>
    </r>
  </si>
  <si>
    <r>
      <rPr>
        <i/>
        <sz val="10"/>
        <rFont val="Calibri"/>
        <family val="2"/>
        <scheme val="minor"/>
      </rPr>
      <t>less</t>
    </r>
    <r>
      <rPr>
        <sz val="10"/>
        <rFont val="Calibri"/>
        <family val="2"/>
        <scheme val="minor"/>
      </rPr>
      <t xml:space="preserve"> Disposals without revaluations</t>
    </r>
  </si>
  <si>
    <r>
      <rPr>
        <i/>
        <sz val="10"/>
        <rFont val="Calibri"/>
        <family val="2"/>
        <scheme val="minor"/>
      </rPr>
      <t>add</t>
    </r>
    <r>
      <rPr>
        <sz val="10"/>
        <rFont val="Calibri"/>
        <family val="2"/>
        <scheme val="minor"/>
      </rPr>
      <t xml:space="preserve"> Total value of commissioned assets</t>
    </r>
  </si>
  <si>
    <r>
      <rPr>
        <i/>
        <sz val="10"/>
        <rFont val="Calibri"/>
        <family val="2"/>
        <scheme val="minor"/>
      </rPr>
      <t>multiply by</t>
    </r>
    <r>
      <rPr>
        <sz val="10"/>
        <rFont val="Calibri"/>
        <family val="2"/>
        <scheme val="minor"/>
      </rPr>
      <t xml:space="preserve"> Revaluation rate</t>
    </r>
  </si>
  <si>
    <r>
      <rPr>
        <i/>
        <sz val="10"/>
        <rFont val="Calibri"/>
        <family val="2"/>
        <scheme val="minor"/>
      </rPr>
      <t>less</t>
    </r>
    <r>
      <rPr>
        <sz val="10"/>
        <rFont val="Calibri"/>
        <family val="2"/>
        <scheme val="minor"/>
      </rPr>
      <t xml:space="preserve"> Depreciation</t>
    </r>
  </si>
  <si>
    <r>
      <rPr>
        <i/>
        <sz val="10"/>
        <rFont val="Calibri"/>
        <family val="2"/>
        <scheme val="minor"/>
      </rPr>
      <t xml:space="preserve">less </t>
    </r>
    <r>
      <rPr>
        <sz val="10"/>
        <rFont val="Calibri"/>
        <family val="2"/>
        <scheme val="minor"/>
      </rPr>
      <t>Disposals</t>
    </r>
  </si>
  <si>
    <r>
      <rPr>
        <i/>
        <sz val="10"/>
        <rFont val="Calibri"/>
        <family val="2"/>
        <scheme val="minor"/>
      </rPr>
      <t>add</t>
    </r>
    <r>
      <rPr>
        <sz val="10"/>
        <rFont val="Calibri"/>
        <family val="2"/>
        <scheme val="minor"/>
      </rPr>
      <t xml:space="preserve"> Revaluation</t>
    </r>
  </si>
  <si>
    <r>
      <t>PV</t>
    </r>
    <r>
      <rPr>
        <vertAlign val="subscript"/>
        <sz val="10"/>
        <rFont val="Calibri"/>
        <family val="2"/>
        <scheme val="minor"/>
      </rPr>
      <t>VCA</t>
    </r>
  </si>
  <si>
    <r>
      <rPr>
        <i/>
        <sz val="10"/>
        <rFont val="Calibri"/>
        <family val="2"/>
        <scheme val="minor"/>
      </rPr>
      <t>multiply by</t>
    </r>
    <r>
      <rPr>
        <sz val="10"/>
        <rFont val="Calibri"/>
        <family val="2"/>
        <scheme val="minor"/>
      </rPr>
      <t xml:space="preserve"> (1 + Cost of capital)</t>
    </r>
  </si>
  <si>
    <r>
      <rPr>
        <i/>
        <sz val="10"/>
        <rFont val="Calibri"/>
        <family val="2"/>
        <scheme val="minor"/>
      </rPr>
      <t>divide by</t>
    </r>
    <r>
      <rPr>
        <sz val="10"/>
        <rFont val="Calibri"/>
        <family val="2"/>
        <scheme val="minor"/>
      </rPr>
      <t xml:space="preserve"> Total value of commissioned assets</t>
    </r>
  </si>
  <si>
    <r>
      <t>TF</t>
    </r>
    <r>
      <rPr>
        <vertAlign val="subscript"/>
        <sz val="10"/>
        <rFont val="Calibri"/>
        <family val="2"/>
        <scheme val="minor"/>
      </rPr>
      <t>VCA</t>
    </r>
  </si>
  <si>
    <r>
      <rPr>
        <i/>
        <sz val="10"/>
        <rFont val="Calibri"/>
        <family val="2"/>
        <scheme val="minor"/>
      </rPr>
      <t>less</t>
    </r>
    <r>
      <rPr>
        <sz val="10"/>
        <rFont val="Calibri"/>
        <family val="2"/>
        <scheme val="minor"/>
      </rPr>
      <t xml:space="preserve"> Adjusted depreciation</t>
    </r>
  </si>
  <si>
    <r>
      <rPr>
        <i/>
        <sz val="10"/>
        <color theme="1"/>
        <rFont val="Calibri"/>
        <family val="2"/>
        <scheme val="minor"/>
      </rPr>
      <t>multiply by</t>
    </r>
    <r>
      <rPr>
        <sz val="10"/>
        <color theme="1"/>
        <rFont val="Calibri"/>
        <family val="2"/>
        <scheme val="minor"/>
      </rPr>
      <t xml:space="preserve"> (1 + ΔCPI)</t>
    </r>
  </si>
  <si>
    <r>
      <rPr>
        <i/>
        <sz val="10"/>
        <color theme="1"/>
        <rFont val="Calibri"/>
        <family val="2"/>
        <scheme val="minor"/>
      </rPr>
      <t>multiply by</t>
    </r>
    <r>
      <rPr>
        <sz val="10"/>
        <color theme="1"/>
        <rFont val="Calibri"/>
        <family val="2"/>
        <scheme val="minor"/>
      </rPr>
      <t xml:space="preserve"> (1 - X)</t>
    </r>
  </si>
  <si>
    <r>
      <rPr>
        <i/>
        <sz val="10"/>
        <color theme="1"/>
        <rFont val="Calibri"/>
        <family val="2"/>
        <scheme val="minor"/>
      </rPr>
      <t>multiply by</t>
    </r>
    <r>
      <rPr>
        <sz val="10"/>
        <color theme="1"/>
        <rFont val="Calibri"/>
        <family val="2"/>
        <scheme val="minor"/>
      </rPr>
      <t xml:space="preserve"> (1 + ΔQ)</t>
    </r>
  </si>
  <si>
    <r>
      <rPr>
        <i/>
        <sz val="10"/>
        <color theme="1"/>
        <rFont val="Calibri"/>
        <family val="2"/>
        <scheme val="minor"/>
      </rPr>
      <t>less</t>
    </r>
    <r>
      <rPr>
        <sz val="10"/>
        <color theme="1"/>
        <rFont val="Calibri"/>
        <family val="2"/>
        <scheme val="minor"/>
      </rPr>
      <t xml:space="preserve"> Forecast regulatory tax allowance</t>
    </r>
  </si>
  <si>
    <r>
      <rPr>
        <i/>
        <sz val="10"/>
        <color theme="1"/>
        <rFont val="Calibri"/>
        <family val="2"/>
        <scheme val="minor"/>
      </rPr>
      <t>add</t>
    </r>
    <r>
      <rPr>
        <sz val="10"/>
        <color theme="1"/>
        <rFont val="Calibri"/>
        <family val="2"/>
        <scheme val="minor"/>
      </rPr>
      <t xml:space="preserve"> (Total value of commissioned assets x (TF</t>
    </r>
    <r>
      <rPr>
        <vertAlign val="subscript"/>
        <sz val="10"/>
        <color theme="1"/>
        <rFont val="Calibri"/>
        <family val="2"/>
        <scheme val="minor"/>
      </rPr>
      <t>VCA</t>
    </r>
    <r>
      <rPr>
        <sz val="10"/>
        <color theme="1"/>
        <rFont val="Calibri"/>
        <family val="2"/>
        <scheme val="minor"/>
      </rPr>
      <t xml:space="preserve"> - 1))</t>
    </r>
  </si>
  <si>
    <r>
      <rPr>
        <i/>
        <sz val="10"/>
        <color theme="1"/>
        <rFont val="Calibri"/>
        <family val="2"/>
        <scheme val="minor"/>
      </rPr>
      <t>add</t>
    </r>
    <r>
      <rPr>
        <sz val="10"/>
        <color theme="1"/>
        <rFont val="Calibri"/>
        <family val="2"/>
        <scheme val="minor"/>
      </rPr>
      <t xml:space="preserve"> (Term credit spread differential allowance x TF)</t>
    </r>
  </si>
  <si>
    <r>
      <rPr>
        <i/>
        <sz val="10"/>
        <color theme="1"/>
        <rFont val="Calibri"/>
        <family val="2"/>
        <scheme val="minor"/>
      </rPr>
      <t>less</t>
    </r>
    <r>
      <rPr>
        <sz val="10"/>
        <color theme="1"/>
        <rFont val="Calibri"/>
        <family val="2"/>
        <scheme val="minor"/>
      </rPr>
      <t xml:space="preserve"> Total revaluation</t>
    </r>
  </si>
  <si>
    <r>
      <rPr>
        <i/>
        <sz val="10"/>
        <color theme="1"/>
        <rFont val="Calibri"/>
        <family val="2"/>
        <scheme val="minor"/>
      </rPr>
      <t>divide by</t>
    </r>
    <r>
      <rPr>
        <sz val="10"/>
        <color theme="1"/>
        <rFont val="Calibri"/>
        <family val="2"/>
        <scheme val="minor"/>
      </rPr>
      <t xml:space="preserve"> TF</t>
    </r>
    <r>
      <rPr>
        <vertAlign val="subscript"/>
        <sz val="10"/>
        <color theme="1"/>
        <rFont val="Calibri"/>
        <family val="2"/>
        <scheme val="minor"/>
      </rPr>
      <t>rev</t>
    </r>
    <r>
      <rPr>
        <sz val="10"/>
        <color theme="1"/>
        <rFont val="Calibri"/>
        <family val="2"/>
        <scheme val="minor"/>
      </rPr>
      <t xml:space="preserve"> - Corporate tax rate x TF</t>
    </r>
  </si>
  <si>
    <r>
      <rPr>
        <i/>
        <sz val="10"/>
        <color theme="1"/>
        <rFont val="Calibri"/>
        <family val="2"/>
        <scheme val="minor"/>
      </rPr>
      <t>add</t>
    </r>
    <r>
      <rPr>
        <sz val="10"/>
        <color theme="1"/>
        <rFont val="Calibri"/>
        <family val="2"/>
        <scheme val="minor"/>
      </rPr>
      <t xml:space="preserve"> Total depreciation x (1 - Corporate tax rate x TF)</t>
    </r>
  </si>
  <si>
    <r>
      <rPr>
        <i/>
        <sz val="10"/>
        <color theme="1"/>
        <rFont val="Calibri"/>
        <family val="2"/>
        <scheme val="minor"/>
      </rPr>
      <t>add</t>
    </r>
    <r>
      <rPr>
        <sz val="10"/>
        <color theme="1"/>
        <rFont val="Calibri"/>
        <family val="2"/>
        <scheme val="minor"/>
      </rPr>
      <t xml:space="preserve"> Forecast operating expenditure x TF x (1 - Corporate tax rate)</t>
    </r>
  </si>
  <si>
    <r>
      <rPr>
        <i/>
        <sz val="10"/>
        <color theme="1"/>
        <rFont val="Calibri"/>
        <family val="2"/>
        <scheme val="minor"/>
      </rPr>
      <t xml:space="preserve">less </t>
    </r>
    <r>
      <rPr>
        <sz val="10"/>
        <color theme="1"/>
        <rFont val="Calibri"/>
        <family val="2"/>
        <scheme val="minor"/>
      </rPr>
      <t>Other regulated income x TF x (1 - Corporate tax rate)</t>
    </r>
  </si>
  <si>
    <r>
      <rPr>
        <i/>
        <sz val="10"/>
        <color theme="1"/>
        <rFont val="Calibri"/>
        <family val="2"/>
        <scheme val="minor"/>
      </rPr>
      <t xml:space="preserve">add </t>
    </r>
    <r>
      <rPr>
        <sz val="10"/>
        <color theme="1"/>
        <rFont val="Calibri"/>
        <family val="2"/>
        <scheme val="minor"/>
      </rPr>
      <t>(Closing deferred tax - Opening deferred tax) x (TF - 1)</t>
    </r>
  </si>
  <si>
    <r>
      <rPr>
        <i/>
        <sz val="10"/>
        <color theme="1"/>
        <rFont val="Calibri"/>
        <family val="2"/>
        <scheme val="minor"/>
      </rPr>
      <t>add</t>
    </r>
    <r>
      <rPr>
        <sz val="10"/>
        <color theme="1"/>
        <rFont val="Calibri"/>
        <family val="2"/>
        <scheme val="minor"/>
      </rPr>
      <t xml:space="preserve"> Regulatory tax adjustments</t>
    </r>
  </si>
  <si>
    <r>
      <rPr>
        <i/>
        <sz val="10"/>
        <color theme="1"/>
        <rFont val="Calibri"/>
        <family val="2"/>
        <scheme val="minor"/>
      </rPr>
      <t>less</t>
    </r>
    <r>
      <rPr>
        <sz val="10"/>
        <color theme="1"/>
        <rFont val="Calibri"/>
        <family val="2"/>
        <scheme val="minor"/>
      </rPr>
      <t xml:space="preserve"> Utilised tax losses</t>
    </r>
  </si>
  <si>
    <r>
      <rPr>
        <i/>
        <sz val="10"/>
        <color theme="1"/>
        <rFont val="Calibri"/>
        <family val="2"/>
        <scheme val="minor"/>
      </rPr>
      <t>multiply by</t>
    </r>
    <r>
      <rPr>
        <sz val="10"/>
        <color theme="1"/>
        <rFont val="Calibri"/>
        <family val="2"/>
        <scheme val="minor"/>
      </rPr>
      <t xml:space="preserve"> (Corporate tax rate x TF)</t>
    </r>
  </si>
  <si>
    <r>
      <rPr>
        <i/>
        <sz val="10"/>
        <color theme="1"/>
        <rFont val="Calibri"/>
        <family val="2"/>
        <scheme val="minor"/>
      </rPr>
      <t>divide by</t>
    </r>
    <r>
      <rPr>
        <sz val="10"/>
        <color theme="1"/>
        <rFont val="Calibri"/>
        <family val="2"/>
        <scheme val="minor"/>
      </rPr>
      <t xml:space="preserve"> (TF</t>
    </r>
    <r>
      <rPr>
        <vertAlign val="subscript"/>
        <sz val="10"/>
        <color theme="1"/>
        <rFont val="Calibri"/>
        <family val="2"/>
        <scheme val="minor"/>
      </rPr>
      <t>rev</t>
    </r>
    <r>
      <rPr>
        <sz val="10"/>
        <color theme="1"/>
        <rFont val="Calibri"/>
        <family val="2"/>
        <scheme val="minor"/>
      </rPr>
      <t xml:space="preserve"> - Corporate tax rate x TF)</t>
    </r>
  </si>
  <si>
    <r>
      <rPr>
        <i/>
        <sz val="10"/>
        <color theme="1"/>
        <rFont val="Calibri"/>
        <family val="2"/>
        <scheme val="minor"/>
      </rPr>
      <t>add</t>
    </r>
    <r>
      <rPr>
        <sz val="10"/>
        <color theme="1"/>
        <rFont val="Calibri"/>
        <family val="2"/>
        <scheme val="minor"/>
      </rPr>
      <t xml:space="preserve"> Opening deferred tax</t>
    </r>
  </si>
  <si>
    <r>
      <rPr>
        <i/>
        <sz val="10"/>
        <color theme="1"/>
        <rFont val="Calibri"/>
        <family val="2"/>
        <scheme val="minor"/>
      </rPr>
      <t>less</t>
    </r>
    <r>
      <rPr>
        <sz val="10"/>
        <color theme="1"/>
        <rFont val="Calibri"/>
        <family val="2"/>
        <scheme val="minor"/>
      </rPr>
      <t xml:space="preserve"> Tax depreciation</t>
    </r>
  </si>
  <si>
    <r>
      <rPr>
        <i/>
        <sz val="10"/>
        <color theme="1"/>
        <rFont val="Calibri"/>
        <family val="2"/>
        <scheme val="minor"/>
      </rPr>
      <t>multiply by</t>
    </r>
    <r>
      <rPr>
        <sz val="10"/>
        <color theme="1"/>
        <rFont val="Calibri"/>
        <family val="2"/>
        <scheme val="minor"/>
      </rPr>
      <t xml:space="preserve"> Corporate tax rate</t>
    </r>
  </si>
  <si>
    <r>
      <rPr>
        <i/>
        <sz val="10"/>
        <color theme="1"/>
        <rFont val="Calibri"/>
        <family val="2"/>
        <scheme val="minor"/>
      </rPr>
      <t>add</t>
    </r>
    <r>
      <rPr>
        <sz val="10"/>
        <color theme="1"/>
        <rFont val="Calibri"/>
        <family val="2"/>
        <scheme val="minor"/>
      </rPr>
      <t xml:space="preserve"> permanent differences</t>
    </r>
  </si>
  <si>
    <r>
      <rPr>
        <i/>
        <sz val="10"/>
        <color theme="1"/>
        <rFont val="Calibri"/>
        <family val="2"/>
        <scheme val="minor"/>
      </rPr>
      <t>add</t>
    </r>
    <r>
      <rPr>
        <sz val="10"/>
        <color theme="1"/>
        <rFont val="Calibri"/>
        <family val="2"/>
        <scheme val="minor"/>
      </rPr>
      <t xml:space="preserve"> regulatory tax adjustments</t>
    </r>
  </si>
  <si>
    <r>
      <rPr>
        <i/>
        <sz val="10"/>
        <color theme="1"/>
        <rFont val="Calibri"/>
        <family val="2"/>
        <scheme val="minor"/>
      </rPr>
      <t>add</t>
    </r>
    <r>
      <rPr>
        <sz val="10"/>
        <color theme="1"/>
        <rFont val="Calibri"/>
        <family val="2"/>
        <scheme val="minor"/>
      </rPr>
      <t xml:space="preserve"> Other regulated income</t>
    </r>
  </si>
  <si>
    <r>
      <rPr>
        <i/>
        <sz val="10"/>
        <color theme="1"/>
        <rFont val="Calibri"/>
        <family val="2"/>
        <scheme val="minor"/>
      </rPr>
      <t>less</t>
    </r>
    <r>
      <rPr>
        <sz val="10"/>
        <color theme="1"/>
        <rFont val="Calibri"/>
        <family val="2"/>
        <scheme val="minor"/>
      </rPr>
      <t xml:space="preserve"> Forecast operating expenditure</t>
    </r>
  </si>
  <si>
    <r>
      <rPr>
        <i/>
        <sz val="10"/>
        <color theme="1"/>
        <rFont val="Calibri"/>
        <family val="2"/>
        <scheme val="minor"/>
      </rPr>
      <t>less</t>
    </r>
    <r>
      <rPr>
        <sz val="10"/>
        <color theme="1"/>
        <rFont val="Calibri"/>
        <family val="2"/>
        <scheme val="minor"/>
      </rPr>
      <t xml:space="preserve"> Total depreciation</t>
    </r>
  </si>
  <si>
    <r>
      <rPr>
        <i/>
        <sz val="10"/>
        <color theme="1"/>
        <rFont val="Calibri"/>
        <family val="2"/>
        <scheme val="minor"/>
      </rPr>
      <t xml:space="preserve">add </t>
    </r>
    <r>
      <rPr>
        <sz val="10"/>
        <color theme="1"/>
        <rFont val="Calibri"/>
        <family val="2"/>
        <scheme val="minor"/>
      </rPr>
      <t>Regulatory taxable income losses</t>
    </r>
  </si>
  <si>
    <r>
      <rPr>
        <i/>
        <sz val="10"/>
        <color theme="1"/>
        <rFont val="Calibri"/>
        <family val="2"/>
        <scheme val="minor"/>
      </rPr>
      <t>less</t>
    </r>
    <r>
      <rPr>
        <sz val="10"/>
        <color theme="1"/>
        <rFont val="Calibri"/>
        <family val="2"/>
        <scheme val="minor"/>
      </rPr>
      <t xml:space="preserve"> Adjusted Depreciation</t>
    </r>
  </si>
  <si>
    <r>
      <rPr>
        <i/>
        <sz val="10"/>
        <color theme="1"/>
        <rFont val="Calibri"/>
        <family val="2"/>
        <scheme val="minor"/>
      </rPr>
      <t>add</t>
    </r>
    <r>
      <rPr>
        <sz val="10"/>
        <color theme="1"/>
        <rFont val="Calibri"/>
        <family val="2"/>
        <scheme val="minor"/>
      </rPr>
      <t xml:space="preserve"> RAB proportionate investment</t>
    </r>
  </si>
  <si>
    <r>
      <rPr>
        <i/>
        <sz val="10"/>
        <color theme="1"/>
        <rFont val="Calibri"/>
        <family val="2"/>
        <scheme val="minor"/>
      </rPr>
      <t xml:space="preserve">add </t>
    </r>
    <r>
      <rPr>
        <sz val="10"/>
        <color theme="1"/>
        <rFont val="Calibri"/>
        <family val="2"/>
        <scheme val="minor"/>
      </rPr>
      <t>term credit spread differential</t>
    </r>
  </si>
  <si>
    <r>
      <rPr>
        <i/>
        <sz val="10"/>
        <color theme="1"/>
        <rFont val="Calibri"/>
        <family val="2"/>
        <scheme val="minor"/>
      </rPr>
      <t>add</t>
    </r>
    <r>
      <rPr>
        <sz val="10"/>
        <color theme="1"/>
        <rFont val="Calibri"/>
        <family val="2"/>
        <scheme val="minor"/>
      </rPr>
      <t xml:space="preserve"> Adjustment to opening unamortised initial differences in asset values for sold or acquired assets</t>
    </r>
  </si>
  <si>
    <r>
      <rPr>
        <i/>
        <sz val="10"/>
        <color theme="1"/>
        <rFont val="Calibri"/>
        <family val="2"/>
        <scheme val="minor"/>
      </rPr>
      <t>less</t>
    </r>
    <r>
      <rPr>
        <sz val="10"/>
        <color theme="1"/>
        <rFont val="Calibri"/>
        <family val="2"/>
        <scheme val="minor"/>
      </rPr>
      <t xml:space="preserve"> Amortisation based on weighted average remaining useful life of relevant assets</t>
    </r>
  </si>
  <si>
    <t>Check that NPV of BBAR after tax agrees to NPV of MAR after tax</t>
  </si>
  <si>
    <t>Present Value of MAR using WACC</t>
  </si>
  <si>
    <t>Validation</t>
  </si>
  <si>
    <r>
      <rPr>
        <i/>
        <sz val="10"/>
        <color theme="1"/>
        <rFont val="Calibri"/>
        <family val="2"/>
        <scheme val="minor"/>
      </rPr>
      <t>less</t>
    </r>
    <r>
      <rPr>
        <sz val="10"/>
        <color theme="1"/>
        <rFont val="Calibri"/>
        <family val="2"/>
        <scheme val="minor"/>
      </rPr>
      <t xml:space="preserve"> Tax effect of negative temporary differences</t>
    </r>
  </si>
  <si>
    <r>
      <rPr>
        <i/>
        <sz val="10"/>
        <color rgb="FF000000"/>
        <rFont val="Calibri"/>
        <family val="2"/>
        <scheme val="minor"/>
      </rPr>
      <t>less</t>
    </r>
    <r>
      <rPr>
        <sz val="10"/>
        <color rgb="FF000000"/>
        <rFont val="Calibri"/>
        <family val="2"/>
        <scheme val="minor"/>
      </rPr>
      <t xml:space="preserve"> Discretionary discounts and customer rebates</t>
    </r>
  </si>
  <si>
    <r>
      <rPr>
        <i/>
        <sz val="10"/>
        <color rgb="FF000000"/>
        <rFont val="Calibri"/>
        <family val="2"/>
        <scheme val="minor"/>
      </rPr>
      <t>less</t>
    </r>
    <r>
      <rPr>
        <sz val="10"/>
        <color rgb="FF000000"/>
        <rFont val="Calibri"/>
        <family val="2"/>
        <scheme val="minor"/>
      </rPr>
      <t xml:space="preserve"> Negative permanent differences</t>
    </r>
  </si>
  <si>
    <t>Add</t>
  </si>
  <si>
    <t>Subtotal</t>
  </si>
  <si>
    <t>Adjusted RAB value</t>
  </si>
  <si>
    <r>
      <rPr>
        <i/>
        <sz val="10"/>
        <color theme="1"/>
        <rFont val="Calibri"/>
        <family val="2"/>
        <scheme val="minor"/>
      </rPr>
      <t>less/(add)</t>
    </r>
    <r>
      <rPr>
        <sz val="10"/>
        <color theme="1"/>
        <rFont val="Calibri"/>
        <family val="2"/>
        <scheme val="minor"/>
      </rPr>
      <t xml:space="preserve"> Claw-back</t>
    </r>
  </si>
  <si>
    <t>Number of years used to discount to present value</t>
  </si>
  <si>
    <t>INPUT40</t>
  </si>
  <si>
    <t>Fully depreciated assets</t>
  </si>
  <si>
    <t>A series of values ($000) for the next period where a single value for an asset or aggregated asset group for a disclosure year represents the opening RAB value of those assets that are fully depreciated in that year.</t>
  </si>
  <si>
    <r>
      <rPr>
        <i/>
        <sz val="10"/>
        <rFont val="Calibri"/>
        <family val="2"/>
        <scheme val="minor"/>
      </rPr>
      <t xml:space="preserve">less </t>
    </r>
    <r>
      <rPr>
        <sz val="10"/>
        <rFont val="Calibri"/>
        <family val="2"/>
        <scheme val="minor"/>
      </rPr>
      <t>Fully depreciated assets</t>
    </r>
  </si>
  <si>
    <t>One</t>
  </si>
  <si>
    <t>Two</t>
  </si>
  <si>
    <t>Three</t>
  </si>
  <si>
    <t>Four</t>
  </si>
  <si>
    <t>Five</t>
  </si>
  <si>
    <t>Six</t>
  </si>
  <si>
    <r>
      <rPr>
        <sz val="8"/>
        <color theme="1"/>
        <rFont val="Calibri"/>
        <family val="2"/>
      </rPr>
      <t>Σ(</t>
    </r>
    <r>
      <rPr>
        <sz val="8"/>
        <color theme="1"/>
        <rFont val="Calibri"/>
        <family val="2"/>
        <scheme val="minor"/>
      </rPr>
      <t>INPUT33)</t>
    </r>
  </si>
  <si>
    <t>Asset Category</t>
  </si>
  <si>
    <t>for formatting purposes</t>
  </si>
  <si>
    <t>Adjusted regulatory taxable income (nil if &lt;0)</t>
  </si>
  <si>
    <t>The period of continuous disclosure years in respect of which the customised price-quality path applies, and which follows the assessment period.</t>
  </si>
  <si>
    <t>A description of the type of future uncontrollable costs of the supplier which are to be treated as pass-through costs in each year of the CPP regulatory period in addition to those rates or levies already specified in cl. 3.1.2 of the EDB input methodologies.</t>
  </si>
  <si>
    <t>A series of values ($000) for the next period where a single value for a disclosure year represents the revenue required to be generated by a supplier in that year in compensate it for its economic costs for that year expressed in nominal terms and excluding claw-back or pass through or recoverable costs.</t>
  </si>
  <si>
    <t>A series of values ($000) for the next period where a single value for a disclosure year represents the Building Blocks Allowable Revenue Before Tax less the forecast regulatory tax allowance for that year.</t>
  </si>
  <si>
    <t>A series of values ($000) which determine the  revenue path for a supplier for the CPP regulatory period whereby a single value for a disclosure year represents the maximum allowable revenue in nominal terms that the supplier may recover from customers through prices for that year allowing for claw-back amounts, and net of pass through costs and recoverable costs.</t>
  </si>
  <si>
    <t>A series of values ($000) for the CPP regulatory period where a single value for a disclosure year represents the maximum allowable revenue that the supplier may recover through prices for that year, less a forecast amount of tax.</t>
  </si>
  <si>
    <t>A single value (to 3 d.p.) representing the rate of change allowed for the maximum allowable revenue path where the path is expressed in ‘CPI-X’ terms.</t>
  </si>
  <si>
    <t>The period of continuous disclosure years in respect of which the customised price-quality path applies, and which follows the assessment period.  Input the number of years in the regulatory period and the first year in the regulatory period.</t>
  </si>
  <si>
    <t>A series of values ($000) for the CPP regulatory period where a single value for a disclosure year represents the allowance for operating expenditure for that year in categories specified by the Commission as controllable by the supplier.</t>
  </si>
  <si>
    <r>
      <t>Discount rate (calculated as the 75</t>
    </r>
    <r>
      <rPr>
        <vertAlign val="superscript"/>
        <sz val="10"/>
        <color rgb="FF000000"/>
        <rFont val="Calibri"/>
        <family val="2"/>
      </rPr>
      <t>th</t>
    </r>
    <r>
      <rPr>
        <sz val="10"/>
        <color rgb="FF000000"/>
        <rFont val="Calibri"/>
        <family val="2"/>
      </rPr>
      <t xml:space="preserve"> percentile estimate of WACC published most recently by the Commission prior to the submission of the CPP proposal in respect of the CPP regulatory period).</t>
    </r>
  </si>
  <si>
    <t>Defined in cl. 3.3.1 of the EDB input methodologies.  Uses current Statistics New Zealand data and RBNZ forecasts.</t>
  </si>
  <si>
    <t>A value ($000) representing the amount of shortfall (negative amount) or over-recovery (positive amount) of revenues relating to prices previously charged by the supplier to be recovered or returned from consumers during the CPP regulatory period.  It is expressed in present value terms as at the commencement of the CPP regulatory period.</t>
  </si>
  <si>
    <t>A series of values ($000) for the next period where a single value for a disclosure year relates to financing costs from long term debt.</t>
  </si>
  <si>
    <r>
      <t>A series of values (3 d.p.) for the next period where a single value for a disclosure year represents the timing factor for cash flows, calculated as: (1 + cost of capital)</t>
    </r>
    <r>
      <rPr>
        <vertAlign val="superscript"/>
        <sz val="10"/>
        <color rgb="FF000000"/>
        <rFont val="Calibri"/>
        <family val="2"/>
      </rPr>
      <t>182/365</t>
    </r>
  </si>
  <si>
    <r>
      <t>A series of values (3 d.p.) for the next period where a single value for a disclosure year represents the timing factor for revenue cash flows, calculated as: (1 + cost of capital)</t>
    </r>
    <r>
      <rPr>
        <vertAlign val="superscript"/>
        <sz val="10"/>
        <color rgb="FF000000"/>
        <rFont val="Calibri"/>
        <family val="2"/>
      </rPr>
      <t>148/365</t>
    </r>
  </si>
  <si>
    <t>A series of values ($000) for the next period where a single value for a disclosure year represents the EDB’s operating expenditure for that disclosure year expressed in nominal terms.</t>
  </si>
  <si>
    <t>A series of values ($000) for the next period where a single value for a disclosure year represents the EDB’s other regulated income for that disclosure year expressed in nominal terms.</t>
  </si>
  <si>
    <t>A series of values (3 d.p.) for the next period where a single value for a disclosure year represents the rate of taxation applying to companies in that year.</t>
  </si>
  <si>
    <t>A value ($000) for the first year of the next period which represents the carry forward tax losses from prior years that the Commission is satisfied that an EDB has incurred.</t>
  </si>
  <si>
    <t>A value (percentage 0 d.p.) representing the assumed ratio of debt capital to total capital of the supplier, specified in the input methodologies for all EDBs as 44%.</t>
  </si>
  <si>
    <t>A value (percentage 3 d.p.) representing the assumed cost of debt to the supplier for the next period, comprised of the risk free rate plus the debt premium.</t>
  </si>
  <si>
    <t>A value ($000) which represents the amount of the opening unamortised initial differences in asset values for a supplier for the first disclosure year in the next period.</t>
  </si>
  <si>
    <t>A series of values (2 d.p.) for the next period where a single value for a disclosure year represents the weighted average remaining useful life of all asset at the commencement of the year.</t>
  </si>
  <si>
    <t>A value ($000) which represents the amount of the opening deferred tax balance for a supplier for the first disclosure year of the next period.</t>
  </si>
  <si>
    <t>A series of values ($000) for the next period where a single value for a disclosure year represents amounts of income which are temporarily taxable but not included as regulatory profit / (loss) before tax, or amounts of expenditure which are temporarily not tax deductible, in nominal terms for that year.</t>
  </si>
  <si>
    <t>A series of values ($000) for the next period where a single value for a disclosure year represents amounts of income which are temporarily not taxable, or amounts of expenditure which are temporarily tax deductible but not included as regulatory profit / (loss) before tax, in nominal terms for that year.</t>
  </si>
  <si>
    <t>A series of values ($000) for the next period where a single value for a disclosure year represents the sum of the adjustment required to the opening deferred tax balance to account for assets that have been acquired by an EDB from another regulated supplier, in nominal terms for that year.</t>
  </si>
  <si>
    <t>A series of values ($000) for the first year of the next period where a value for that disclosure year represents the opening regulatory asset value in nominal terms of all regulated assets held by a supplier for that disclosure year. Up to nine seperate classes of assets can be entered.</t>
  </si>
  <si>
    <t>A series of values ($000) for the next period, where a single value represents the opening RAB value of the relevant asset category that are forecast to be disposed of in that year.</t>
  </si>
  <si>
    <t>A series of values ($000) for the next period where a single value for a disclosure year represents the actual or forecast cost of all assets to be acquired for that year.</t>
  </si>
  <si>
    <t>A series of values (2 d.p.) for the next period where a single value for a disclosure year represents the term remaining of an asset’s or group of asset’s physical asset life at the commencement of the disclosure year as specified by cl. 2.2.8 of the EDB input methodologies.</t>
  </si>
  <si>
    <t>A series of values ($000) for the next period where a single value for a disclosure year represents the proportion of the value of assets commissioned or disposed.</t>
  </si>
  <si>
    <t>A series of values ($000) for the next period, where a single value for an asset or aggregated asset group for a disclosure year represents the opening RAB value of those assets that are disposed of in that year.  The value is calculated such that it does not include any revaluation amount which has been added to the RAB since the initial RAB date (31 March 2009).</t>
  </si>
  <si>
    <t>Opening or closing RAB values for ID years without revaluations</t>
  </si>
  <si>
    <t>A series of values ($000) for the next period where a single value for a disclosure year represents amounts of income which are permanently taxable but not included as regulatory profit / (loss) before tax, or amounts of expenditure which are permanently not tax deductible, in nominal terms for that year.</t>
  </si>
  <si>
    <t>A series of values ($000) for the next period where a single value for a disclosure year represents the sum of expenditure allowed as a tax deduction in respect of payments or credits given to persons by an EDB because of those person’s direct or indirect ownership in the EDB, in nominal terms for that year.</t>
  </si>
  <si>
    <t>Defined in cl. 5.3.10(4) of the EDB input methodologies.  Uses current Statistics New Zealand data and RBNZ forecasts.</t>
  </si>
  <si>
    <t>Input source</t>
  </si>
  <si>
    <t>Not required for price-quality path calculation.</t>
  </si>
  <si>
    <t>CPP applicant data.</t>
  </si>
  <si>
    <t>CPP applicant data and Commerce Commission draft decision.</t>
  </si>
  <si>
    <t>Commerce Commission draft decision.</t>
  </si>
  <si>
    <t>Calculated from INPUT6.</t>
  </si>
  <si>
    <t>Specified by input methodologies.</t>
  </si>
  <si>
    <t>Current Statistics New Zealand CPI data and RBNZ Monetary Policy Statement CPI forecasts.</t>
  </si>
  <si>
    <t>CPP applicant data and Commerce Commission analysis.</t>
  </si>
  <si>
    <t>CPP applicant data updated for current CPI where possible.</t>
  </si>
  <si>
    <t>ORION CPP OUTPUTS MODULE</t>
  </si>
  <si>
    <t>ORION EXTERNAL INPUTS MODULE</t>
  </si>
  <si>
    <r>
      <rPr>
        <i/>
        <sz val="10"/>
        <color rgb="FF000000"/>
        <rFont val="Calibri"/>
        <family val="2"/>
      </rPr>
      <t>Cost of capital determination for electricity distribution businesses to apply to a customised price-quality path proposal</t>
    </r>
    <r>
      <rPr>
        <sz val="10"/>
        <color rgb="FF000000"/>
        <rFont val="Calibri"/>
        <family val="2"/>
      </rPr>
      <t xml:space="preserve"> [2012] NZCC 25, 28 September 2012.</t>
    </r>
  </si>
  <si>
    <r>
      <t>TF</t>
    </r>
    <r>
      <rPr>
        <b/>
        <vertAlign val="subscript"/>
        <sz val="11"/>
        <color rgb="FFD20000"/>
        <rFont val="Calibri"/>
        <family val="2"/>
        <scheme val="minor"/>
      </rPr>
      <t>rev</t>
    </r>
  </si>
  <si>
    <r>
      <t>TF</t>
    </r>
    <r>
      <rPr>
        <vertAlign val="subscript"/>
        <sz val="10"/>
        <color theme="1"/>
        <rFont val="Calibri"/>
        <family val="2"/>
        <scheme val="minor"/>
      </rPr>
      <t>rev</t>
    </r>
  </si>
  <si>
    <t>CPP APPLICANT DATA AND COMMISSION ANALYSIS</t>
  </si>
  <si>
    <t>INPUT12 | CALC</t>
  </si>
  <si>
    <t>MAR</t>
  </si>
  <si>
    <t>TAX</t>
  </si>
  <si>
    <t>INPUT12 | CALC | I-BBAR</t>
  </si>
  <si>
    <t>RAB | CALC</t>
  </si>
  <si>
    <t>BBAR, INPUT6 | CALC</t>
  </si>
  <si>
    <t>RAB, TAX, INPUT11 | CALC</t>
  </si>
  <si>
    <t>INPUT12, TAX, INPUT11 | CALC</t>
  </si>
  <si>
    <t>RAB</t>
  </si>
  <si>
    <t>INPUT13, TAX, INPUT11 | CALC</t>
  </si>
  <si>
    <t>INPUT14, TAX, INPUT11 | CALC</t>
  </si>
  <si>
    <t>DTAX, DTAX, INPUT11 | CALC</t>
  </si>
  <si>
    <t>TAX, INPUT11 | CALC</t>
  </si>
  <si>
    <t>BBAR</t>
  </si>
  <si>
    <t>DTAX</t>
  </si>
  <si>
    <t>Input reference</t>
  </si>
  <si>
    <t>INPUT24 | CALC</t>
  </si>
  <si>
    <t>INPUT25 | CALC</t>
  </si>
  <si>
    <t>TAX | CALC</t>
  </si>
  <si>
    <t>RAB, TAX | CALC</t>
  </si>
  <si>
    <t>INPUT26, TAX | CALC</t>
  </si>
  <si>
    <t>INPUT27, TAX | CALC</t>
  </si>
  <si>
    <t>INPUT28, TAX | CALC</t>
  </si>
  <si>
    <r>
      <rPr>
        <sz val="8"/>
        <color theme="1"/>
        <rFont val="Calibri"/>
        <family val="2"/>
      </rPr>
      <t>Σ(</t>
    </r>
    <r>
      <rPr>
        <sz val="8"/>
        <color theme="1"/>
        <rFont val="Calibri"/>
        <family val="2"/>
        <scheme val="minor"/>
      </rPr>
      <t>INPUT31) | CALC</t>
    </r>
  </si>
  <si>
    <r>
      <rPr>
        <sz val="8"/>
        <color theme="1"/>
        <rFont val="Calibri"/>
        <family val="2"/>
      </rPr>
      <t>Σ(</t>
    </r>
    <r>
      <rPr>
        <sz val="8"/>
        <color theme="1"/>
        <rFont val="Calibri"/>
        <family val="2"/>
        <scheme val="minor"/>
      </rPr>
      <t>RAB)</t>
    </r>
  </si>
  <si>
    <r>
      <rPr>
        <sz val="8"/>
        <color theme="1"/>
        <rFont val="Calibri"/>
        <family val="2"/>
      </rPr>
      <t>Σ(</t>
    </r>
    <r>
      <rPr>
        <sz val="8"/>
        <color theme="1"/>
        <rFont val="Calibri"/>
        <family val="2"/>
        <scheme val="minor"/>
      </rPr>
      <t>INPUT36) | CALC</t>
    </r>
  </si>
  <si>
    <t>CALC | RAB</t>
  </si>
  <si>
    <t>RAB6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</si>
</sst>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0.000"/>
    <numFmt numFmtId="166" formatCode="0.000%"/>
    <numFmt numFmtId="167" formatCode="_-* #,##0_-;\-* #,##0_-;_-* &quot;-&quot;??_-;_-@_-"/>
    <numFmt numFmtId="168" formatCode="#,##0.000_ ;[Red]\-#,##0.000\ "/>
    <numFmt numFmtId="169" formatCode="#,##0.00_ ;[Red]\-#,##0.00\ "/>
    <numFmt numFmtId="170" formatCode="#,##0_ ;[Red]\-#,##0\ "/>
    <numFmt numFmtId="171" formatCode="_-* #,##0.000_-;\-* #,##0.000_-;_-* &quot;-&quot;??_-;_-@_-"/>
    <numFmt numFmtId="172" formatCode="#,##0\ ;\(#,##0\);&quot;- &quot;"/>
    <numFmt numFmtId="173" formatCode="#,##0.00\ ;\(#,##0.00\);&quot;- &quot;"/>
    <numFmt numFmtId="174" formatCode="#,##0.000\ ;\(#,##0.000\);&quot;- &quot;"/>
    <numFmt numFmtId="175" formatCode="_-* #,##0.0000_-;\-* #,##0.0000_-;_-* &quot;-&quot;??_-;_-@_-"/>
    <numFmt numFmtId="176" formatCode="0.0000"/>
  </numFmts>
  <fonts count="38">
    <font>
      <sz val="11"/>
      <color theme="1"/>
      <name val="Calibri"/>
      <family val="2"/>
      <scheme val="minor"/>
    </font>
    <font>
      <sz val="10"/>
      <name val="Arial"/>
      <family val="2"/>
    </font>
    <font>
      <b/>
      <sz val="15"/>
      <color theme="3"/>
      <name val="Calibri"/>
      <family val="2"/>
      <scheme val="minor"/>
    </font>
    <font>
      <sz val="10"/>
      <color rgb="FF000000"/>
      <name val="Calibri"/>
      <family val="2"/>
    </font>
    <font>
      <b/>
      <sz val="10"/>
      <color rgb="FF000000"/>
      <name val="Calibri"/>
      <family val="2"/>
    </font>
    <font>
      <vertAlign val="superscript"/>
      <sz val="10"/>
      <color rgb="FF000000"/>
      <name val="Calibri"/>
      <family val="2"/>
    </font>
    <font>
      <sz val="10"/>
      <color theme="1"/>
      <name val="Calibri"/>
      <family val="2"/>
      <scheme val="minor"/>
    </font>
    <font>
      <b/>
      <sz val="10"/>
      <color theme="0"/>
      <name val="Calibri"/>
      <family val="2"/>
      <scheme val="minor"/>
    </font>
    <font>
      <sz val="10"/>
      <color theme="0"/>
      <name val="Calibri"/>
      <family val="2"/>
      <scheme val="minor"/>
    </font>
    <font>
      <i/>
      <sz val="10"/>
      <color theme="1"/>
      <name val="Calibri"/>
      <family val="2"/>
      <scheme val="minor"/>
    </font>
    <font>
      <b/>
      <sz val="10"/>
      <color rgb="FF000000"/>
      <name val="Calibri"/>
      <family val="2"/>
      <scheme val="minor"/>
    </font>
    <font>
      <sz val="10"/>
      <color rgb="FF000000"/>
      <name val="Calibri"/>
      <family val="2"/>
      <scheme val="minor"/>
    </font>
    <font>
      <sz val="8"/>
      <color theme="1"/>
      <name val="Calibri"/>
      <family val="2"/>
      <scheme val="minor"/>
    </font>
    <font>
      <vertAlign val="subscript"/>
      <sz val="10"/>
      <color theme="1"/>
      <name val="Calibri"/>
      <family val="2"/>
      <scheme val="minor"/>
    </font>
    <font>
      <b/>
      <sz val="15"/>
      <color rgb="FFD20000"/>
      <name val="Calibri"/>
      <family val="2"/>
      <scheme val="minor"/>
    </font>
    <font>
      <b/>
      <sz val="11"/>
      <color rgb="FFD20000"/>
      <name val="Calibri"/>
      <family val="2"/>
      <scheme val="minor"/>
    </font>
    <font>
      <vertAlign val="subscript"/>
      <sz val="10"/>
      <color rgb="FFD20000"/>
      <name val="Calibri"/>
      <family val="2"/>
      <scheme val="minor"/>
    </font>
    <font>
      <vertAlign val="subscript"/>
      <sz val="10"/>
      <color rgb="FF000000"/>
      <name val="Calibri"/>
      <family val="2"/>
    </font>
    <font>
      <sz val="10"/>
      <name val="Calibri"/>
      <family val="2"/>
      <scheme val="minor"/>
    </font>
    <font>
      <sz val="8"/>
      <color theme="1"/>
      <name val="Calibri"/>
      <family val="2"/>
    </font>
    <font>
      <b/>
      <i/>
      <sz val="10"/>
      <color rgb="FF00B050"/>
      <name val="Calibri"/>
      <family val="2"/>
      <scheme val="minor"/>
    </font>
    <font>
      <b/>
      <sz val="10"/>
      <color rgb="FFD20000"/>
      <name val="Calibri"/>
      <family val="2"/>
      <scheme val="minor"/>
    </font>
    <font>
      <i/>
      <sz val="10"/>
      <name val="Calibri"/>
      <family val="2"/>
      <scheme val="minor"/>
    </font>
    <font>
      <vertAlign val="subscript"/>
      <sz val="10"/>
      <name val="Calibri"/>
      <family val="2"/>
      <scheme val="minor"/>
    </font>
    <font>
      <sz val="8"/>
      <color theme="0"/>
      <name val="Calibri"/>
      <family val="2"/>
      <scheme val="minor"/>
    </font>
    <font>
      <i/>
      <sz val="10"/>
      <color rgb="FF000000"/>
      <name val="Calibri"/>
      <family val="2"/>
      <scheme val="minor"/>
    </font>
    <font>
      <sz val="11"/>
      <name val="Calibri"/>
      <family val="2"/>
      <scheme val="minor"/>
    </font>
    <font>
      <sz val="8"/>
      <name val="Calibri"/>
      <family val="2"/>
      <scheme val="minor"/>
    </font>
    <font>
      <sz val="10"/>
      <color theme="0" tint="-0.1499900072813034"/>
      <name val="Calibri"/>
      <family val="2"/>
      <scheme val="minor"/>
    </font>
    <font>
      <sz val="10"/>
      <color theme="0" tint="-0.4999699890613556"/>
      <name val="Calibri"/>
      <family val="2"/>
    </font>
    <font>
      <sz val="10"/>
      <color theme="0" tint="-0.4999699890613556"/>
      <name val="Calibri"/>
      <family val="2"/>
      <scheme val="minor"/>
    </font>
    <font>
      <i/>
      <sz val="10"/>
      <color rgb="FF000000"/>
      <name val="Calibri"/>
      <family val="2"/>
    </font>
    <font>
      <b/>
      <vertAlign val="subscript"/>
      <sz val="11"/>
      <color rgb="FFD20000"/>
      <name val="Calibri"/>
      <family val="2"/>
      <scheme val="minor"/>
    </font>
    <font>
      <u val="single"/>
      <sz val="11"/>
      <color theme="10"/>
      <name val="Calibri"/>
      <family val="2"/>
      <scheme val="minor"/>
    </font>
    <font>
      <sz val="11"/>
      <color theme="0"/>
      <name val="Calibri"/>
      <family val="2"/>
    </font>
    <font>
      <u val="single"/>
      <sz val="11"/>
      <color theme="1"/>
      <name val="Calibri"/>
      <family val="2"/>
    </font>
    <font>
      <sz val="11"/>
      <color theme="1"/>
      <name val="Calibri"/>
      <family val="2"/>
    </font>
    <font>
      <sz val="11"/>
      <color theme="0"/>
      <name val="Calibri"/>
      <family val="2"/>
      <scheme val="minor"/>
    </font>
  </fonts>
  <fills count="8">
    <fill>
      <patternFill/>
    </fill>
    <fill>
      <patternFill patternType="gray125"/>
    </fill>
    <fill>
      <patternFill patternType="solid">
        <fgColor theme="0"/>
        <bgColor indexed="64"/>
      </patternFill>
    </fill>
    <fill>
      <patternFill patternType="solid">
        <fgColor rgb="FFD20000"/>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tint="-0.4999699890613556"/>
        <bgColor indexed="64"/>
      </patternFill>
    </fill>
    <fill>
      <patternFill patternType="solid">
        <fgColor theme="5" tint="0.7999799847602844"/>
        <bgColor indexed="64"/>
      </patternFill>
    </fill>
  </fills>
  <borders count="113">
    <border>
      <left/>
      <right/>
      <top/>
      <bottom/>
      <diagonal/>
    </border>
    <border>
      <left/>
      <right/>
      <top/>
      <bottom style="thick">
        <color theme="4"/>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color rgb="FF000000"/>
      </top>
      <bottom style="thin">
        <color rgb="FF000000"/>
      </bottom>
    </border>
    <border>
      <left style="thin"/>
      <right style="thin"/>
      <top style="thin"/>
      <bottom style="thin"/>
    </border>
    <border>
      <left style="hair">
        <color rgb="FF000000"/>
      </left>
      <right/>
      <top style="thin"/>
      <bottom/>
    </border>
    <border>
      <left style="hair">
        <color rgb="FF000000"/>
      </left>
      <right style="hair">
        <color rgb="FF000000"/>
      </right>
      <top/>
      <bottom style="hair">
        <color rgb="FF000000"/>
      </bottom>
    </border>
    <border>
      <left style="hair">
        <color rgb="FF000000"/>
      </left>
      <right style="hair">
        <color rgb="FF000000"/>
      </right>
      <top style="thin"/>
      <bottom style="hair">
        <color rgb="FF000000"/>
      </bottom>
    </border>
    <border>
      <left style="hair">
        <color rgb="FF000000"/>
      </left>
      <right style="hair">
        <color rgb="FF000000"/>
      </right>
      <top style="hair">
        <color rgb="FF000000"/>
      </top>
      <bottom style="hair">
        <color rgb="FF000000"/>
      </bottom>
    </border>
    <border>
      <left style="thin">
        <color rgb="FF000000"/>
      </left>
      <right style="thin"/>
      <top style="thin">
        <color rgb="FF000000"/>
      </top>
      <bottom style="thin"/>
    </border>
    <border>
      <left/>
      <right style="thin">
        <color rgb="FF000000"/>
      </right>
      <top style="thin">
        <color rgb="FF000000"/>
      </top>
      <bottom style="thin">
        <color rgb="FF000000"/>
      </bottom>
    </border>
    <border>
      <left/>
      <right style="hair">
        <color rgb="FF000000"/>
      </right>
      <top style="thin"/>
      <bottom style="hair">
        <color rgb="FF000000"/>
      </bottom>
    </border>
    <border>
      <left/>
      <right style="thin"/>
      <top/>
      <bottom/>
    </border>
    <border>
      <left/>
      <right style="thin"/>
      <top/>
      <bottom style="thin"/>
    </border>
    <border>
      <left/>
      <right style="thin"/>
      <top style="thin"/>
      <bottom/>
    </border>
    <border>
      <left style="hair">
        <color rgb="FF000000"/>
      </left>
      <right style="thin"/>
      <top style="hair">
        <color rgb="FF000000"/>
      </top>
      <bottom style="hair">
        <color rgb="FF000000"/>
      </bottom>
    </border>
    <border>
      <left style="hair">
        <color rgb="FF000000"/>
      </left>
      <right style="thin"/>
      <top style="thin"/>
      <bottom style="hair">
        <color rgb="FF000000"/>
      </bottom>
    </border>
    <border>
      <left style="hair">
        <color rgb="FF000000"/>
      </left>
      <right/>
      <top style="hair">
        <color rgb="FF000000"/>
      </top>
      <bottom style="hair">
        <color rgb="FF000000"/>
      </bottom>
    </border>
    <border>
      <left style="thin"/>
      <right/>
      <top/>
      <bottom/>
    </border>
    <border>
      <left style="thin"/>
      <right/>
      <top/>
      <bottom style="thin"/>
    </border>
    <border>
      <left style="thin"/>
      <right/>
      <top style="thin"/>
      <bottom/>
    </border>
    <border>
      <left style="thin"/>
      <right style="hair">
        <color rgb="FF000000"/>
      </right>
      <top style="hair">
        <color rgb="FF000000"/>
      </top>
      <bottom style="hair">
        <color rgb="FF000000"/>
      </bottom>
    </border>
    <border>
      <left style="thin"/>
      <right style="hair">
        <color rgb="FF000000"/>
      </right>
      <top style="thin"/>
      <bottom style="hair">
        <color rgb="FF000000"/>
      </bottom>
    </border>
    <border>
      <left style="hair">
        <color rgb="FF000000"/>
      </left>
      <right/>
      <top/>
      <bottom style="hair">
        <color rgb="FF000000"/>
      </bottom>
    </border>
    <border>
      <left style="hair"/>
      <right/>
      <top style="thin"/>
      <bottom style="hair"/>
    </border>
    <border>
      <left style="hair">
        <color rgb="FF000000"/>
      </left>
      <right/>
      <top style="thin"/>
      <bottom style="hair">
        <color rgb="FF000000"/>
      </bottom>
    </border>
    <border>
      <left style="thin"/>
      <right style="hair">
        <color rgb="FF000000"/>
      </right>
      <top/>
      <bottom style="hair">
        <color rgb="FF000000"/>
      </bottom>
    </border>
    <border>
      <left style="hair">
        <color rgb="FF000000"/>
      </left>
      <right style="thin"/>
      <top/>
      <bottom style="hair">
        <color rgb="FF000000"/>
      </bottom>
    </border>
    <border>
      <left/>
      <right/>
      <top style="thin">
        <color rgb="FF000000"/>
      </top>
      <bottom style="thin"/>
    </border>
    <border>
      <left style="thin"/>
      <right style="hair"/>
      <top style="thin"/>
      <bottom style="hair">
        <color rgb="FF000000"/>
      </bottom>
    </border>
    <border>
      <left style="hair"/>
      <right style="thin"/>
      <top style="thin"/>
      <bottom style="hair">
        <color rgb="FF000000"/>
      </bottom>
    </border>
    <border>
      <left style="hair">
        <color rgb="FF000000"/>
      </left>
      <right style="thin">
        <color rgb="FF000000"/>
      </right>
      <top style="thin"/>
      <bottom/>
    </border>
    <border>
      <left style="thin">
        <color rgb="FF000000"/>
      </left>
      <right/>
      <top style="thin"/>
      <bottom/>
    </border>
    <border>
      <left/>
      <right/>
      <top style="thin"/>
      <bottom style="hair"/>
    </border>
    <border>
      <left style="hair"/>
      <right style="thin"/>
      <top style="thin"/>
      <bottom style="hair"/>
    </border>
    <border>
      <left/>
      <right/>
      <top style="thin">
        <color theme="0" tint="-0.4999699890613556"/>
      </top>
      <bottom/>
    </border>
    <border>
      <left/>
      <right/>
      <top style="thin">
        <color theme="0" tint="-0.4999699890613556"/>
      </top>
      <bottom style="thin">
        <color theme="0" tint="-0.4999699890613556"/>
      </bottom>
    </border>
    <border>
      <left/>
      <right/>
      <top/>
      <bottom style="thin">
        <color theme="0" tint="-0.4999699890613556"/>
      </bottom>
    </border>
    <border>
      <left/>
      <right/>
      <top/>
      <bottom style="thin">
        <color rgb="FFC00000"/>
      </bottom>
    </border>
    <border>
      <left/>
      <right style="thin">
        <color rgb="FFC00000"/>
      </right>
      <top style="thin">
        <color rgb="FFC00000"/>
      </top>
      <bottom/>
    </border>
    <border>
      <left/>
      <right style="thin">
        <color rgb="FFC00000"/>
      </right>
      <top/>
      <bottom/>
    </border>
    <border>
      <left/>
      <right style="thin">
        <color rgb="FFC00000"/>
      </right>
      <top style="thin">
        <color theme="0" tint="-0.4999699890613556"/>
      </top>
      <bottom/>
    </border>
    <border>
      <left/>
      <right style="thin">
        <color rgb="FFC00000"/>
      </right>
      <top/>
      <bottom style="thin">
        <color rgb="FFC00000"/>
      </bottom>
    </border>
    <border>
      <left style="thin">
        <color rgb="FFC00000"/>
      </left>
      <right/>
      <top style="thin">
        <color rgb="FFC00000"/>
      </top>
      <bottom/>
    </border>
    <border>
      <left style="thin">
        <color rgb="FFC00000"/>
      </left>
      <right/>
      <top/>
      <bottom/>
    </border>
    <border>
      <left style="thin">
        <color rgb="FFC00000"/>
      </left>
      <right/>
      <top style="thin">
        <color theme="0" tint="-0.4999699890613556"/>
      </top>
      <bottom/>
    </border>
    <border>
      <left style="thin">
        <color rgb="FFC00000"/>
      </left>
      <right/>
      <top/>
      <bottom style="thin">
        <color rgb="FFC00000"/>
      </bottom>
    </border>
    <border>
      <left style="thin">
        <color rgb="FFC00000"/>
      </left>
      <right/>
      <top/>
      <bottom style="thin">
        <color theme="0" tint="-0.4999699890613556"/>
      </bottom>
    </border>
    <border>
      <left/>
      <right style="thin">
        <color rgb="FFC00000"/>
      </right>
      <top/>
      <bottom style="thin">
        <color theme="0" tint="-0.4999699890613556"/>
      </bottom>
    </border>
    <border>
      <left style="thin">
        <color rgb="FFD20000"/>
      </left>
      <right/>
      <top/>
      <bottom/>
    </border>
    <border>
      <left/>
      <right style="thin">
        <color rgb="FFD20000"/>
      </right>
      <top/>
      <bottom/>
    </border>
    <border>
      <left style="thin">
        <color rgb="FFD20000"/>
      </left>
      <right/>
      <top style="thin">
        <color theme="0" tint="-0.4999699890613556"/>
      </top>
      <bottom/>
    </border>
    <border>
      <left/>
      <right style="thin">
        <color rgb="FFD20000"/>
      </right>
      <top style="thin">
        <color theme="0" tint="-0.4999699890613556"/>
      </top>
      <bottom/>
    </border>
    <border>
      <left style="thin">
        <color rgb="FFD20000"/>
      </left>
      <right/>
      <top style="thin">
        <color theme="0" tint="-0.4999699890613556"/>
      </top>
      <bottom style="thin">
        <color theme="0" tint="-0.4999699890613556"/>
      </bottom>
    </border>
    <border>
      <left/>
      <right style="thin">
        <color rgb="FFD20000"/>
      </right>
      <top style="thin">
        <color theme="0" tint="-0.4999699890613556"/>
      </top>
      <bottom style="thin">
        <color theme="0" tint="-0.4999699890613556"/>
      </bottom>
    </border>
    <border>
      <left style="thin">
        <color rgb="FFD20000"/>
      </left>
      <right/>
      <top/>
      <bottom style="thin">
        <color rgb="FFC00000"/>
      </bottom>
    </border>
    <border>
      <left/>
      <right style="thin">
        <color rgb="FFD20000"/>
      </right>
      <top/>
      <bottom style="thin">
        <color rgb="FFC00000"/>
      </bottom>
    </border>
    <border>
      <left style="thin">
        <color rgb="FFD20000"/>
      </left>
      <right/>
      <top style="thin">
        <color theme="0" tint="-0.3499799966812134"/>
      </top>
      <bottom/>
    </border>
    <border>
      <left/>
      <right style="thin">
        <color rgb="FFD20000"/>
      </right>
      <top style="thin">
        <color theme="0" tint="-0.3499799966812134"/>
      </top>
      <bottom/>
    </border>
    <border>
      <left/>
      <right/>
      <top style="thin">
        <color theme="0" tint="-0.3499799966812134"/>
      </top>
      <bottom/>
    </border>
    <border>
      <left style="hair">
        <color rgb="FF000000"/>
      </left>
      <right/>
      <top style="hair"/>
      <bottom style="hair"/>
    </border>
    <border>
      <left style="thin"/>
      <right style="hair">
        <color rgb="FF000000"/>
      </right>
      <top style="hair"/>
      <bottom style="hair"/>
    </border>
    <border>
      <left style="hair">
        <color rgb="FF000000"/>
      </left>
      <right style="hair">
        <color rgb="FF000000"/>
      </right>
      <top style="hair"/>
      <bottom style="hair"/>
    </border>
    <border>
      <left style="hair">
        <color rgb="FF000000"/>
      </left>
      <right style="thin"/>
      <top style="hair"/>
      <bottom style="hair"/>
    </border>
    <border>
      <left style="hair">
        <color rgb="FF000000"/>
      </left>
      <right style="thin"/>
      <top/>
      <bottom/>
    </border>
    <border>
      <left style="hair">
        <color rgb="FF000000"/>
      </left>
      <right style="thin"/>
      <top style="thin"/>
      <bottom/>
    </border>
    <border>
      <left style="thin"/>
      <right/>
      <top style="thin"/>
      <bottom style="hair"/>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border>
    <border>
      <left style="thin">
        <color rgb="FF000000"/>
      </left>
      <right/>
      <top/>
      <bottom/>
    </border>
    <border>
      <left/>
      <right style="thin">
        <color rgb="FFD20000"/>
      </right>
      <top/>
      <bottom style="thin">
        <color theme="0" tint="-0.4999699890613556"/>
      </bottom>
    </border>
    <border>
      <left style="thin"/>
      <right style="hair">
        <color rgb="FF000000"/>
      </right>
      <top style="hair"/>
      <bottom style="hair">
        <color rgb="FF000000"/>
      </bottom>
    </border>
    <border>
      <left style="hair">
        <color rgb="FF000000"/>
      </left>
      <right style="hair">
        <color rgb="FF000000"/>
      </right>
      <top style="thin"/>
      <bottom style="hair"/>
    </border>
    <border>
      <left style="hair">
        <color rgb="FF000000"/>
      </left>
      <right style="thin"/>
      <top style="thin"/>
      <bottom style="hair"/>
    </border>
    <border>
      <left/>
      <right style="thin"/>
      <top style="hair"/>
      <bottom style="hair"/>
    </border>
    <border>
      <left/>
      <right/>
      <top style="hair"/>
      <bottom style="hair"/>
    </border>
    <border>
      <left style="thin">
        <color rgb="FF000000"/>
      </left>
      <right style="thin"/>
      <top style="thin"/>
      <bottom/>
    </border>
    <border>
      <left style="thin"/>
      <right style="hair"/>
      <top style="thin"/>
      <bottom style="hair"/>
    </border>
    <border>
      <left style="hair"/>
      <right style="hair"/>
      <top style="thin"/>
      <bottom style="hair"/>
    </border>
    <border>
      <left style="thin">
        <color rgb="FF000000"/>
      </left>
      <right style="thin"/>
      <top/>
      <bottom style="thin"/>
    </border>
    <border>
      <left style="thin">
        <color rgb="FF000000"/>
      </left>
      <right style="thin"/>
      <top/>
      <bottom/>
    </border>
    <border>
      <left style="thin">
        <color rgb="FF000000"/>
      </left>
      <right style="thin"/>
      <top style="thin">
        <color theme="0" tint="-0.4999699890613556"/>
      </top>
      <bottom/>
    </border>
    <border>
      <left/>
      <right style="hair"/>
      <top style="thin">
        <color theme="0" tint="-0.4999699890613556"/>
      </top>
      <bottom style="hair"/>
    </border>
    <border>
      <left style="hair"/>
      <right/>
      <top style="thin">
        <color theme="0" tint="-0.4999699890613556"/>
      </top>
      <bottom style="hair"/>
    </border>
    <border>
      <left style="thin"/>
      <right style="hair"/>
      <top style="thin">
        <color theme="0" tint="-0.4999699890613556"/>
      </top>
      <bottom style="hair"/>
    </border>
    <border>
      <left style="hair"/>
      <right style="hair"/>
      <top style="thin">
        <color theme="0" tint="-0.4999699890613556"/>
      </top>
      <bottom style="hair"/>
    </border>
    <border>
      <left style="hair"/>
      <right style="thin"/>
      <top style="thin">
        <color theme="0" tint="-0.4999699890613556"/>
      </top>
      <bottom style="hair"/>
    </border>
    <border>
      <left style="thin">
        <color rgb="FF000000"/>
      </left>
      <right style="thin"/>
      <top/>
      <bottom style="thin">
        <color theme="0" tint="-0.4999699890613556"/>
      </bottom>
    </border>
    <border>
      <left style="thin"/>
      <right/>
      <top/>
      <bottom style="thin">
        <color theme="0" tint="-0.4999699890613556"/>
      </bottom>
    </border>
    <border>
      <left/>
      <right style="thin"/>
      <top/>
      <bottom style="thin">
        <color theme="0" tint="-0.4999699890613556"/>
      </bottom>
    </border>
    <border>
      <left style="thin"/>
      <right style="hair"/>
      <top/>
      <bottom style="hair"/>
    </border>
    <border>
      <left style="hair"/>
      <right style="hair"/>
      <top/>
      <bottom style="hair"/>
    </border>
    <border>
      <left style="hair"/>
      <right style="thin"/>
      <top/>
      <bottom style="hair"/>
    </border>
    <border>
      <left style="thin"/>
      <right/>
      <top/>
      <bottom style="hair">
        <color rgb="FF000000"/>
      </bottom>
    </border>
    <border>
      <left style="thin"/>
      <right style="hair"/>
      <top style="hair">
        <color rgb="FF000000"/>
      </top>
      <bottom style="hair">
        <color rgb="FF000000"/>
      </bottom>
    </border>
    <border>
      <left style="hair"/>
      <right style="hair"/>
      <top style="hair">
        <color rgb="FF000000"/>
      </top>
      <bottom style="hair">
        <color rgb="FF000000"/>
      </bottom>
    </border>
    <border>
      <left style="hair"/>
      <right style="hair">
        <color rgb="FF000000"/>
      </right>
      <top style="hair">
        <color rgb="FF000000"/>
      </top>
      <bottom style="hair">
        <color rgb="FF000000"/>
      </bottom>
    </border>
    <border>
      <left style="thin"/>
      <right style="hair"/>
      <top/>
      <bottom style="hair">
        <color rgb="FF000000"/>
      </bottom>
    </border>
    <border>
      <left style="hair"/>
      <right style="hair"/>
      <top/>
      <bottom style="hair">
        <color rgb="FF000000"/>
      </bottom>
    </border>
    <border>
      <left style="hair"/>
      <right style="hair">
        <color rgb="FF000000"/>
      </right>
      <top/>
      <bottom style="hair">
        <color rgb="FF000000"/>
      </bottom>
    </border>
    <border>
      <left style="thin"/>
      <right style="hair">
        <color rgb="FF000000"/>
      </right>
      <top style="thin"/>
      <bottom style="hair"/>
    </border>
    <border>
      <left style="hair">
        <color rgb="FF000000"/>
      </left>
      <right/>
      <top style="thin"/>
      <bottom style="hair"/>
    </border>
    <border>
      <left style="thin"/>
      <right style="thin"/>
      <top style="thin"/>
      <bottom/>
    </border>
    <border>
      <left style="thin"/>
      <right style="thin"/>
      <top/>
      <bottom style="thin"/>
    </border>
    <border>
      <left style="thin"/>
      <right style="thin"/>
      <top/>
      <bottom/>
    </border>
    <border>
      <left style="thin"/>
      <right style="thin"/>
      <top style="thin">
        <color theme="0" tint="-0.4999699890613556"/>
      </top>
      <bottom/>
    </border>
    <border>
      <left style="thin"/>
      <right style="thin"/>
      <top/>
      <bottom style="thin">
        <color theme="0" tint="-0.4999699890613556"/>
      </bottom>
    </border>
    <border>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 fillId="0" borderId="1" applyNumberFormat="0" applyFill="0" applyAlignment="0" applyProtection="0"/>
    <xf numFmtId="0" fontId="33" fillId="0" borderId="0" applyNumberFormat="0" applyFill="0" applyBorder="0" applyAlignment="0" applyProtection="0"/>
  </cellStyleXfs>
  <cellXfs count="420">
    <xf numFmtId="0" fontId="0" fillId="0" borderId="0" xfId="0"/>
    <xf numFmtId="0" fontId="0" fillId="2" borderId="0" xfId="0" applyFill="1" applyAlignment="1">
      <alignment vertical="top"/>
    </xf>
    <xf numFmtId="0" fontId="0" fillId="2" borderId="0" xfId="0" applyFill="1" applyBorder="1" applyAlignment="1">
      <alignment vertical="top"/>
    </xf>
    <xf numFmtId="0" fontId="6" fillId="2" borderId="0" xfId="0" applyFont="1" applyFill="1" applyAlignment="1">
      <alignment vertical="top"/>
    </xf>
    <xf numFmtId="0" fontId="6" fillId="2" borderId="0" xfId="0" applyFont="1" applyFill="1" applyBorder="1" applyAlignment="1">
      <alignment vertical="top"/>
    </xf>
    <xf numFmtId="0" fontId="6" fillId="2" borderId="2" xfId="0" applyFont="1" applyFill="1" applyBorder="1" applyAlignment="1">
      <alignment vertical="top"/>
    </xf>
    <xf numFmtId="0" fontId="6" fillId="2" borderId="0" xfId="0" applyFont="1" applyFill="1" applyAlignment="1">
      <alignment/>
    </xf>
    <xf numFmtId="0" fontId="6" fillId="2" borderId="3" xfId="0" applyFont="1" applyFill="1" applyBorder="1" applyAlignment="1">
      <alignment vertical="top"/>
    </xf>
    <xf numFmtId="0" fontId="7" fillId="3" borderId="4" xfId="0" applyFont="1" applyFill="1" applyBorder="1" applyAlignment="1">
      <alignment vertical="top"/>
    </xf>
    <xf numFmtId="0" fontId="7" fillId="3" borderId="5" xfId="0" applyFont="1" applyFill="1" applyBorder="1" applyAlignment="1">
      <alignment vertical="top"/>
    </xf>
    <xf numFmtId="0" fontId="7" fillId="3" borderId="6" xfId="0" applyFont="1" applyFill="1" applyBorder="1" applyAlignment="1">
      <alignment vertical="top"/>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7" xfId="0" applyFont="1" applyFill="1" applyBorder="1" applyAlignment="1">
      <alignment wrapText="1"/>
    </xf>
    <xf numFmtId="0" fontId="4" fillId="4" borderId="8" xfId="0" applyFont="1" applyFill="1" applyBorder="1" applyAlignment="1">
      <alignment wrapText="1"/>
    </xf>
    <xf numFmtId="0" fontId="6" fillId="2" borderId="9" xfId="0" applyFont="1" applyFill="1" applyBorder="1" applyAlignment="1">
      <alignment vertical="top"/>
    </xf>
    <xf numFmtId="169" fontId="6" fillId="2" borderId="3" xfId="0" applyNumberFormat="1" applyFont="1" applyFill="1" applyBorder="1" applyAlignment="1">
      <alignment vertical="top"/>
    </xf>
    <xf numFmtId="165" fontId="6" fillId="2" borderId="0" xfId="0" applyNumberFormat="1" applyFont="1" applyFill="1" applyBorder="1" applyAlignment="1">
      <alignment vertical="top"/>
    </xf>
    <xf numFmtId="169" fontId="6" fillId="2" borderId="0" xfId="0" applyNumberFormat="1" applyFont="1" applyFill="1" applyBorder="1" applyAlignment="1">
      <alignment vertical="top"/>
    </xf>
    <xf numFmtId="10" fontId="6" fillId="2" borderId="2" xfId="0" applyNumberFormat="1" applyFont="1" applyFill="1" applyBorder="1" applyAlignment="1">
      <alignment vertical="top"/>
    </xf>
    <xf numFmtId="166" fontId="6" fillId="5" borderId="10" xfId="0" applyNumberFormat="1" applyFont="1" applyFill="1" applyBorder="1" applyAlignment="1" applyProtection="1">
      <alignment vertical="top"/>
      <protection locked="0"/>
    </xf>
    <xf numFmtId="166" fontId="6" fillId="5" borderId="11" xfId="0" applyNumberFormat="1" applyFont="1" applyFill="1" applyBorder="1" applyAlignment="1" applyProtection="1">
      <alignment vertical="top"/>
      <protection locked="0"/>
    </xf>
    <xf numFmtId="166" fontId="6" fillId="2" borderId="3" xfId="0" applyNumberFormat="1" applyFont="1" applyFill="1" applyBorder="1" applyAlignment="1">
      <alignment vertical="top"/>
    </xf>
    <xf numFmtId="167" fontId="6" fillId="2" borderId="0" xfId="18" applyNumberFormat="1" applyFont="1" applyFill="1" applyBorder="1" applyAlignment="1">
      <alignment vertical="top"/>
    </xf>
    <xf numFmtId="170" fontId="6" fillId="5" borderId="12" xfId="0" applyNumberFormat="1" applyFont="1" applyFill="1" applyBorder="1" applyAlignment="1" applyProtection="1">
      <alignment vertical="top"/>
      <protection locked="0"/>
    </xf>
    <xf numFmtId="168" fontId="6" fillId="5" borderId="12" xfId="0" applyNumberFormat="1" applyFont="1" applyFill="1" applyBorder="1" applyAlignment="1" applyProtection="1">
      <alignment vertical="top"/>
      <protection locked="0"/>
    </xf>
    <xf numFmtId="166" fontId="6" fillId="5" borderId="12" xfId="0" applyNumberFormat="1" applyFont="1" applyFill="1" applyBorder="1" applyAlignment="1" applyProtection="1">
      <alignment vertical="top"/>
      <protection locked="0"/>
    </xf>
    <xf numFmtId="170" fontId="6" fillId="2" borderId="0" xfId="0" applyNumberFormat="1" applyFont="1" applyFill="1" applyBorder="1" applyAlignment="1">
      <alignment vertical="top"/>
    </xf>
    <xf numFmtId="169" fontId="6" fillId="5" borderId="12" xfId="0" applyNumberFormat="1" applyFont="1" applyFill="1" applyBorder="1" applyAlignment="1" applyProtection="1">
      <alignment vertical="top"/>
      <protection locked="0"/>
    </xf>
    <xf numFmtId="169" fontId="6" fillId="5" borderId="11" xfId="0" applyNumberFormat="1" applyFont="1" applyFill="1" applyBorder="1" applyAlignment="1" applyProtection="1">
      <alignment vertical="top"/>
      <protection locked="0"/>
    </xf>
    <xf numFmtId="0" fontId="0" fillId="2" borderId="0" xfId="0" applyFill="1"/>
    <xf numFmtId="167" fontId="6" fillId="2" borderId="0" xfId="18" applyNumberFormat="1" applyFont="1" applyFill="1" applyBorder="1" applyAlignment="1" applyProtection="1">
      <alignment vertical="top"/>
      <protection locked="0"/>
    </xf>
    <xf numFmtId="10" fontId="6" fillId="2" borderId="0" xfId="0" applyNumberFormat="1" applyFont="1" applyFill="1" applyBorder="1" applyAlignment="1" applyProtection="1">
      <alignment vertical="top"/>
      <protection locked="0"/>
    </xf>
    <xf numFmtId="10" fontId="6" fillId="2" borderId="0" xfId="0" applyNumberFormat="1" applyFont="1" applyFill="1" applyBorder="1" applyAlignment="1">
      <alignment vertical="top"/>
    </xf>
    <xf numFmtId="166" fontId="6" fillId="2" borderId="0" xfId="0" applyNumberFormat="1" applyFont="1" applyFill="1" applyBorder="1" applyAlignment="1" applyProtection="1">
      <alignment vertical="top"/>
      <protection locked="0"/>
    </xf>
    <xf numFmtId="0" fontId="9" fillId="2" borderId="0" xfId="0" applyFont="1" applyFill="1" applyBorder="1" applyAlignment="1">
      <alignment vertical="top"/>
    </xf>
    <xf numFmtId="166" fontId="6" fillId="2" borderId="0" xfId="0" applyNumberFormat="1" applyFont="1" applyFill="1" applyBorder="1" applyAlignment="1">
      <alignment vertical="top"/>
    </xf>
    <xf numFmtId="170" fontId="6" fillId="2" borderId="0" xfId="0" applyNumberFormat="1" applyFont="1" applyFill="1" applyBorder="1" applyAlignment="1" applyProtection="1">
      <alignment vertical="top"/>
      <protection locked="0"/>
    </xf>
    <xf numFmtId="168" fontId="6" fillId="2" borderId="0" xfId="0" applyNumberFormat="1" applyFont="1" applyFill="1" applyBorder="1" applyAlignment="1" applyProtection="1">
      <alignment vertical="top"/>
      <protection locked="0"/>
    </xf>
    <xf numFmtId="9" fontId="6" fillId="2" borderId="0" xfId="0" applyNumberFormat="1" applyFont="1" applyFill="1" applyBorder="1" applyAlignment="1" applyProtection="1">
      <alignment vertical="top"/>
      <protection locked="0"/>
    </xf>
    <xf numFmtId="169" fontId="6" fillId="2" borderId="0" xfId="0" applyNumberFormat="1" applyFont="1" applyFill="1" applyBorder="1" applyAlignment="1" applyProtection="1">
      <alignment vertical="top"/>
      <protection locked="0"/>
    </xf>
    <xf numFmtId="0" fontId="4" fillId="4" borderId="13" xfId="0" applyFont="1" applyFill="1" applyBorder="1" applyAlignment="1">
      <alignment horizontal="center" wrapText="1"/>
    </xf>
    <xf numFmtId="0" fontId="4" fillId="4" borderId="14" xfId="0" applyFont="1" applyFill="1" applyBorder="1" applyAlignment="1">
      <alignment wrapText="1"/>
    </xf>
    <xf numFmtId="167" fontId="6" fillId="2" borderId="2" xfId="18" applyNumberFormat="1" applyFont="1" applyFill="1" applyBorder="1" applyAlignment="1" applyProtection="1">
      <alignment vertical="top"/>
      <protection locked="0"/>
    </xf>
    <xf numFmtId="170" fontId="6" fillId="5" borderId="15" xfId="0" applyNumberFormat="1" applyFont="1" applyFill="1" applyBorder="1" applyAlignment="1" applyProtection="1">
      <alignment vertical="top"/>
      <protection locked="0"/>
    </xf>
    <xf numFmtId="0" fontId="6" fillId="2" borderId="16" xfId="0" applyFont="1" applyFill="1" applyBorder="1" applyAlignment="1">
      <alignment vertical="top"/>
    </xf>
    <xf numFmtId="169" fontId="6" fillId="2" borderId="17" xfId="0" applyNumberFormat="1" applyFont="1" applyFill="1" applyBorder="1" applyAlignment="1">
      <alignment vertical="top"/>
    </xf>
    <xf numFmtId="0" fontId="6" fillId="2" borderId="18" xfId="0" applyFont="1" applyFill="1" applyBorder="1" applyAlignment="1">
      <alignment vertical="top"/>
    </xf>
    <xf numFmtId="0" fontId="6" fillId="2" borderId="17" xfId="0" applyFont="1" applyFill="1" applyBorder="1" applyAlignment="1">
      <alignment vertical="top"/>
    </xf>
    <xf numFmtId="170" fontId="6" fillId="5" borderId="19" xfId="0" applyNumberFormat="1" applyFont="1" applyFill="1" applyBorder="1" applyAlignment="1" applyProtection="1">
      <alignment vertical="top"/>
      <protection locked="0"/>
    </xf>
    <xf numFmtId="169" fontId="6" fillId="5" borderId="19" xfId="0" applyNumberFormat="1" applyFont="1" applyFill="1" applyBorder="1" applyAlignment="1" applyProtection="1">
      <alignment vertical="top"/>
      <protection locked="0"/>
    </xf>
    <xf numFmtId="169" fontId="6" fillId="5" borderId="20" xfId="0" applyNumberFormat="1" applyFont="1" applyFill="1" applyBorder="1" applyAlignment="1" applyProtection="1">
      <alignment vertical="top"/>
      <protection locked="0"/>
    </xf>
    <xf numFmtId="170" fontId="6" fillId="5" borderId="21" xfId="0" applyNumberFormat="1" applyFont="1" applyFill="1" applyBorder="1" applyAlignment="1" applyProtection="1">
      <alignment vertical="top"/>
      <protection locked="0"/>
    </xf>
    <xf numFmtId="0" fontId="6" fillId="2" borderId="22" xfId="0" applyFont="1" applyFill="1" applyBorder="1" applyAlignment="1">
      <alignment vertical="top"/>
    </xf>
    <xf numFmtId="169" fontId="6" fillId="2" borderId="23" xfId="0" applyNumberFormat="1" applyFont="1" applyFill="1" applyBorder="1" applyAlignment="1">
      <alignment vertical="top"/>
    </xf>
    <xf numFmtId="0" fontId="6" fillId="2" borderId="24" xfId="0" applyFont="1" applyFill="1" applyBorder="1" applyAlignment="1">
      <alignment vertical="top"/>
    </xf>
    <xf numFmtId="165" fontId="6" fillId="2" borderId="22" xfId="0" applyNumberFormat="1" applyFont="1" applyFill="1" applyBorder="1" applyAlignment="1">
      <alignment vertical="top"/>
    </xf>
    <xf numFmtId="10" fontId="6" fillId="2" borderId="24" xfId="0" applyNumberFormat="1" applyFont="1" applyFill="1" applyBorder="1" applyAlignment="1">
      <alignment vertical="top"/>
    </xf>
    <xf numFmtId="0" fontId="6" fillId="2" borderId="23" xfId="0" applyFont="1" applyFill="1" applyBorder="1" applyAlignment="1">
      <alignment vertical="top"/>
    </xf>
    <xf numFmtId="167" fontId="6" fillId="2" borderId="22" xfId="18" applyNumberFormat="1" applyFont="1" applyFill="1" applyBorder="1" applyAlignment="1">
      <alignment vertical="top"/>
    </xf>
    <xf numFmtId="170" fontId="6" fillId="5" borderId="25" xfId="0" applyNumberFormat="1" applyFont="1" applyFill="1" applyBorder="1" applyAlignment="1" applyProtection="1">
      <alignment vertical="top"/>
      <protection locked="0"/>
    </xf>
    <xf numFmtId="169" fontId="6" fillId="5" borderId="25" xfId="0" applyNumberFormat="1" applyFont="1" applyFill="1" applyBorder="1" applyAlignment="1" applyProtection="1">
      <alignment vertical="top"/>
      <protection locked="0"/>
    </xf>
    <xf numFmtId="170" fontId="6" fillId="5" borderId="26" xfId="0" applyNumberFormat="1" applyFont="1" applyFill="1" applyBorder="1" applyAlignment="1" applyProtection="1">
      <alignment vertical="top"/>
      <protection locked="0"/>
    </xf>
    <xf numFmtId="169" fontId="6" fillId="5" borderId="26" xfId="0" applyNumberFormat="1" applyFont="1" applyFill="1" applyBorder="1" applyAlignment="1" applyProtection="1">
      <alignment vertical="top"/>
      <protection locked="0"/>
    </xf>
    <xf numFmtId="0" fontId="6" fillId="5" borderId="27" xfId="0" applyFont="1" applyFill="1" applyBorder="1" applyAlignment="1" applyProtection="1">
      <alignment vertical="top"/>
      <protection locked="0"/>
    </xf>
    <xf numFmtId="165" fontId="6" fillId="5" borderId="28" xfId="0" applyNumberFormat="1" applyFont="1" applyFill="1" applyBorder="1" applyAlignment="1" applyProtection="1">
      <alignment vertical="top"/>
      <protection locked="0"/>
    </xf>
    <xf numFmtId="10" fontId="6" fillId="5" borderId="28" xfId="0" applyNumberFormat="1" applyFont="1" applyFill="1" applyBorder="1" applyAlignment="1" applyProtection="1">
      <alignment vertical="top"/>
      <protection locked="0"/>
    </xf>
    <xf numFmtId="9" fontId="6" fillId="5" borderId="28" xfId="0" applyNumberFormat="1" applyFont="1" applyFill="1" applyBorder="1" applyAlignment="1" applyProtection="1">
      <alignment vertical="top"/>
      <protection locked="0"/>
    </xf>
    <xf numFmtId="166" fontId="6" fillId="5" borderId="28" xfId="0" applyNumberFormat="1" applyFont="1" applyFill="1" applyBorder="1" applyAlignment="1" applyProtection="1">
      <alignment vertical="top"/>
      <protection locked="0"/>
    </xf>
    <xf numFmtId="169" fontId="6" fillId="5" borderId="21" xfId="0" applyNumberFormat="1" applyFont="1" applyFill="1" applyBorder="1" applyAlignment="1" applyProtection="1">
      <alignment vertical="top"/>
      <protection locked="0"/>
    </xf>
    <xf numFmtId="169" fontId="6" fillId="5" borderId="29" xfId="0" applyNumberFormat="1" applyFont="1" applyFill="1" applyBorder="1" applyAlignment="1" applyProtection="1">
      <alignment vertical="top"/>
      <protection locked="0"/>
    </xf>
    <xf numFmtId="0" fontId="8" fillId="3" borderId="5" xfId="0" applyFont="1" applyFill="1" applyBorder="1" applyAlignment="1">
      <alignment vertical="top"/>
    </xf>
    <xf numFmtId="0" fontId="6" fillId="3" borderId="5" xfId="0" applyFont="1" applyFill="1" applyBorder="1" applyAlignment="1">
      <alignment vertical="top"/>
    </xf>
    <xf numFmtId="0" fontId="6" fillId="3" borderId="6" xfId="0" applyFont="1" applyFill="1" applyBorder="1" applyAlignment="1">
      <alignment vertical="top"/>
    </xf>
    <xf numFmtId="0" fontId="6" fillId="5" borderId="30" xfId="0" applyFont="1" applyFill="1" applyBorder="1" applyAlignment="1" applyProtection="1">
      <alignment vertical="top"/>
      <protection locked="0"/>
    </xf>
    <xf numFmtId="167" fontId="6" fillId="5" borderId="26" xfId="18" applyNumberFormat="1" applyFont="1" applyFill="1" applyBorder="1" applyAlignment="1" applyProtection="1">
      <alignment vertical="top"/>
      <protection locked="0"/>
    </xf>
    <xf numFmtId="166" fontId="6" fillId="5" borderId="30" xfId="0" applyNumberFormat="1" applyFont="1" applyFill="1" applyBorder="1" applyAlignment="1" applyProtection="1">
      <alignment vertical="top"/>
      <protection locked="0"/>
    </xf>
    <xf numFmtId="166" fontId="6" fillId="5" borderId="31" xfId="0" applyNumberFormat="1" applyFont="1" applyFill="1" applyBorder="1" applyAlignment="1" applyProtection="1">
      <alignment vertical="top"/>
      <protection locked="0"/>
    </xf>
    <xf numFmtId="166" fontId="6" fillId="5" borderId="26" xfId="0" applyNumberFormat="1" applyFont="1" applyFill="1" applyBorder="1" applyAlignment="1" applyProtection="1">
      <alignment vertical="top"/>
      <protection locked="0"/>
    </xf>
    <xf numFmtId="166" fontId="6" fillId="5" borderId="20" xfId="0" applyNumberFormat="1" applyFont="1" applyFill="1" applyBorder="1" applyAlignment="1" applyProtection="1">
      <alignment vertical="top"/>
      <protection locked="0"/>
    </xf>
    <xf numFmtId="166" fontId="6" fillId="2" borderId="23" xfId="0" applyNumberFormat="1" applyFont="1" applyFill="1" applyBorder="1" applyAlignment="1">
      <alignment vertical="top"/>
    </xf>
    <xf numFmtId="166" fontId="6" fillId="2" borderId="17" xfId="0" applyNumberFormat="1" applyFont="1" applyFill="1" applyBorder="1" applyAlignment="1">
      <alignment vertical="top"/>
    </xf>
    <xf numFmtId="168" fontId="6" fillId="5" borderId="25" xfId="0" applyNumberFormat="1" applyFont="1" applyFill="1" applyBorder="1" applyAlignment="1" applyProtection="1">
      <alignment vertical="top"/>
      <protection locked="0"/>
    </xf>
    <xf numFmtId="168" fontId="6" fillId="5" borderId="19" xfId="0" applyNumberFormat="1" applyFont="1" applyFill="1" applyBorder="1" applyAlignment="1" applyProtection="1">
      <alignment vertical="top"/>
      <protection locked="0"/>
    </xf>
    <xf numFmtId="166" fontId="6" fillId="5" borderId="25" xfId="0" applyNumberFormat="1" applyFont="1" applyFill="1" applyBorder="1" applyAlignment="1" applyProtection="1">
      <alignment vertical="top"/>
      <protection locked="0"/>
    </xf>
    <xf numFmtId="166" fontId="6" fillId="5" borderId="19" xfId="0" applyNumberFormat="1" applyFont="1" applyFill="1" applyBorder="1" applyAlignment="1" applyProtection="1">
      <alignment vertical="top"/>
      <protection locked="0"/>
    </xf>
    <xf numFmtId="0" fontId="4" fillId="4" borderId="32" xfId="0" applyFont="1" applyFill="1" applyBorder="1" applyAlignment="1">
      <alignment wrapText="1"/>
    </xf>
    <xf numFmtId="167" fontId="6" fillId="2" borderId="0" xfId="18" applyNumberFormat="1" applyFont="1" applyFill="1" applyAlignment="1">
      <alignment vertical="top"/>
    </xf>
    <xf numFmtId="167" fontId="6" fillId="5" borderId="33" xfId="18" applyNumberFormat="1" applyFont="1" applyFill="1" applyBorder="1" applyAlignment="1" applyProtection="1">
      <alignment vertical="top"/>
      <protection locked="0"/>
    </xf>
    <xf numFmtId="166" fontId="6" fillId="5" borderId="33" xfId="0" applyNumberFormat="1" applyFont="1" applyFill="1" applyBorder="1" applyAlignment="1" applyProtection="1">
      <alignment vertical="top"/>
      <protection locked="0"/>
    </xf>
    <xf numFmtId="166" fontId="6" fillId="5" borderId="34" xfId="0" applyNumberFormat="1" applyFont="1" applyFill="1" applyBorder="1" applyAlignment="1" applyProtection="1">
      <alignment vertical="top"/>
      <protection locked="0"/>
    </xf>
    <xf numFmtId="0" fontId="3" fillId="2" borderId="2"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10" fillId="2" borderId="0" xfId="0" applyFont="1" applyFill="1" applyBorder="1" applyAlignment="1">
      <alignment/>
    </xf>
    <xf numFmtId="0" fontId="11" fillId="2" borderId="0" xfId="0" applyFont="1" applyFill="1" applyBorder="1" applyAlignment="1">
      <alignment/>
    </xf>
    <xf numFmtId="170" fontId="6" fillId="2" borderId="2" xfId="0" applyNumberFormat="1" applyFont="1" applyFill="1" applyBorder="1" applyAlignment="1" applyProtection="1">
      <alignment vertical="top"/>
      <protection locked="0"/>
    </xf>
    <xf numFmtId="170" fontId="6" fillId="2" borderId="18" xfId="0" applyNumberFormat="1" applyFont="1" applyFill="1" applyBorder="1" applyAlignment="1" applyProtection="1">
      <alignment vertical="top"/>
      <protection locked="0"/>
    </xf>
    <xf numFmtId="170" fontId="6" fillId="2" borderId="35" xfId="0" applyNumberFormat="1" applyFont="1" applyFill="1" applyBorder="1" applyAlignment="1" applyProtection="1">
      <alignment vertical="top"/>
      <protection locked="0"/>
    </xf>
    <xf numFmtId="170" fontId="6" fillId="2" borderId="36" xfId="0" applyNumberFormat="1" applyFont="1" applyFill="1" applyBorder="1" applyAlignment="1">
      <alignment vertical="top"/>
    </xf>
    <xf numFmtId="0" fontId="11" fillId="2" borderId="0" xfId="0" applyFont="1" applyFill="1" applyBorder="1" applyAlignment="1">
      <alignment horizontal="left" indent="1"/>
    </xf>
    <xf numFmtId="0" fontId="6" fillId="2" borderId="0" xfId="0" applyFont="1" applyFill="1" applyBorder="1" applyAlignment="1">
      <alignment horizontal="left" vertical="top" indent="1"/>
    </xf>
    <xf numFmtId="9" fontId="6" fillId="2" borderId="0" xfId="15" applyFont="1" applyFill="1" applyAlignment="1">
      <alignment vertical="top"/>
    </xf>
    <xf numFmtId="166" fontId="6" fillId="5" borderId="37" xfId="0" applyNumberFormat="1" applyFont="1" applyFill="1" applyBorder="1" applyAlignment="1" applyProtection="1">
      <alignment vertical="top"/>
      <protection locked="0"/>
    </xf>
    <xf numFmtId="166" fontId="6" fillId="5" borderId="38" xfId="0" applyNumberFormat="1" applyFont="1" applyFill="1" applyBorder="1" applyAlignment="1" applyProtection="1">
      <alignment vertical="top"/>
      <protection locked="0"/>
    </xf>
    <xf numFmtId="0" fontId="6" fillId="2" borderId="0" xfId="0" applyFont="1" applyFill="1" applyBorder="1" applyAlignment="1">
      <alignment horizontal="left" vertical="top" indent="2"/>
    </xf>
    <xf numFmtId="166" fontId="6" fillId="2" borderId="0" xfId="15" applyNumberFormat="1" applyFont="1" applyFill="1" applyAlignment="1">
      <alignment vertical="top"/>
    </xf>
    <xf numFmtId="0" fontId="12" fillId="2" borderId="0" xfId="0" applyFont="1" applyFill="1"/>
    <xf numFmtId="0" fontId="12" fillId="2" borderId="0" xfId="0" applyFont="1" applyFill="1" applyAlignment="1">
      <alignment vertical="top"/>
    </xf>
    <xf numFmtId="0" fontId="12" fillId="2" borderId="0" xfId="0" applyFont="1" applyFill="1" applyAlignment="1">
      <alignment/>
    </xf>
    <xf numFmtId="0" fontId="12" fillId="2" borderId="0" xfId="0" applyFont="1" applyFill="1" applyBorder="1" applyAlignment="1">
      <alignment vertical="top"/>
    </xf>
    <xf numFmtId="172" fontId="6" fillId="2" borderId="0" xfId="18" applyNumberFormat="1" applyFont="1" applyFill="1" applyBorder="1" applyAlignment="1">
      <alignment vertical="top"/>
    </xf>
    <xf numFmtId="0" fontId="4" fillId="2" borderId="0" xfId="0" applyFont="1" applyFill="1" applyBorder="1" applyAlignment="1">
      <alignment wrapText="1"/>
    </xf>
    <xf numFmtId="0" fontId="4" fillId="2" borderId="16" xfId="0" applyFont="1" applyFill="1" applyBorder="1" applyAlignment="1">
      <alignment horizontal="center" wrapText="1"/>
    </xf>
    <xf numFmtId="172" fontId="6" fillId="2" borderId="0" xfId="0" applyNumberFormat="1" applyFont="1" applyFill="1" applyBorder="1" applyAlignment="1">
      <alignment vertical="top"/>
    </xf>
    <xf numFmtId="172" fontId="6" fillId="2" borderId="0" xfId="0" applyNumberFormat="1" applyFont="1" applyFill="1" applyAlignment="1">
      <alignment vertical="top"/>
    </xf>
    <xf numFmtId="172" fontId="6" fillId="2" borderId="0" xfId="18" applyNumberFormat="1" applyFont="1" applyFill="1" applyAlignment="1">
      <alignment vertical="top"/>
    </xf>
    <xf numFmtId="172" fontId="6" fillId="2" borderId="39" xfId="18" applyNumberFormat="1" applyFont="1" applyFill="1" applyBorder="1" applyAlignment="1">
      <alignment vertical="top"/>
    </xf>
    <xf numFmtId="172" fontId="6" fillId="2" borderId="39" xfId="0" applyNumberFormat="1" applyFont="1" applyFill="1" applyBorder="1" applyAlignment="1">
      <alignment vertical="top"/>
    </xf>
    <xf numFmtId="0" fontId="6" fillId="2" borderId="0" xfId="0" applyFont="1" applyFill="1" applyAlignment="1">
      <alignment horizontal="left" vertical="top" indent="1"/>
    </xf>
    <xf numFmtId="0" fontId="6" fillId="2" borderId="0" xfId="0" applyFont="1" applyFill="1" applyAlignment="1">
      <alignment horizontal="left" vertical="top" indent="3"/>
    </xf>
    <xf numFmtId="0" fontId="6" fillId="2" borderId="0" xfId="0" applyFont="1" applyFill="1" applyAlignment="1">
      <alignment horizontal="left" vertical="top" indent="2"/>
    </xf>
    <xf numFmtId="172" fontId="6" fillId="2" borderId="40" xfId="18" applyNumberFormat="1" applyFont="1" applyFill="1" applyBorder="1" applyAlignment="1">
      <alignment vertical="top"/>
    </xf>
    <xf numFmtId="0" fontId="6" fillId="2" borderId="0" xfId="0" applyFont="1" applyFill="1" applyBorder="1" applyAlignment="1">
      <alignment horizontal="left" vertical="top" indent="3"/>
    </xf>
    <xf numFmtId="0" fontId="6" fillId="2" borderId="0" xfId="0" applyFont="1" applyFill="1" applyAlignment="1">
      <alignment horizontal="left" vertical="top" indent="4"/>
    </xf>
    <xf numFmtId="0" fontId="14" fillId="2" borderId="0" xfId="20" applyFont="1" applyFill="1" applyBorder="1"/>
    <xf numFmtId="173" fontId="6" fillId="2" borderId="0" xfId="0" applyNumberFormat="1" applyFont="1" applyFill="1" applyAlignment="1">
      <alignment vertical="top"/>
    </xf>
    <xf numFmtId="174" fontId="6" fillId="2" borderId="0" xfId="0" applyNumberFormat="1" applyFont="1" applyFill="1" applyAlignment="1">
      <alignment vertical="top"/>
    </xf>
    <xf numFmtId="172" fontId="6" fillId="2" borderId="41" xfId="18" applyNumberFormat="1" applyFont="1" applyFill="1" applyBorder="1" applyAlignment="1">
      <alignment vertical="top"/>
    </xf>
    <xf numFmtId="0" fontId="15" fillId="2" borderId="42" xfId="0" applyFont="1" applyFill="1" applyBorder="1" applyAlignment="1">
      <alignment/>
    </xf>
    <xf numFmtId="0" fontId="6" fillId="2" borderId="42" xfId="0" applyFont="1" applyFill="1" applyBorder="1" applyAlignment="1">
      <alignment vertical="top"/>
    </xf>
    <xf numFmtId="172" fontId="6" fillId="2" borderId="42" xfId="0" applyNumberFormat="1" applyFont="1" applyFill="1" applyBorder="1" applyAlignment="1">
      <alignment vertical="top"/>
    </xf>
    <xf numFmtId="9" fontId="6" fillId="2" borderId="0" xfId="15" applyFont="1" applyFill="1" applyBorder="1" applyAlignment="1">
      <alignment vertical="top"/>
    </xf>
    <xf numFmtId="172" fontId="6" fillId="2" borderId="43" xfId="0" applyNumberFormat="1" applyFont="1" applyFill="1" applyBorder="1" applyAlignment="1">
      <alignment vertical="top"/>
    </xf>
    <xf numFmtId="172" fontId="6" fillId="2" borderId="44" xfId="0" applyNumberFormat="1" applyFont="1" applyFill="1" applyBorder="1" applyAlignment="1">
      <alignment vertical="top"/>
    </xf>
    <xf numFmtId="172" fontId="6" fillId="2" borderId="45" xfId="0" applyNumberFormat="1" applyFont="1" applyFill="1" applyBorder="1" applyAlignment="1">
      <alignment vertical="top"/>
    </xf>
    <xf numFmtId="172" fontId="6" fillId="2" borderId="46" xfId="0" applyNumberFormat="1" applyFont="1" applyFill="1" applyBorder="1" applyAlignment="1">
      <alignment vertical="top"/>
    </xf>
    <xf numFmtId="172" fontId="6" fillId="2" borderId="47" xfId="0" applyNumberFormat="1" applyFont="1" applyFill="1" applyBorder="1" applyAlignment="1">
      <alignment vertical="top"/>
    </xf>
    <xf numFmtId="172" fontId="6" fillId="2" borderId="48" xfId="0" applyNumberFormat="1" applyFont="1" applyFill="1" applyBorder="1" applyAlignment="1">
      <alignment vertical="top"/>
    </xf>
    <xf numFmtId="172" fontId="6" fillId="2" borderId="49" xfId="0" applyNumberFormat="1" applyFont="1" applyFill="1" applyBorder="1" applyAlignment="1">
      <alignment vertical="top"/>
    </xf>
    <xf numFmtId="172" fontId="6" fillId="2" borderId="50" xfId="0" applyNumberFormat="1" applyFont="1" applyFill="1" applyBorder="1" applyAlignment="1">
      <alignment vertical="top"/>
    </xf>
    <xf numFmtId="9" fontId="6" fillId="2" borderId="48" xfId="15" applyFont="1" applyFill="1" applyBorder="1" applyAlignment="1">
      <alignment vertical="top"/>
    </xf>
    <xf numFmtId="9" fontId="6" fillId="2" borderId="44" xfId="15" applyFont="1" applyFill="1" applyBorder="1" applyAlignment="1">
      <alignment vertical="top"/>
    </xf>
    <xf numFmtId="172" fontId="6" fillId="2" borderId="51" xfId="18" applyNumberFormat="1" applyFont="1" applyFill="1" applyBorder="1" applyAlignment="1">
      <alignment vertical="top"/>
    </xf>
    <xf numFmtId="172" fontId="6" fillId="2" borderId="52" xfId="18" applyNumberFormat="1" applyFont="1" applyFill="1" applyBorder="1" applyAlignment="1">
      <alignment vertical="top"/>
    </xf>
    <xf numFmtId="172" fontId="6" fillId="2" borderId="48" xfId="18" applyNumberFormat="1" applyFont="1" applyFill="1" applyBorder="1" applyAlignment="1">
      <alignment vertical="top"/>
    </xf>
    <xf numFmtId="172" fontId="6" fillId="2" borderId="44" xfId="18" applyNumberFormat="1" applyFont="1" applyFill="1" applyBorder="1" applyAlignment="1">
      <alignment vertical="top"/>
    </xf>
    <xf numFmtId="172" fontId="6" fillId="2" borderId="49" xfId="18" applyNumberFormat="1" applyFont="1" applyFill="1" applyBorder="1" applyAlignment="1">
      <alignment vertical="top"/>
    </xf>
    <xf numFmtId="172" fontId="6" fillId="2" borderId="45" xfId="18" applyNumberFormat="1" applyFont="1" applyFill="1" applyBorder="1" applyAlignment="1">
      <alignment vertical="top"/>
    </xf>
    <xf numFmtId="166" fontId="6" fillId="2" borderId="48" xfId="15" applyNumberFormat="1" applyFont="1" applyFill="1" applyBorder="1" applyAlignment="1">
      <alignment vertical="top"/>
    </xf>
    <xf numFmtId="166" fontId="6" fillId="2" borderId="44" xfId="15" applyNumberFormat="1" applyFont="1" applyFill="1" applyBorder="1" applyAlignment="1">
      <alignment vertical="top"/>
    </xf>
    <xf numFmtId="0" fontId="6" fillId="2" borderId="48" xfId="0" applyFont="1" applyFill="1" applyBorder="1" applyAlignment="1">
      <alignment vertical="top"/>
    </xf>
    <xf numFmtId="0" fontId="6" fillId="2" borderId="44" xfId="0" applyFont="1" applyFill="1" applyBorder="1" applyAlignment="1">
      <alignment vertical="top"/>
    </xf>
    <xf numFmtId="172" fontId="6" fillId="2" borderId="53" xfId="18" applyNumberFormat="1" applyFont="1" applyFill="1" applyBorder="1" applyAlignment="1">
      <alignment vertical="top"/>
    </xf>
    <xf numFmtId="172" fontId="6" fillId="2" borderId="54" xfId="18" applyNumberFormat="1" applyFont="1" applyFill="1" applyBorder="1" applyAlignment="1">
      <alignment vertical="top"/>
    </xf>
    <xf numFmtId="172" fontId="6" fillId="2" borderId="55" xfId="18" applyNumberFormat="1" applyFont="1" applyFill="1" applyBorder="1" applyAlignment="1">
      <alignment vertical="top"/>
    </xf>
    <xf numFmtId="172" fontId="6" fillId="2" borderId="56" xfId="18" applyNumberFormat="1" applyFont="1" applyFill="1" applyBorder="1" applyAlignment="1">
      <alignment vertical="top"/>
    </xf>
    <xf numFmtId="172" fontId="6" fillId="2" borderId="57" xfId="18" applyNumberFormat="1" applyFont="1" applyFill="1" applyBorder="1" applyAlignment="1">
      <alignment vertical="top"/>
    </xf>
    <xf numFmtId="172" fontId="6" fillId="2" borderId="58" xfId="18" applyNumberFormat="1" applyFont="1" applyFill="1" applyBorder="1" applyAlignment="1">
      <alignment vertical="top"/>
    </xf>
    <xf numFmtId="167" fontId="6" fillId="2" borderId="55" xfId="18" applyNumberFormat="1" applyFont="1" applyFill="1" applyBorder="1" applyAlignment="1">
      <alignment vertical="top"/>
    </xf>
    <xf numFmtId="167" fontId="6" fillId="2" borderId="56" xfId="18" applyNumberFormat="1" applyFont="1" applyFill="1" applyBorder="1" applyAlignment="1">
      <alignment vertical="top"/>
    </xf>
    <xf numFmtId="0" fontId="6" fillId="2" borderId="53" xfId="0" applyFont="1" applyFill="1" applyBorder="1" applyAlignment="1">
      <alignment vertical="top"/>
    </xf>
    <xf numFmtId="0" fontId="6" fillId="2" borderId="54" xfId="0" applyFont="1" applyFill="1" applyBorder="1" applyAlignment="1">
      <alignment vertical="top"/>
    </xf>
    <xf numFmtId="172" fontId="6" fillId="2" borderId="59" xfId="0" applyNumberFormat="1" applyFont="1" applyFill="1" applyBorder="1" applyAlignment="1">
      <alignment vertical="top"/>
    </xf>
    <xf numFmtId="172" fontId="6" fillId="2" borderId="60" xfId="0" applyNumberFormat="1" applyFont="1" applyFill="1" applyBorder="1" applyAlignment="1">
      <alignment vertical="top"/>
    </xf>
    <xf numFmtId="172" fontId="6" fillId="2" borderId="53" xfId="0" applyNumberFormat="1" applyFont="1" applyFill="1" applyBorder="1" applyAlignment="1">
      <alignment vertical="top"/>
    </xf>
    <xf numFmtId="172" fontId="6" fillId="2" borderId="54" xfId="0" applyNumberFormat="1" applyFont="1" applyFill="1" applyBorder="1" applyAlignment="1">
      <alignment vertical="top"/>
    </xf>
    <xf numFmtId="172" fontId="6" fillId="2" borderId="55" xfId="0" applyNumberFormat="1" applyFont="1" applyFill="1" applyBorder="1" applyAlignment="1">
      <alignment vertical="top"/>
    </xf>
    <xf numFmtId="172" fontId="6" fillId="2" borderId="56" xfId="0" applyNumberFormat="1" applyFont="1" applyFill="1" applyBorder="1" applyAlignment="1">
      <alignment vertical="top"/>
    </xf>
    <xf numFmtId="173" fontId="6" fillId="2" borderId="53" xfId="0" applyNumberFormat="1" applyFont="1" applyFill="1" applyBorder="1" applyAlignment="1">
      <alignment vertical="top"/>
    </xf>
    <xf numFmtId="173" fontId="6" fillId="2" borderId="54" xfId="0" applyNumberFormat="1" applyFont="1" applyFill="1" applyBorder="1" applyAlignment="1">
      <alignment vertical="top"/>
    </xf>
    <xf numFmtId="9" fontId="0" fillId="2" borderId="0" xfId="0" applyNumberFormat="1" applyFill="1"/>
    <xf numFmtId="167" fontId="0" fillId="2" borderId="0" xfId="18" applyNumberFormat="1" applyFont="1" applyFill="1"/>
    <xf numFmtId="9" fontId="0" fillId="2" borderId="0" xfId="0" applyNumberFormat="1" applyFill="1" applyBorder="1" applyAlignment="1">
      <alignment vertical="top"/>
    </xf>
    <xf numFmtId="164" fontId="0" fillId="2" borderId="0" xfId="18" applyFont="1" applyFill="1" applyBorder="1" applyAlignment="1">
      <alignment vertical="top"/>
    </xf>
    <xf numFmtId="0" fontId="3" fillId="2" borderId="0" xfId="0" applyFont="1" applyFill="1" applyBorder="1" applyAlignment="1">
      <alignment vertical="top" wrapText="1"/>
    </xf>
    <xf numFmtId="171" fontId="6" fillId="2" borderId="53" xfId="18" applyNumberFormat="1" applyFont="1" applyFill="1" applyBorder="1" applyAlignment="1">
      <alignment vertical="top"/>
    </xf>
    <xf numFmtId="171" fontId="6" fillId="2" borderId="54" xfId="18" applyNumberFormat="1" applyFont="1" applyFill="1" applyBorder="1" applyAlignment="1">
      <alignment vertical="top"/>
    </xf>
    <xf numFmtId="171" fontId="6" fillId="2" borderId="0" xfId="18" applyNumberFormat="1" applyFont="1" applyFill="1" applyAlignment="1">
      <alignment vertical="top"/>
    </xf>
    <xf numFmtId="0" fontId="0" fillId="2" borderId="0" xfId="0" applyFill="1" applyBorder="1" applyAlignment="1">
      <alignment horizontal="left" vertical="top" indent="1"/>
    </xf>
    <xf numFmtId="172" fontId="6" fillId="2" borderId="61" xfId="0" applyNumberFormat="1" applyFont="1" applyFill="1" applyBorder="1" applyAlignment="1">
      <alignment vertical="top"/>
    </xf>
    <xf numFmtId="172" fontId="6" fillId="2" borderId="62" xfId="0" applyNumberFormat="1" applyFont="1" applyFill="1" applyBorder="1" applyAlignment="1">
      <alignment vertical="top"/>
    </xf>
    <xf numFmtId="172" fontId="6" fillId="2" borderId="63" xfId="0" applyNumberFormat="1" applyFont="1" applyFill="1" applyBorder="1" applyAlignment="1">
      <alignment vertical="top"/>
    </xf>
    <xf numFmtId="170" fontId="6" fillId="5" borderId="30" xfId="0" applyNumberFormat="1" applyFont="1" applyFill="1" applyBorder="1" applyAlignment="1" applyProtection="1">
      <alignment vertical="top"/>
      <protection locked="0"/>
    </xf>
    <xf numFmtId="170" fontId="6" fillId="5" borderId="10" xfId="0" applyNumberFormat="1" applyFont="1" applyFill="1" applyBorder="1" applyAlignment="1" applyProtection="1">
      <alignment vertical="top"/>
      <protection locked="0"/>
    </xf>
    <xf numFmtId="170" fontId="6" fillId="5" borderId="31" xfId="0" applyNumberFormat="1" applyFont="1" applyFill="1" applyBorder="1" applyAlignment="1" applyProtection="1">
      <alignment vertical="top"/>
      <protection locked="0"/>
    </xf>
    <xf numFmtId="170" fontId="6" fillId="5" borderId="27" xfId="0" applyNumberFormat="1" applyFont="1" applyFill="1" applyBorder="1" applyAlignment="1" applyProtection="1">
      <alignment vertical="top"/>
      <protection locked="0"/>
    </xf>
    <xf numFmtId="168" fontId="6" fillId="5" borderId="64" xfId="0" applyNumberFormat="1" applyFont="1" applyFill="1" applyBorder="1" applyAlignment="1" applyProtection="1">
      <alignment vertical="top"/>
      <protection locked="0"/>
    </xf>
    <xf numFmtId="168" fontId="6" fillId="5" borderId="65" xfId="0" applyNumberFormat="1" applyFont="1" applyFill="1" applyBorder="1" applyAlignment="1" applyProtection="1">
      <alignment vertical="top"/>
      <protection locked="0"/>
    </xf>
    <xf numFmtId="168" fontId="6" fillId="5" borderId="66" xfId="0" applyNumberFormat="1" applyFont="1" applyFill="1" applyBorder="1" applyAlignment="1" applyProtection="1">
      <alignment vertical="top"/>
      <protection locked="0"/>
    </xf>
    <xf numFmtId="168" fontId="6" fillId="5" borderId="67" xfId="0" applyNumberFormat="1" applyFont="1" applyFill="1" applyBorder="1" applyAlignment="1" applyProtection="1">
      <alignment vertical="top"/>
      <protection locked="0"/>
    </xf>
    <xf numFmtId="170" fontId="6" fillId="2" borderId="16" xfId="0" applyNumberFormat="1" applyFont="1" applyFill="1" applyBorder="1" applyAlignment="1" applyProtection="1">
      <alignment vertical="top"/>
      <protection locked="0"/>
    </xf>
    <xf numFmtId="169" fontId="6" fillId="5" borderId="30" xfId="0" applyNumberFormat="1" applyFont="1" applyFill="1" applyBorder="1" applyAlignment="1" applyProtection="1">
      <alignment vertical="top"/>
      <protection locked="0"/>
    </xf>
    <xf numFmtId="169" fontId="6" fillId="5" borderId="10" xfId="0" applyNumberFormat="1" applyFont="1" applyFill="1" applyBorder="1" applyAlignment="1" applyProtection="1">
      <alignment vertical="top"/>
      <protection locked="0"/>
    </xf>
    <xf numFmtId="169" fontId="6" fillId="5" borderId="31" xfId="0" applyNumberFormat="1" applyFont="1" applyFill="1" applyBorder="1" applyAlignment="1" applyProtection="1">
      <alignment vertical="top"/>
      <protection locked="0"/>
    </xf>
    <xf numFmtId="169" fontId="6" fillId="5" borderId="27" xfId="0" applyNumberFormat="1" applyFont="1" applyFill="1" applyBorder="1" applyAlignment="1" applyProtection="1">
      <alignment vertical="top"/>
      <protection locked="0"/>
    </xf>
    <xf numFmtId="170" fontId="8" fillId="2" borderId="68" xfId="0" applyNumberFormat="1" applyFont="1" applyFill="1" applyBorder="1" applyAlignment="1" applyProtection="1">
      <alignment vertical="top"/>
      <protection locked="0"/>
    </xf>
    <xf numFmtId="170" fontId="8" fillId="2" borderId="24" xfId="0" applyNumberFormat="1" applyFont="1" applyFill="1" applyBorder="1" applyAlignment="1" applyProtection="1">
      <alignment vertical="top"/>
      <protection locked="0"/>
    </xf>
    <xf numFmtId="170" fontId="8" fillId="2" borderId="2" xfId="0" applyNumberFormat="1" applyFont="1" applyFill="1" applyBorder="1" applyAlignment="1" applyProtection="1">
      <alignment vertical="top"/>
      <protection locked="0"/>
    </xf>
    <xf numFmtId="170" fontId="8" fillId="2" borderId="18" xfId="0" applyNumberFormat="1" applyFont="1" applyFill="1" applyBorder="1" applyAlignment="1" applyProtection="1">
      <alignment vertical="top"/>
      <protection locked="0"/>
    </xf>
    <xf numFmtId="170" fontId="8" fillId="2" borderId="22" xfId="0" applyNumberFormat="1" applyFont="1" applyFill="1" applyBorder="1" applyAlignment="1" applyProtection="1">
      <alignment vertical="top"/>
      <protection locked="0"/>
    </xf>
    <xf numFmtId="170" fontId="8" fillId="2" borderId="0" xfId="0" applyNumberFormat="1" applyFont="1" applyFill="1" applyBorder="1" applyAlignment="1" applyProtection="1">
      <alignment vertical="top"/>
      <protection locked="0"/>
    </xf>
    <xf numFmtId="170" fontId="8" fillId="2" borderId="16" xfId="0" applyNumberFormat="1" applyFont="1" applyFill="1" applyBorder="1" applyAlignment="1" applyProtection="1">
      <alignment vertical="top"/>
      <protection locked="0"/>
    </xf>
    <xf numFmtId="170" fontId="6" fillId="2" borderId="69" xfId="0" applyNumberFormat="1" applyFont="1" applyFill="1" applyBorder="1" applyAlignment="1" applyProtection="1">
      <alignment vertical="top"/>
      <protection locked="0"/>
    </xf>
    <xf numFmtId="170" fontId="6" fillId="2" borderId="68" xfId="0" applyNumberFormat="1" applyFont="1" applyFill="1" applyBorder="1" applyAlignment="1" applyProtection="1">
      <alignment vertical="top"/>
      <protection locked="0"/>
    </xf>
    <xf numFmtId="170" fontId="6" fillId="2" borderId="24" xfId="0" applyNumberFormat="1" applyFont="1" applyFill="1" applyBorder="1" applyAlignment="1" applyProtection="1">
      <alignment vertical="top"/>
      <protection locked="0"/>
    </xf>
    <xf numFmtId="170" fontId="6" fillId="2" borderId="22" xfId="0" applyNumberFormat="1" applyFont="1" applyFill="1" applyBorder="1" applyAlignment="1" applyProtection="1">
      <alignment vertical="top"/>
      <protection locked="0"/>
    </xf>
    <xf numFmtId="166" fontId="6" fillId="5" borderId="70" xfId="0" applyNumberFormat="1" applyFont="1" applyFill="1" applyBorder="1" applyAlignment="1" applyProtection="1">
      <alignment vertical="top"/>
      <protection locked="0"/>
    </xf>
    <xf numFmtId="172" fontId="6" fillId="5" borderId="29" xfId="0" applyNumberFormat="1" applyFont="1" applyFill="1" applyBorder="1" applyAlignment="1" applyProtection="1">
      <alignment vertical="top"/>
      <protection locked="0"/>
    </xf>
    <xf numFmtId="172" fontId="6" fillId="5" borderId="30" xfId="0" applyNumberFormat="1" applyFont="1" applyFill="1" applyBorder="1" applyAlignment="1" applyProtection="1">
      <alignment vertical="top"/>
      <protection locked="0"/>
    </xf>
    <xf numFmtId="172" fontId="6" fillId="5" borderId="27" xfId="0" applyNumberFormat="1" applyFont="1" applyFill="1" applyBorder="1" applyAlignment="1" applyProtection="1">
      <alignment vertical="top"/>
      <protection locked="0"/>
    </xf>
    <xf numFmtId="172" fontId="6" fillId="5" borderId="10" xfId="0" applyNumberFormat="1" applyFont="1" applyFill="1" applyBorder="1" applyAlignment="1" applyProtection="1">
      <alignment vertical="top"/>
      <protection locked="0"/>
    </xf>
    <xf numFmtId="172" fontId="6" fillId="5" borderId="31" xfId="0" applyNumberFormat="1" applyFont="1" applyFill="1" applyBorder="1" applyAlignment="1" applyProtection="1">
      <alignment vertical="top"/>
      <protection locked="0"/>
    </xf>
    <xf numFmtId="0" fontId="20" fillId="2" borderId="0" xfId="0" applyFont="1" applyFill="1" applyAlignment="1">
      <alignment horizontal="left" vertical="top" indent="2"/>
    </xf>
    <xf numFmtId="0" fontId="20" fillId="2" borderId="0" xfId="0" applyFont="1" applyFill="1" applyAlignment="1">
      <alignment vertical="top"/>
    </xf>
    <xf numFmtId="172" fontId="20" fillId="2" borderId="48" xfId="0" applyNumberFormat="1" applyFont="1" applyFill="1" applyBorder="1" applyAlignment="1">
      <alignment vertical="top"/>
    </xf>
    <xf numFmtId="172" fontId="20" fillId="2" borderId="44" xfId="0" applyNumberFormat="1" applyFont="1" applyFill="1" applyBorder="1" applyAlignment="1">
      <alignment vertical="top"/>
    </xf>
    <xf numFmtId="172" fontId="20" fillId="2" borderId="0" xfId="0" applyNumberFormat="1" applyFont="1" applyFill="1" applyAlignment="1">
      <alignment vertical="top"/>
    </xf>
    <xf numFmtId="174" fontId="6" fillId="2" borderId="48" xfId="0" applyNumberFormat="1" applyFont="1" applyFill="1" applyBorder="1" applyAlignment="1">
      <alignment vertical="top"/>
    </xf>
    <xf numFmtId="174" fontId="6" fillId="2" borderId="44" xfId="0" applyNumberFormat="1" applyFont="1" applyFill="1" applyBorder="1" applyAlignment="1">
      <alignment vertical="top"/>
    </xf>
    <xf numFmtId="174" fontId="6" fillId="2" borderId="49" xfId="0" applyNumberFormat="1" applyFont="1" applyFill="1" applyBorder="1" applyAlignment="1">
      <alignment vertical="top"/>
    </xf>
    <xf numFmtId="174" fontId="6" fillId="2" borderId="45" xfId="0" applyNumberFormat="1" applyFont="1" applyFill="1" applyBorder="1" applyAlignment="1">
      <alignment vertical="top"/>
    </xf>
    <xf numFmtId="174" fontId="6" fillId="2" borderId="39" xfId="0" applyNumberFormat="1" applyFont="1" applyFill="1" applyBorder="1" applyAlignment="1">
      <alignment vertical="top"/>
    </xf>
    <xf numFmtId="0" fontId="15" fillId="2" borderId="0" xfId="0" applyFont="1" applyFill="1" applyAlignment="1">
      <alignment vertical="top"/>
    </xf>
    <xf numFmtId="0" fontId="21" fillId="2" borderId="0" xfId="0" applyFont="1" applyFill="1" applyBorder="1" applyAlignment="1">
      <alignment/>
    </xf>
    <xf numFmtId="0" fontId="21" fillId="2" borderId="42" xfId="0" applyFont="1" applyFill="1" applyBorder="1" applyAlignment="1">
      <alignment horizontal="left" indent="1"/>
    </xf>
    <xf numFmtId="0" fontId="4" fillId="2" borderId="0" xfId="0" applyFont="1" applyFill="1" applyBorder="1" applyAlignment="1">
      <alignment horizontal="center" wrapText="1"/>
    </xf>
    <xf numFmtId="0" fontId="4" fillId="2" borderId="16" xfId="0" applyFont="1" applyFill="1" applyBorder="1" applyAlignment="1">
      <alignment wrapText="1"/>
    </xf>
    <xf numFmtId="0" fontId="6" fillId="2" borderId="0" xfId="0" applyFont="1" applyFill="1" applyAlignment="1">
      <alignment horizontal="left" vertical="top" wrapText="1" indent="1"/>
    </xf>
    <xf numFmtId="172" fontId="6" fillId="2" borderId="48" xfId="18" applyNumberFormat="1" applyFont="1" applyFill="1" applyBorder="1" applyAlignment="1">
      <alignment/>
    </xf>
    <xf numFmtId="172" fontId="6" fillId="2" borderId="44" xfId="18" applyNumberFormat="1" applyFont="1" applyFill="1" applyBorder="1" applyAlignment="1">
      <alignment/>
    </xf>
    <xf numFmtId="172" fontId="6" fillId="2" borderId="0" xfId="18" applyNumberFormat="1" applyFont="1" applyFill="1" applyAlignment="1">
      <alignment/>
    </xf>
    <xf numFmtId="0" fontId="12" fillId="2" borderId="0" xfId="0" applyFont="1" applyFill="1" applyBorder="1" applyAlignment="1">
      <alignment/>
    </xf>
    <xf numFmtId="0" fontId="6" fillId="2" borderId="0" xfId="0" applyFont="1" applyFill="1" applyAlignment="1">
      <alignment horizontal="left" vertical="top" wrapText="1" indent="2"/>
    </xf>
    <xf numFmtId="172" fontId="6" fillId="2" borderId="53" xfId="18" applyNumberFormat="1" applyFont="1" applyFill="1" applyBorder="1" applyAlignment="1">
      <alignment/>
    </xf>
    <xf numFmtId="172" fontId="6" fillId="2" borderId="54" xfId="18" applyNumberFormat="1" applyFont="1" applyFill="1" applyBorder="1" applyAlignment="1">
      <alignment/>
    </xf>
    <xf numFmtId="172" fontId="6" fillId="2" borderId="0" xfId="18" applyNumberFormat="1" applyFont="1" applyFill="1" applyBorder="1" applyAlignment="1">
      <alignment/>
    </xf>
    <xf numFmtId="0" fontId="4" fillId="4" borderId="71" xfId="0" applyFont="1" applyFill="1" applyBorder="1" applyAlignment="1">
      <alignment wrapText="1"/>
    </xf>
    <xf numFmtId="0" fontId="3" fillId="2" borderId="72" xfId="0" applyFont="1" applyFill="1" applyBorder="1" applyAlignment="1">
      <alignment vertical="top" wrapText="1"/>
    </xf>
    <xf numFmtId="0" fontId="3" fillId="2" borderId="73" xfId="0" applyFont="1" applyFill="1" applyBorder="1" applyAlignment="1">
      <alignment vertical="top" wrapText="1"/>
    </xf>
    <xf numFmtId="0" fontId="3" fillId="2" borderId="36" xfId="0" applyFont="1" applyFill="1" applyBorder="1" applyAlignment="1">
      <alignment vertical="top" wrapText="1"/>
    </xf>
    <xf numFmtId="0" fontId="3" fillId="2" borderId="74" xfId="0" applyFont="1" applyFill="1" applyBorder="1" applyAlignment="1">
      <alignment vertical="top" wrapText="1"/>
    </xf>
    <xf numFmtId="9" fontId="6" fillId="2" borderId="54" xfId="15" applyFont="1" applyFill="1" applyBorder="1" applyAlignment="1">
      <alignment vertical="top"/>
    </xf>
    <xf numFmtId="172" fontId="6" fillId="2" borderId="75" xfId="18" applyNumberFormat="1" applyFont="1" applyFill="1" applyBorder="1" applyAlignment="1">
      <alignment vertical="top"/>
    </xf>
    <xf numFmtId="166" fontId="6" fillId="2" borderId="54" xfId="15" applyNumberFormat="1" applyFont="1" applyFill="1" applyBorder="1" applyAlignment="1">
      <alignment vertical="top"/>
    </xf>
    <xf numFmtId="172" fontId="20" fillId="2" borderId="54" xfId="0" applyNumberFormat="1" applyFont="1" applyFill="1" applyBorder="1" applyAlignment="1">
      <alignment vertical="top"/>
    </xf>
    <xf numFmtId="174" fontId="6" fillId="2" borderId="54" xfId="0" applyNumberFormat="1" applyFont="1" applyFill="1" applyBorder="1" applyAlignment="1">
      <alignment vertical="top"/>
    </xf>
    <xf numFmtId="174" fontId="6" fillId="2" borderId="56" xfId="0" applyNumberFormat="1" applyFont="1" applyFill="1" applyBorder="1" applyAlignment="1">
      <alignment vertical="top"/>
    </xf>
    <xf numFmtId="174" fontId="6" fillId="2" borderId="0" xfId="0" applyNumberFormat="1" applyFont="1" applyFill="1" applyBorder="1" applyAlignment="1">
      <alignment vertical="top"/>
    </xf>
    <xf numFmtId="167" fontId="6" fillId="2" borderId="54" xfId="18" applyNumberFormat="1" applyFont="1" applyFill="1" applyBorder="1" applyAlignment="1">
      <alignment vertical="top"/>
    </xf>
    <xf numFmtId="174" fontId="6" fillId="2" borderId="53" xfId="0" applyNumberFormat="1" applyFont="1" applyFill="1" applyBorder="1" applyAlignment="1">
      <alignment vertical="top"/>
    </xf>
    <xf numFmtId="170" fontId="6" fillId="5" borderId="76" xfId="0" applyNumberFormat="1" applyFont="1" applyFill="1" applyBorder="1" applyAlignment="1" applyProtection="1">
      <alignment vertical="top"/>
      <protection locked="0"/>
    </xf>
    <xf numFmtId="0" fontId="18" fillId="2" borderId="0" xfId="0" applyFont="1" applyFill="1" applyAlignment="1">
      <alignment horizontal="left" vertical="top" indent="2"/>
    </xf>
    <xf numFmtId="0" fontId="18" fillId="2" borderId="0" xfId="0" applyFont="1" applyFill="1" applyAlignment="1">
      <alignment horizontal="left" vertical="top" indent="1"/>
    </xf>
    <xf numFmtId="0" fontId="15" fillId="2" borderId="0" xfId="0" applyFont="1" applyFill="1" applyBorder="1" applyAlignment="1">
      <alignment/>
    </xf>
    <xf numFmtId="170" fontId="6" fillId="5" borderId="77" xfId="0" applyNumberFormat="1" applyFont="1" applyFill="1" applyBorder="1" applyAlignment="1" applyProtection="1">
      <alignment vertical="top"/>
      <protection locked="0"/>
    </xf>
    <xf numFmtId="170" fontId="6" fillId="5" borderId="78" xfId="0" applyNumberFormat="1" applyFont="1" applyFill="1" applyBorder="1" applyAlignment="1" applyProtection="1">
      <alignment vertical="top"/>
      <protection locked="0"/>
    </xf>
    <xf numFmtId="0" fontId="7" fillId="6" borderId="4" xfId="0" applyFont="1" applyFill="1" applyBorder="1" applyAlignment="1">
      <alignment vertical="top"/>
    </xf>
    <xf numFmtId="0" fontId="8" fillId="6" borderId="5" xfId="0" applyFont="1" applyFill="1" applyBorder="1" applyAlignment="1">
      <alignment vertical="top"/>
    </xf>
    <xf numFmtId="0" fontId="8" fillId="6" borderId="6" xfId="0" applyFont="1" applyFill="1" applyBorder="1" applyAlignment="1">
      <alignment vertical="top"/>
    </xf>
    <xf numFmtId="0" fontId="9" fillId="2" borderId="0" xfId="0" applyFont="1" applyFill="1" applyAlignment="1">
      <alignment horizontal="left" vertical="top" indent="1"/>
    </xf>
    <xf numFmtId="0" fontId="6" fillId="2" borderId="0" xfId="0" applyFont="1" applyFill="1" applyBorder="1" applyAlignment="1">
      <alignment horizontal="left" indent="1"/>
    </xf>
    <xf numFmtId="0" fontId="9" fillId="2" borderId="0" xfId="0" applyFont="1" applyFill="1" applyBorder="1" applyAlignment="1">
      <alignment horizontal="left" indent="1"/>
    </xf>
    <xf numFmtId="0" fontId="6" fillId="2" borderId="0" xfId="0" applyFont="1" applyFill="1" applyBorder="1" applyAlignment="1">
      <alignment horizontal="left" indent="2"/>
    </xf>
    <xf numFmtId="0" fontId="6" fillId="2" borderId="0" xfId="0" applyFont="1" applyFill="1" applyBorder="1" applyAlignment="1">
      <alignment horizontal="left" indent="3"/>
    </xf>
    <xf numFmtId="0" fontId="9" fillId="2" borderId="0" xfId="0" applyFont="1" applyFill="1" applyBorder="1" applyAlignment="1">
      <alignment horizontal="left" vertical="top" indent="1"/>
    </xf>
    <xf numFmtId="0" fontId="9" fillId="2" borderId="0" xfId="0" applyFont="1" applyFill="1" applyBorder="1" applyAlignment="1">
      <alignment horizontal="left" vertical="top" indent="4"/>
    </xf>
    <xf numFmtId="2" fontId="6" fillId="2" borderId="53" xfId="0" applyNumberFormat="1" applyFont="1" applyFill="1" applyBorder="1" applyAlignment="1">
      <alignment vertical="top"/>
    </xf>
    <xf numFmtId="2" fontId="6" fillId="2" borderId="54" xfId="0" applyNumberFormat="1" applyFont="1" applyFill="1" applyBorder="1" applyAlignment="1">
      <alignment vertical="top"/>
    </xf>
    <xf numFmtId="2" fontId="6" fillId="2" borderId="0" xfId="0" applyNumberFormat="1" applyFont="1" applyFill="1" applyAlignment="1">
      <alignment vertical="top"/>
    </xf>
    <xf numFmtId="165" fontId="6" fillId="2" borderId="53" xfId="0" applyNumberFormat="1" applyFont="1" applyFill="1" applyBorder="1" applyAlignment="1">
      <alignment vertical="top"/>
    </xf>
    <xf numFmtId="165" fontId="6" fillId="2" borderId="54" xfId="0" applyNumberFormat="1" applyFont="1" applyFill="1" applyBorder="1" applyAlignment="1">
      <alignment vertical="top"/>
    </xf>
    <xf numFmtId="165" fontId="6" fillId="2" borderId="0" xfId="0" applyNumberFormat="1" applyFont="1" applyFill="1" applyAlignment="1">
      <alignment vertical="top"/>
    </xf>
    <xf numFmtId="2" fontId="0" fillId="2" borderId="0" xfId="0" applyNumberFormat="1" applyFill="1" applyAlignment="1">
      <alignment vertical="top"/>
    </xf>
    <xf numFmtId="0" fontId="6" fillId="5" borderId="79" xfId="0" applyFont="1" applyFill="1" applyBorder="1" applyAlignment="1" applyProtection="1">
      <alignment vertical="top"/>
      <protection locked="0"/>
    </xf>
    <xf numFmtId="0" fontId="6" fillId="5" borderId="80" xfId="0" applyFont="1" applyFill="1" applyBorder="1" applyAlignment="1" applyProtection="1">
      <alignment vertical="top"/>
      <protection locked="0"/>
    </xf>
    <xf numFmtId="0" fontId="6" fillId="2" borderId="2" xfId="0" applyFont="1" applyFill="1" applyBorder="1" applyAlignment="1" applyProtection="1">
      <alignment vertical="top"/>
      <protection/>
    </xf>
    <xf numFmtId="0" fontId="6" fillId="2" borderId="0" xfId="0" applyFont="1" applyFill="1" applyBorder="1" applyAlignment="1" applyProtection="1">
      <alignment vertical="top"/>
      <protection/>
    </xf>
    <xf numFmtId="0" fontId="6" fillId="2" borderId="3" xfId="0" applyFont="1" applyFill="1" applyBorder="1" applyAlignment="1" applyProtection="1">
      <alignment vertical="top"/>
      <protection/>
    </xf>
    <xf numFmtId="0" fontId="3" fillId="2" borderId="2" xfId="0" applyFont="1" applyFill="1" applyBorder="1" applyAlignment="1" applyProtection="1">
      <alignment vertical="top" wrapText="1"/>
      <protection/>
    </xf>
    <xf numFmtId="0" fontId="6" fillId="2" borderId="81" xfId="0" applyFont="1" applyFill="1" applyBorder="1" applyAlignment="1" applyProtection="1">
      <alignment vertical="top"/>
      <protection/>
    </xf>
    <xf numFmtId="0" fontId="6" fillId="2" borderId="82" xfId="0" applyFont="1" applyFill="1" applyBorder="1" applyAlignment="1" applyProtection="1">
      <alignment vertical="top"/>
      <protection/>
    </xf>
    <xf numFmtId="0" fontId="6" fillId="2" borderId="83" xfId="0" applyFont="1" applyFill="1" applyBorder="1" applyAlignment="1" applyProtection="1">
      <alignment vertical="top"/>
      <protection/>
    </xf>
    <xf numFmtId="0" fontId="6" fillId="2" borderId="38" xfId="0" applyFont="1" applyFill="1" applyBorder="1" applyAlignment="1" applyProtection="1">
      <alignment vertical="top"/>
      <protection/>
    </xf>
    <xf numFmtId="0" fontId="3" fillId="2" borderId="3" xfId="0" applyFont="1" applyFill="1" applyBorder="1" applyAlignment="1" applyProtection="1">
      <alignment vertical="top" wrapText="1"/>
      <protection/>
    </xf>
    <xf numFmtId="0" fontId="6" fillId="2" borderId="84" xfId="0" applyFont="1" applyFill="1" applyBorder="1" applyAlignment="1" applyProtection="1">
      <alignment vertical="top"/>
      <protection/>
    </xf>
    <xf numFmtId="0" fontId="6" fillId="2" borderId="23" xfId="0" applyFont="1" applyFill="1" applyBorder="1" applyAlignment="1" applyProtection="1">
      <alignment vertical="top"/>
      <protection/>
    </xf>
    <xf numFmtId="0" fontId="6" fillId="2" borderId="17" xfId="0" applyFont="1" applyFill="1" applyBorder="1" applyAlignment="1" applyProtection="1">
      <alignment vertical="top"/>
      <protection/>
    </xf>
    <xf numFmtId="167" fontId="6" fillId="2" borderId="82" xfId="18" applyNumberFormat="1" applyFont="1" applyFill="1" applyBorder="1" applyAlignment="1" applyProtection="1">
      <alignment vertical="top"/>
      <protection/>
    </xf>
    <xf numFmtId="167" fontId="6" fillId="2" borderId="83" xfId="18" applyNumberFormat="1" applyFont="1" applyFill="1" applyBorder="1" applyAlignment="1" applyProtection="1">
      <alignment vertical="top"/>
      <protection/>
    </xf>
    <xf numFmtId="167" fontId="6" fillId="2" borderId="38" xfId="18" applyNumberFormat="1" applyFont="1" applyFill="1" applyBorder="1" applyAlignment="1" applyProtection="1">
      <alignment vertical="top"/>
      <protection/>
    </xf>
    <xf numFmtId="0" fontId="3" fillId="2" borderId="0" xfId="0" applyFont="1" applyFill="1" applyBorder="1" applyAlignment="1" applyProtection="1">
      <alignment vertical="top" wrapText="1"/>
      <protection/>
    </xf>
    <xf numFmtId="0" fontId="6" fillId="2" borderId="85" xfId="0" applyFont="1" applyFill="1" applyBorder="1" applyAlignment="1" applyProtection="1">
      <alignment vertical="top"/>
      <protection/>
    </xf>
    <xf numFmtId="0" fontId="6" fillId="2" borderId="22" xfId="0" applyFont="1" applyFill="1" applyBorder="1" applyAlignment="1" applyProtection="1">
      <alignment vertical="top"/>
      <protection/>
    </xf>
    <xf numFmtId="0" fontId="6" fillId="2" borderId="16" xfId="0" applyFont="1" applyFill="1" applyBorder="1" applyAlignment="1" applyProtection="1">
      <alignment vertical="top"/>
      <protection/>
    </xf>
    <xf numFmtId="0" fontId="3" fillId="2" borderId="39" xfId="0" applyFont="1" applyFill="1" applyBorder="1" applyAlignment="1" applyProtection="1">
      <alignment vertical="top" wrapText="1"/>
      <protection/>
    </xf>
    <xf numFmtId="0" fontId="6" fillId="2" borderId="86" xfId="0" applyFont="1" applyFill="1" applyBorder="1" applyAlignment="1" applyProtection="1">
      <alignment vertical="top"/>
      <protection/>
    </xf>
    <xf numFmtId="167" fontId="6" fillId="2" borderId="87" xfId="18" applyNumberFormat="1" applyFont="1" applyFill="1" applyBorder="1" applyAlignment="1" applyProtection="1">
      <alignment vertical="top"/>
      <protection/>
    </xf>
    <xf numFmtId="167" fontId="6" fillId="2" borderId="88" xfId="18" applyNumberFormat="1" applyFont="1" applyFill="1" applyBorder="1" applyAlignment="1" applyProtection="1">
      <alignment vertical="top"/>
      <protection/>
    </xf>
    <xf numFmtId="167" fontId="6" fillId="2" borderId="89" xfId="18" applyNumberFormat="1" applyFont="1" applyFill="1" applyBorder="1" applyAlignment="1" applyProtection="1">
      <alignment vertical="top"/>
      <protection/>
    </xf>
    <xf numFmtId="167" fontId="6" fillId="2" borderId="90" xfId="18" applyNumberFormat="1" applyFont="1" applyFill="1" applyBorder="1" applyAlignment="1" applyProtection="1">
      <alignment vertical="top"/>
      <protection/>
    </xf>
    <xf numFmtId="167" fontId="6" fillId="2" borderId="91" xfId="18" applyNumberFormat="1" applyFont="1" applyFill="1" applyBorder="1" applyAlignment="1" applyProtection="1">
      <alignment vertical="top"/>
      <protection/>
    </xf>
    <xf numFmtId="0" fontId="3" fillId="2" borderId="41" xfId="0" applyFont="1" applyFill="1" applyBorder="1" applyAlignment="1" applyProtection="1">
      <alignment vertical="top" wrapText="1"/>
      <protection/>
    </xf>
    <xf numFmtId="0" fontId="6" fillId="2" borderId="92" xfId="0" applyFont="1" applyFill="1" applyBorder="1" applyAlignment="1" applyProtection="1">
      <alignment vertical="top"/>
      <protection/>
    </xf>
    <xf numFmtId="0" fontId="6" fillId="2" borderId="41" xfId="0" applyFont="1" applyFill="1" applyBorder="1" applyAlignment="1" applyProtection="1">
      <alignment vertical="top"/>
      <protection/>
    </xf>
    <xf numFmtId="0" fontId="6" fillId="2" borderId="93" xfId="0" applyFont="1" applyFill="1" applyBorder="1" applyAlignment="1" applyProtection="1">
      <alignment vertical="top"/>
      <protection/>
    </xf>
    <xf numFmtId="0" fontId="6" fillId="2" borderId="94" xfId="0" applyFont="1" applyFill="1" applyBorder="1" applyAlignment="1" applyProtection="1">
      <alignment vertical="top"/>
      <protection/>
    </xf>
    <xf numFmtId="167" fontId="6" fillId="2" borderId="95" xfId="18" applyNumberFormat="1" applyFont="1" applyFill="1" applyBorder="1" applyAlignment="1" applyProtection="1">
      <alignment vertical="top"/>
      <protection/>
    </xf>
    <xf numFmtId="167" fontId="6" fillId="2" borderId="96" xfId="18" applyNumberFormat="1" applyFont="1" applyFill="1" applyBorder="1" applyAlignment="1" applyProtection="1">
      <alignment vertical="top"/>
      <protection/>
    </xf>
    <xf numFmtId="167" fontId="6" fillId="2" borderId="97" xfId="18" applyNumberFormat="1" applyFont="1" applyFill="1" applyBorder="1" applyAlignment="1" applyProtection="1">
      <alignment vertical="top"/>
      <protection/>
    </xf>
    <xf numFmtId="0" fontId="6" fillId="2" borderId="24" xfId="0" applyFont="1" applyFill="1" applyBorder="1" applyAlignment="1" applyProtection="1">
      <alignment vertical="top"/>
      <protection/>
    </xf>
    <xf numFmtId="0" fontId="6" fillId="2" borderId="18" xfId="0" applyFont="1" applyFill="1" applyBorder="1" applyAlignment="1" applyProtection="1">
      <alignment vertical="top"/>
      <protection/>
    </xf>
    <xf numFmtId="0" fontId="12" fillId="2" borderId="0" xfId="0" applyFont="1" applyFill="1" applyAlignment="1">
      <alignment horizontal="center"/>
    </xf>
    <xf numFmtId="0" fontId="24" fillId="2" borderId="0" xfId="0" applyFont="1" applyFill="1" applyAlignment="1">
      <alignment vertical="top"/>
    </xf>
    <xf numFmtId="0" fontId="24" fillId="2" borderId="0" xfId="0" applyFont="1" applyFill="1"/>
    <xf numFmtId="0" fontId="24" fillId="2" borderId="0" xfId="0" applyFont="1" applyFill="1" applyAlignment="1">
      <alignment/>
    </xf>
    <xf numFmtId="172" fontId="12" fillId="2" borderId="0" xfId="0" applyNumberFormat="1" applyFont="1" applyFill="1" applyAlignment="1">
      <alignment vertical="top"/>
    </xf>
    <xf numFmtId="170" fontId="24" fillId="2" borderId="0" xfId="0" applyNumberFormat="1" applyFont="1" applyFill="1" applyAlignment="1">
      <alignment vertical="top"/>
    </xf>
    <xf numFmtId="164" fontId="6" fillId="2" borderId="0" xfId="18" applyFont="1" applyFill="1" applyAlignment="1">
      <alignment vertical="top"/>
    </xf>
    <xf numFmtId="0" fontId="9" fillId="2" borderId="0" xfId="0" applyFont="1" applyFill="1" applyAlignment="1">
      <alignment horizontal="left" vertical="top" indent="2"/>
    </xf>
    <xf numFmtId="0" fontId="0" fillId="2" borderId="53" xfId="0" applyFill="1" applyBorder="1" applyAlignment="1">
      <alignment vertical="top"/>
    </xf>
    <xf numFmtId="170" fontId="6" fillId="5" borderId="29" xfId="0" applyNumberFormat="1" applyFont="1" applyFill="1" applyBorder="1" applyAlignment="1" applyProtection="1">
      <alignment vertical="top"/>
      <protection locked="0"/>
    </xf>
    <xf numFmtId="170" fontId="6" fillId="5" borderId="11" xfId="0" applyNumberFormat="1" applyFont="1" applyFill="1" applyBorder="1" applyAlignment="1" applyProtection="1">
      <alignment vertical="top"/>
      <protection locked="0"/>
    </xf>
    <xf numFmtId="170" fontId="6" fillId="5" borderId="20" xfId="0" applyNumberFormat="1" applyFont="1" applyFill="1" applyBorder="1" applyAlignment="1" applyProtection="1">
      <alignment vertical="top"/>
      <protection locked="0"/>
    </xf>
    <xf numFmtId="0" fontId="3" fillId="2" borderId="74" xfId="0" applyFont="1" applyFill="1" applyBorder="1" applyAlignment="1">
      <alignment vertical="top" wrapText="1"/>
    </xf>
    <xf numFmtId="0" fontId="3" fillId="2" borderId="36" xfId="0" applyFont="1" applyFill="1" applyBorder="1" applyAlignment="1">
      <alignment vertical="top" wrapText="1"/>
    </xf>
    <xf numFmtId="0" fontId="3" fillId="2" borderId="73" xfId="0" applyFont="1" applyFill="1" applyBorder="1" applyAlignment="1">
      <alignment vertical="top" wrapText="1"/>
    </xf>
    <xf numFmtId="170" fontId="6" fillId="2" borderId="98" xfId="0" applyNumberFormat="1" applyFont="1" applyFill="1" applyBorder="1" applyAlignment="1" applyProtection="1">
      <alignment vertical="top"/>
      <protection locked="0"/>
    </xf>
    <xf numFmtId="0" fontId="0" fillId="2" borderId="22" xfId="0" applyFill="1" applyBorder="1" applyAlignment="1">
      <alignment vertical="top"/>
    </xf>
    <xf numFmtId="172" fontId="6" fillId="5" borderId="99" xfId="0" applyNumberFormat="1" applyFont="1" applyFill="1" applyBorder="1" applyAlignment="1" applyProtection="1">
      <alignment vertical="top"/>
      <protection locked="0"/>
    </xf>
    <xf numFmtId="172" fontId="6" fillId="5" borderId="100" xfId="0" applyNumberFormat="1" applyFont="1" applyFill="1" applyBorder="1" applyAlignment="1" applyProtection="1">
      <alignment vertical="top"/>
      <protection locked="0"/>
    </xf>
    <xf numFmtId="172" fontId="6" fillId="5" borderId="101" xfId="0" applyNumberFormat="1" applyFont="1" applyFill="1" applyBorder="1" applyAlignment="1" applyProtection="1">
      <alignment vertical="top"/>
      <protection locked="0"/>
    </xf>
    <xf numFmtId="172" fontId="6" fillId="5" borderId="102" xfId="0" applyNumberFormat="1" applyFont="1" applyFill="1" applyBorder="1" applyAlignment="1" applyProtection="1">
      <alignment vertical="top"/>
      <protection locked="0"/>
    </xf>
    <xf numFmtId="172" fontId="6" fillId="5" borderId="103" xfId="0" applyNumberFormat="1" applyFont="1" applyFill="1" applyBorder="1" applyAlignment="1" applyProtection="1">
      <alignment vertical="top"/>
      <protection locked="0"/>
    </xf>
    <xf numFmtId="172" fontId="6" fillId="5" borderId="104" xfId="0" applyNumberFormat="1" applyFont="1" applyFill="1" applyBorder="1" applyAlignment="1" applyProtection="1">
      <alignment vertical="top"/>
      <protection locked="0"/>
    </xf>
    <xf numFmtId="175" fontId="6" fillId="2" borderId="0" xfId="18" applyNumberFormat="1" applyFont="1" applyFill="1" applyAlignment="1">
      <alignment vertical="top"/>
    </xf>
    <xf numFmtId="0" fontId="26" fillId="2" borderId="0" xfId="0" applyFont="1" applyFill="1"/>
    <xf numFmtId="0" fontId="18" fillId="2" borderId="0" xfId="0" applyFont="1" applyFill="1" applyAlignment="1">
      <alignment vertical="top"/>
    </xf>
    <xf numFmtId="0" fontId="26" fillId="2" borderId="0" xfId="0" applyFont="1" applyFill="1" applyBorder="1" applyAlignment="1">
      <alignment vertical="top"/>
    </xf>
    <xf numFmtId="0" fontId="18" fillId="2" borderId="0" xfId="0" applyFont="1" applyFill="1" applyBorder="1" applyAlignment="1">
      <alignment vertical="top"/>
    </xf>
    <xf numFmtId="0" fontId="27" fillId="2" borderId="0" xfId="0" applyFont="1" applyFill="1" applyAlignment="1">
      <alignment vertical="top"/>
    </xf>
    <xf numFmtId="0" fontId="28" fillId="2" borderId="0" xfId="0" applyFont="1" applyFill="1" applyAlignment="1">
      <alignment horizontal="center" vertical="top"/>
    </xf>
    <xf numFmtId="0" fontId="28" fillId="2" borderId="0" xfId="0" applyFont="1" applyFill="1" applyAlignment="1">
      <alignment horizontal="left" vertical="top"/>
    </xf>
    <xf numFmtId="172" fontId="6" fillId="0" borderId="55" xfId="0" applyNumberFormat="1" applyFont="1" applyFill="1" applyBorder="1" applyAlignment="1">
      <alignment vertical="top"/>
    </xf>
    <xf numFmtId="172" fontId="6" fillId="7" borderId="55" xfId="0" applyNumberFormat="1" applyFont="1" applyFill="1" applyBorder="1" applyAlignment="1">
      <alignment vertical="top"/>
    </xf>
    <xf numFmtId="166" fontId="6" fillId="5" borderId="105" xfId="15" applyNumberFormat="1" applyFont="1" applyFill="1" applyBorder="1" applyAlignment="1" applyProtection="1">
      <alignment vertical="top"/>
      <protection locked="0"/>
    </xf>
    <xf numFmtId="166" fontId="6" fillId="5" borderId="106" xfId="15" applyNumberFormat="1" applyFont="1" applyFill="1" applyBorder="1" applyAlignment="1" applyProtection="1">
      <alignment vertical="top"/>
      <protection locked="0"/>
    </xf>
    <xf numFmtId="166" fontId="6" fillId="5" borderId="77" xfId="15" applyNumberFormat="1" applyFont="1" applyFill="1" applyBorder="1" applyAlignment="1" applyProtection="1">
      <alignment vertical="top"/>
      <protection locked="0"/>
    </xf>
    <xf numFmtId="166" fontId="6" fillId="5" borderId="78" xfId="15" applyNumberFormat="1" applyFont="1" applyFill="1" applyBorder="1" applyAlignment="1" applyProtection="1">
      <alignment vertical="top"/>
      <protection locked="0"/>
    </xf>
    <xf numFmtId="165" fontId="6" fillId="2" borderId="81" xfId="0" applyNumberFormat="1" applyFont="1" applyFill="1" applyBorder="1" applyAlignment="1" applyProtection="1">
      <alignment vertical="top"/>
      <protection/>
    </xf>
    <xf numFmtId="0" fontId="29" fillId="4" borderId="2" xfId="0" applyFont="1" applyFill="1" applyBorder="1" applyAlignment="1" applyProtection="1">
      <alignment vertical="top" wrapText="1"/>
      <protection/>
    </xf>
    <xf numFmtId="0" fontId="30" fillId="4" borderId="81" xfId="0" applyFont="1" applyFill="1" applyBorder="1" applyAlignment="1" applyProtection="1">
      <alignment vertical="top"/>
      <protection/>
    </xf>
    <xf numFmtId="0" fontId="30" fillId="4" borderId="2" xfId="0" applyFont="1" applyFill="1" applyBorder="1" applyAlignment="1" applyProtection="1">
      <alignment vertical="top"/>
      <protection/>
    </xf>
    <xf numFmtId="167" fontId="30" fillId="4" borderId="82" xfId="18" applyNumberFormat="1" applyFont="1" applyFill="1" applyBorder="1" applyAlignment="1" applyProtection="1">
      <alignment vertical="top"/>
      <protection/>
    </xf>
    <xf numFmtId="167" fontId="30" fillId="4" borderId="83" xfId="18" applyNumberFormat="1" applyFont="1" applyFill="1" applyBorder="1" applyAlignment="1" applyProtection="1">
      <alignment vertical="top"/>
      <protection/>
    </xf>
    <xf numFmtId="167" fontId="30" fillId="4" borderId="38" xfId="18" applyNumberFormat="1" applyFont="1" applyFill="1" applyBorder="1" applyAlignment="1" applyProtection="1">
      <alignment vertical="top"/>
      <protection/>
    </xf>
    <xf numFmtId="0" fontId="29" fillId="4" borderId="3" xfId="0" applyFont="1" applyFill="1" applyBorder="1" applyAlignment="1" applyProtection="1">
      <alignment vertical="top" wrapText="1"/>
      <protection/>
    </xf>
    <xf numFmtId="0" fontId="30" fillId="4" borderId="84" xfId="0" applyFont="1" applyFill="1" applyBorder="1" applyAlignment="1" applyProtection="1">
      <alignment vertical="top"/>
      <protection/>
    </xf>
    <xf numFmtId="0" fontId="30" fillId="4" borderId="3" xfId="0" applyFont="1" applyFill="1" applyBorder="1" applyAlignment="1" applyProtection="1">
      <alignment vertical="top"/>
      <protection/>
    </xf>
    <xf numFmtId="0" fontId="30" fillId="4" borderId="23" xfId="0" applyFont="1" applyFill="1" applyBorder="1" applyAlignment="1" applyProtection="1">
      <alignment vertical="top"/>
      <protection/>
    </xf>
    <xf numFmtId="0" fontId="30" fillId="4" borderId="17" xfId="0" applyFont="1" applyFill="1" applyBorder="1" applyAlignment="1" applyProtection="1">
      <alignment vertical="top"/>
      <protection/>
    </xf>
    <xf numFmtId="0" fontId="29" fillId="4" borderId="36" xfId="0" applyFont="1" applyFill="1" applyBorder="1" applyAlignment="1">
      <alignment vertical="top" wrapText="1"/>
    </xf>
    <xf numFmtId="0" fontId="30" fillId="4" borderId="2" xfId="0" applyFont="1" applyFill="1" applyBorder="1" applyAlignment="1">
      <alignment vertical="top"/>
    </xf>
    <xf numFmtId="0" fontId="30" fillId="4" borderId="24" xfId="0" applyFont="1" applyFill="1" applyBorder="1" applyAlignment="1">
      <alignment vertical="top"/>
    </xf>
    <xf numFmtId="167" fontId="30" fillId="4" borderId="26" xfId="18" applyNumberFormat="1" applyFont="1" applyFill="1" applyBorder="1" applyAlignment="1" applyProtection="1">
      <alignment vertical="top"/>
      <protection locked="0"/>
    </xf>
    <xf numFmtId="167" fontId="30" fillId="4" borderId="11" xfId="18" applyNumberFormat="1" applyFont="1" applyFill="1" applyBorder="1" applyAlignment="1" applyProtection="1">
      <alignment vertical="top"/>
      <protection locked="0"/>
    </xf>
    <xf numFmtId="167" fontId="30" fillId="4" borderId="20" xfId="18" applyNumberFormat="1" applyFont="1" applyFill="1" applyBorder="1" applyAlignment="1" applyProtection="1">
      <alignment vertical="top"/>
      <protection locked="0"/>
    </xf>
    <xf numFmtId="0" fontId="29" fillId="4" borderId="73" xfId="0" applyFont="1" applyFill="1" applyBorder="1" applyAlignment="1">
      <alignment vertical="top" wrapText="1"/>
    </xf>
    <xf numFmtId="0" fontId="30" fillId="4" borderId="3" xfId="0" applyFont="1" applyFill="1" applyBorder="1" applyAlignment="1">
      <alignment vertical="top"/>
    </xf>
    <xf numFmtId="169" fontId="30" fillId="4" borderId="23" xfId="0" applyNumberFormat="1" applyFont="1" applyFill="1" applyBorder="1" applyAlignment="1">
      <alignment vertical="top"/>
    </xf>
    <xf numFmtId="169" fontId="30" fillId="4" borderId="3" xfId="0" applyNumberFormat="1" applyFont="1" applyFill="1" applyBorder="1" applyAlignment="1">
      <alignment vertical="top"/>
    </xf>
    <xf numFmtId="169" fontId="30" fillId="4" borderId="17" xfId="0" applyNumberFormat="1" applyFont="1" applyFill="1" applyBorder="1" applyAlignment="1">
      <alignment vertical="top"/>
    </xf>
    <xf numFmtId="0" fontId="29" fillId="4" borderId="2" xfId="0" applyFont="1" applyFill="1" applyBorder="1" applyAlignment="1">
      <alignment vertical="top" wrapText="1"/>
    </xf>
    <xf numFmtId="0" fontId="30" fillId="4" borderId="0" xfId="0" applyFont="1" applyFill="1" applyAlignment="1">
      <alignment vertical="top"/>
    </xf>
    <xf numFmtId="0" fontId="30" fillId="4" borderId="22" xfId="0" applyFont="1" applyFill="1" applyBorder="1" applyAlignment="1">
      <alignment vertical="top"/>
    </xf>
    <xf numFmtId="0" fontId="30" fillId="4" borderId="0" xfId="0" applyFont="1" applyFill="1" applyBorder="1" applyAlignment="1">
      <alignment vertical="top"/>
    </xf>
    <xf numFmtId="0" fontId="29" fillId="4" borderId="3" xfId="0" applyFont="1" applyFill="1" applyBorder="1" applyAlignment="1">
      <alignment vertical="top" wrapText="1"/>
    </xf>
    <xf numFmtId="0" fontId="29" fillId="4" borderId="74" xfId="0" applyFont="1" applyFill="1" applyBorder="1" applyAlignment="1">
      <alignment vertical="top" wrapText="1"/>
    </xf>
    <xf numFmtId="0" fontId="29" fillId="4" borderId="0" xfId="0" applyFont="1" applyFill="1" applyBorder="1" applyAlignment="1">
      <alignment vertical="top" wrapText="1"/>
    </xf>
    <xf numFmtId="169" fontId="30" fillId="4" borderId="22" xfId="0" applyNumberFormat="1" applyFont="1" applyFill="1" applyBorder="1" applyAlignment="1">
      <alignment vertical="top"/>
    </xf>
    <xf numFmtId="169" fontId="30" fillId="4" borderId="0" xfId="0" applyNumberFormat="1" applyFont="1" applyFill="1" applyBorder="1" applyAlignment="1">
      <alignment vertical="top"/>
    </xf>
    <xf numFmtId="169" fontId="30" fillId="4" borderId="16" xfId="0" applyNumberFormat="1" applyFont="1" applyFill="1" applyBorder="1" applyAlignment="1">
      <alignment vertical="top"/>
    </xf>
    <xf numFmtId="176" fontId="6" fillId="2" borderId="53" xfId="0" applyNumberFormat="1" applyFont="1" applyFill="1" applyBorder="1" applyAlignment="1">
      <alignment vertical="top"/>
    </xf>
    <xf numFmtId="176" fontId="6" fillId="2" borderId="54" xfId="0" applyNumberFormat="1" applyFont="1" applyFill="1" applyBorder="1" applyAlignment="1">
      <alignment vertical="top"/>
    </xf>
    <xf numFmtId="176" fontId="6" fillId="2" borderId="0" xfId="0" applyNumberFormat="1" applyFont="1" applyFill="1" applyAlignment="1">
      <alignment vertical="top"/>
    </xf>
    <xf numFmtId="176" fontId="6" fillId="7" borderId="53" xfId="0" applyNumberFormat="1" applyFont="1" applyFill="1" applyBorder="1" applyAlignment="1">
      <alignment vertical="top"/>
    </xf>
    <xf numFmtId="176" fontId="6" fillId="7" borderId="54" xfId="0" applyNumberFormat="1" applyFont="1" applyFill="1" applyBorder="1" applyAlignment="1">
      <alignment vertical="top"/>
    </xf>
    <xf numFmtId="176" fontId="6" fillId="7" borderId="0" xfId="0" applyNumberFormat="1" applyFont="1" applyFill="1" applyAlignment="1">
      <alignment vertical="top"/>
    </xf>
    <xf numFmtId="0" fontId="12" fillId="7" borderId="0" xfId="0" applyFont="1" applyFill="1" applyAlignment="1">
      <alignment vertical="top"/>
    </xf>
    <xf numFmtId="0" fontId="3" fillId="2" borderId="2" xfId="0" applyFont="1" applyFill="1" applyBorder="1" applyAlignment="1" applyProtection="1">
      <alignment vertical="top" wrapText="1"/>
      <protection/>
    </xf>
    <xf numFmtId="0" fontId="3" fillId="2" borderId="0" xfId="0" applyFont="1" applyFill="1" applyBorder="1" applyAlignment="1" applyProtection="1">
      <alignment vertical="top" wrapText="1"/>
      <protection/>
    </xf>
    <xf numFmtId="0" fontId="3" fillId="2" borderId="107" xfId="0" applyFont="1" applyFill="1" applyBorder="1" applyAlignment="1">
      <alignment vertical="top" wrapText="1"/>
    </xf>
    <xf numFmtId="0" fontId="3" fillId="2" borderId="108" xfId="0" applyFont="1" applyFill="1" applyBorder="1" applyAlignment="1">
      <alignment vertical="top" wrapText="1"/>
    </xf>
    <xf numFmtId="0" fontId="29" fillId="4" borderId="107" xfId="0" applyFont="1" applyFill="1" applyBorder="1" applyAlignment="1">
      <alignment vertical="top" wrapText="1"/>
    </xf>
    <xf numFmtId="0" fontId="29" fillId="4" borderId="108" xfId="0" applyFont="1" applyFill="1" applyBorder="1" applyAlignment="1">
      <alignment vertical="top" wrapText="1"/>
    </xf>
    <xf numFmtId="0" fontId="3" fillId="2" borderId="3" xfId="0" applyFont="1" applyFill="1" applyBorder="1" applyAlignment="1" applyProtection="1">
      <alignment vertical="top" wrapText="1"/>
      <protection/>
    </xf>
    <xf numFmtId="0" fontId="3" fillId="2" borderId="39" xfId="0" applyFont="1" applyFill="1" applyBorder="1" applyAlignment="1" applyProtection="1">
      <alignment vertical="top" wrapText="1"/>
      <protection/>
    </xf>
    <xf numFmtId="0" fontId="3" fillId="2" borderId="41" xfId="0" applyFont="1" applyFill="1" applyBorder="1" applyAlignment="1" applyProtection="1">
      <alignment vertical="top" wrapText="1"/>
      <protection/>
    </xf>
    <xf numFmtId="0" fontId="3" fillId="2" borderId="107" xfId="0" applyFont="1" applyFill="1" applyBorder="1" applyAlignment="1" applyProtection="1">
      <alignment vertical="top" wrapText="1"/>
      <protection/>
    </xf>
    <xf numFmtId="0" fontId="3" fillId="2" borderId="108" xfId="0" applyFont="1" applyFill="1" applyBorder="1" applyAlignment="1" applyProtection="1">
      <alignment vertical="top" wrapText="1"/>
      <protection/>
    </xf>
    <xf numFmtId="0" fontId="3" fillId="2" borderId="109" xfId="0" applyFont="1" applyFill="1" applyBorder="1" applyAlignment="1">
      <alignment vertical="top" wrapText="1"/>
    </xf>
    <xf numFmtId="0" fontId="3" fillId="2" borderId="109" xfId="0" applyFont="1" applyFill="1" applyBorder="1" applyAlignment="1" applyProtection="1">
      <alignment vertical="top" wrapText="1"/>
      <protection/>
    </xf>
    <xf numFmtId="0" fontId="3" fillId="2" borderId="110" xfId="0" applyFont="1" applyFill="1" applyBorder="1" applyAlignment="1" applyProtection="1">
      <alignment vertical="top" wrapText="1"/>
      <protection/>
    </xf>
    <xf numFmtId="0" fontId="3" fillId="2" borderId="111" xfId="0" applyFont="1" applyFill="1" applyBorder="1" applyAlignment="1" applyProtection="1">
      <alignment vertical="top" wrapText="1"/>
      <protection/>
    </xf>
    <xf numFmtId="0" fontId="3" fillId="2" borderId="2"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29" fillId="4" borderId="2" xfId="0" applyFont="1" applyFill="1" applyBorder="1" applyAlignment="1">
      <alignment vertical="top" wrapText="1"/>
    </xf>
    <xf numFmtId="0" fontId="29" fillId="4" borderId="3" xfId="0" applyFont="1" applyFill="1" applyBorder="1" applyAlignment="1">
      <alignment vertical="top" wrapText="1"/>
    </xf>
    <xf numFmtId="0" fontId="3" fillId="2" borderId="112" xfId="0" applyFont="1" applyFill="1" applyBorder="1" applyAlignment="1">
      <alignment vertical="top" wrapText="1"/>
    </xf>
    <xf numFmtId="0" fontId="3" fillId="2" borderId="107" xfId="0" applyFont="1" applyFill="1" applyBorder="1" applyAlignment="1">
      <alignment horizontal="left" vertical="top" wrapText="1"/>
    </xf>
    <xf numFmtId="0" fontId="3" fillId="2" borderId="109" xfId="0" applyFont="1" applyFill="1" applyBorder="1" applyAlignment="1">
      <alignment horizontal="left" vertical="top" wrapText="1"/>
    </xf>
    <xf numFmtId="0" fontId="3" fillId="2" borderId="108" xfId="0" applyFont="1" applyFill="1" applyBorder="1" applyAlignment="1">
      <alignment horizontal="left" vertical="top" wrapText="1"/>
    </xf>
    <xf numFmtId="0" fontId="3" fillId="2" borderId="74" xfId="0" applyFont="1" applyFill="1" applyBorder="1" applyAlignment="1">
      <alignment vertical="top" wrapText="1"/>
    </xf>
    <xf numFmtId="0" fontId="3" fillId="2" borderId="36" xfId="0" applyFont="1" applyFill="1" applyBorder="1" applyAlignment="1">
      <alignment vertical="top" wrapText="1"/>
    </xf>
    <xf numFmtId="0" fontId="3" fillId="2" borderId="73" xfId="0" applyFont="1" applyFill="1" applyBorder="1" applyAlignment="1">
      <alignment vertical="top" wrapText="1"/>
    </xf>
    <xf numFmtId="0" fontId="6" fillId="2" borderId="18" xfId="0" applyFont="1" applyFill="1" applyBorder="1" applyAlignment="1">
      <alignment vertical="top" wrapText="1"/>
    </xf>
    <xf numFmtId="0" fontId="6" fillId="2" borderId="16" xfId="0" applyFont="1" applyFill="1" applyBorder="1" applyAlignment="1">
      <alignment vertical="top" wrapText="1"/>
    </xf>
    <xf numFmtId="0" fontId="33" fillId="0" borderId="0" xfId="21"/>
  </cellXfs>
  <cellStyles count="8">
    <cellStyle name="Normal" xfId="0"/>
    <cellStyle name="Percent" xfId="15"/>
    <cellStyle name="Currency" xfId="16"/>
    <cellStyle name="Currency [0]" xfId="17"/>
    <cellStyle name="Comma" xfId="18"/>
    <cellStyle name="Comma [0]" xfId="19"/>
    <cellStyle name="Heading 1" xfId="20"/>
    <cellStyle name="Hyperlink" xfId="21"/>
  </cellStyles>
  <dxfs count="67">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font>
      <border/>
    </dxf>
    <dxf>
      <font>
        <color theme="0"/>
      </font>
      <fill>
        <patternFill>
          <bgColor theme="0"/>
        </patternFill>
      </fill>
      <border>
        <left/>
        <bottom/>
        <vertical/>
        <horizontal/>
      </border>
    </dxf>
    <dxf>
      <font>
        <color theme="0"/>
      </font>
      <fill>
        <patternFill>
          <bgColor theme="0"/>
        </patternFill>
      </fill>
      <border>
        <right/>
        <bottom/>
        <vertical/>
        <horizontal/>
      </border>
    </dxf>
    <dxf>
      <font>
        <color theme="0" tint="-0.149959996342659"/>
      </font>
      <fill>
        <patternFill>
          <bgColor theme="0" tint="-0.149959996342659"/>
        </patternFill>
      </fill>
      <border/>
    </dxf>
    <dxf>
      <font>
        <color theme="0"/>
      </font>
      <fill>
        <patternFill>
          <bgColor theme="0"/>
        </patternFill>
      </fill>
      <border>
        <left/>
        <bottom/>
        <vertical/>
        <horizontal/>
      </border>
    </dxf>
    <dxf>
      <font>
        <color theme="0"/>
      </font>
      <fill>
        <patternFill>
          <bgColor theme="0"/>
        </patternFill>
      </fill>
      <border>
        <right/>
        <bottom/>
        <vertical/>
        <horizontal/>
      </border>
    </dxf>
    <dxf>
      <font>
        <color theme="0"/>
      </font>
      <fill>
        <patternFill>
          <bgColor theme="0"/>
        </patternFill>
      </fill>
      <border>
        <left style="thin"/>
        <right/>
        <bottom/>
        <vertical/>
        <horizontal/>
      </border>
    </dxf>
    <dxf>
      <font>
        <color theme="0" tint="-0.149959996342659"/>
      </font>
      <fill>
        <patternFill>
          <bgColor theme="0" tint="-0.149959996342659"/>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font>
      <border/>
    </dxf>
    <dxf>
      <font>
        <color theme="0"/>
      </font>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ill>
        <patternFill>
          <bgColor theme="0" tint="-0.149959996342659"/>
        </patternFill>
      </fill>
      <border/>
    </dxf>
    <dxf>
      <font>
        <color theme="0" tint="-0.149959996342659"/>
      </font>
      <fill>
        <patternFill>
          <bgColor theme="0" tint="-0.149959996342659"/>
        </patternFill>
      </fill>
      <border/>
    </dxf>
    <dxf>
      <font>
        <color theme="0" tint="-0.149959996342659"/>
      </font>
      <fill>
        <patternFill>
          <bgColor theme="0" tint="-0.149959996342659"/>
        </patternFill>
      </fill>
      <border/>
    </dxf>
    <dxf>
      <font>
        <color theme="0"/>
      </font>
      <fill>
        <patternFill>
          <bgColor theme="0"/>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38</xdr:row>
      <xdr:rowOff>123825</xdr:rowOff>
    </xdr:from>
    <xdr:to>
      <xdr:col>5</xdr:col>
      <xdr:colOff>476250</xdr:colOff>
      <xdr:row>41</xdr:row>
      <xdr:rowOff>85725</xdr:rowOff>
    </xdr:to>
    <xdr:sp macro="[0]!Resolve_MAR" textlink="">
      <xdr:nvSpPr>
        <xdr:cNvPr id="2" name="Rounded Rectangle 1"/>
        <xdr:cNvSpPr/>
      </xdr:nvSpPr>
      <xdr:spPr>
        <a:xfrm>
          <a:off x="5857875" y="7391400"/>
          <a:ext cx="923925" cy="533400"/>
        </a:xfrm>
        <a:prstGeom prst="roundRect">
          <a:avLst/>
        </a:prstGeom>
        <a:solidFill>
          <a:srgbClr val="A6A6A6"/>
        </a:solidFill>
        <a:ln>
          <a:solidFill>
            <a:schemeClr val="bg1">
              <a:lumMod val="65000"/>
            </a:schemeClr>
          </a:solidFill>
          <a:headEnd type="none"/>
          <a:tailEnd type="none"/>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en-NZ" sz="1100"/>
            <a:t>Calc. MAR Goal Seek</a:t>
          </a:r>
        </a:p>
      </xdr:txBody>
    </xdr:sp>
    <xdr:clientData/>
  </xdr:twoCellAnchor>
  <xdr:twoCellAnchor>
    <xdr:from>
      <xdr:col>2</xdr:col>
      <xdr:colOff>0</xdr:colOff>
      <xdr:row>43</xdr:row>
      <xdr:rowOff>0</xdr:rowOff>
    </xdr:from>
    <xdr:to>
      <xdr:col>7</xdr:col>
      <xdr:colOff>0</xdr:colOff>
      <xdr:row>53</xdr:row>
      <xdr:rowOff>0</xdr:rowOff>
    </xdr:to>
    <xdr:sp macro="" textlink="">
      <xdr:nvSpPr>
        <xdr:cNvPr id="3" name="TextBox 2"/>
        <xdr:cNvSpPr txBox="1"/>
      </xdr:nvSpPr>
      <xdr:spPr>
        <a:xfrm>
          <a:off x="4362450" y="8220075"/>
          <a:ext cx="3238500" cy="1647825"/>
        </a:xfrm>
        <a:prstGeom prst="rect">
          <a:avLst/>
        </a:prstGeom>
        <a:solidFill>
          <a:srgbClr val="FFFFFF"/>
        </a:solidFill>
        <a:ln w="19050" cmpd="sng">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NZ" sz="1100" u="sng"/>
            <a:t>Please note: </a:t>
          </a:r>
          <a:r>
            <a:rPr lang="en-NZ" sz="1100" u="none"/>
            <a:t> </a:t>
          </a:r>
          <a:r>
            <a:rPr lang="en-NZ" sz="1100"/>
            <a:t>Original</a:t>
          </a:r>
          <a:r>
            <a:rPr lang="en-NZ" sz="1100" baseline="0"/>
            <a:t> model executes a goal seek to define the 2015 MAR before tax.  It achieves this by determing the value whereby NPV of MAR after tax (A) equals NPV of BBAR after tax including claw-back (B).  Model is in error, and results are invalid, if cell C43 does not equal zero.  </a:t>
          </a:r>
        </a:p>
        <a:p>
          <a:r>
            <a:rPr lang="en-NZ" sz="1100" baseline="0"/>
            <a:t>Please contact us if you require original model with working macro (at regulation.branch@comcom.govt.nz). </a:t>
          </a: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pageSetUpPr fitToPage="1"/>
  </sheetPr>
  <dimension ref="A1:Q163"/>
  <sheetViews>
    <sheetView workbookViewId="0" topLeftCell="A1">
      <pane xSplit="3" ySplit="5" topLeftCell="D6" activePane="bottomRight" state="frozen"/>
      <selection pane="topLeft" activeCell="G133" sqref="G133"/>
      <selection pane="topRight" activeCell="G133" sqref="G133"/>
      <selection pane="bottomLeft" activeCell="G133" sqref="G133"/>
      <selection pane="bottomRight" activeCell="D6" sqref="D6"/>
    </sheetView>
  </sheetViews>
  <sheetFormatPr defaultColWidth="9.140625" defaultRowHeight="15"/>
  <cols>
    <col min="1" max="1" width="9.140625" style="31" customWidth="1"/>
    <col min="2" max="2" width="26.28125" style="31" customWidth="1"/>
    <col min="3" max="3" width="13.7109375" style="1" customWidth="1"/>
    <col min="4" max="10" width="9.7109375" style="1" customWidth="1"/>
    <col min="11" max="11" width="56.28125" style="31" customWidth="1"/>
    <col min="12" max="12" width="9.140625" style="313" customWidth="1"/>
    <col min="13" max="16" width="9.57421875" style="31" bestFit="1" customWidth="1"/>
    <col min="17" max="17" width="10.57421875" style="31" bestFit="1" customWidth="1"/>
    <col min="18" max="16384" width="9.140625" style="31" customWidth="1"/>
  </cols>
  <sheetData>
    <row r="1" ht="19.5">
      <c r="A1" s="126" t="s">
        <v>326</v>
      </c>
    </row>
    <row r="3" spans="3:10" ht="15">
      <c r="C3" s="3"/>
      <c r="D3" s="258" t="s">
        <v>86</v>
      </c>
      <c r="E3" s="259"/>
      <c r="F3" s="259"/>
      <c r="G3" s="259"/>
      <c r="H3" s="259"/>
      <c r="I3" s="259"/>
      <c r="J3" s="260"/>
    </row>
    <row r="4" spans="3:10" ht="14.45">
      <c r="C4" s="3"/>
      <c r="D4" s="9" t="s">
        <v>84</v>
      </c>
      <c r="E4" s="9"/>
      <c r="F4" s="8" t="s">
        <v>85</v>
      </c>
      <c r="G4" s="72"/>
      <c r="H4" s="73"/>
      <c r="I4" s="73"/>
      <c r="J4" s="74"/>
    </row>
    <row r="5" spans="1:12" s="6" customFormat="1" ht="13.9">
      <c r="A5" s="14" t="s">
        <v>0</v>
      </c>
      <c r="B5" s="87" t="s">
        <v>104</v>
      </c>
      <c r="C5" s="42" t="s">
        <v>105</v>
      </c>
      <c r="D5" s="12">
        <f>INPUTS!D5</f>
        <v>2013</v>
      </c>
      <c r="E5" s="12">
        <f>INPUTS!E5</f>
        <v>2014</v>
      </c>
      <c r="F5" s="11">
        <f>INPUTS!F5</f>
        <v>2015</v>
      </c>
      <c r="G5" s="12">
        <f>INPUTS!G5</f>
        <v>2016</v>
      </c>
      <c r="H5" s="12">
        <f>INPUTS!H5</f>
        <v>2017</v>
      </c>
      <c r="I5" s="12">
        <f>INPUTS!I5</f>
        <v>2018</v>
      </c>
      <c r="J5" s="13">
        <f>INPUTS!J5</f>
        <v>2019</v>
      </c>
      <c r="K5" s="15" t="s">
        <v>1</v>
      </c>
      <c r="L5" s="110"/>
    </row>
    <row r="6" spans="1:11" ht="14.45" customHeight="1">
      <c r="A6" s="280" t="s">
        <v>87</v>
      </c>
      <c r="B6" s="280" t="s">
        <v>3</v>
      </c>
      <c r="C6" s="281"/>
      <c r="D6" s="277"/>
      <c r="E6" s="277"/>
      <c r="F6" s="282">
        <f>INPUTS!F5</f>
        <v>2015</v>
      </c>
      <c r="G6" s="283">
        <f>INPUTS!G5</f>
        <v>2016</v>
      </c>
      <c r="H6" s="283">
        <f>INPUTS!H5</f>
        <v>2017</v>
      </c>
      <c r="I6" s="283">
        <f>INPUTS!I5</f>
        <v>2018</v>
      </c>
      <c r="J6" s="284">
        <f>INPUTS!J5</f>
        <v>2019</v>
      </c>
      <c r="K6" s="401" t="s">
        <v>279</v>
      </c>
    </row>
    <row r="7" spans="1:11" ht="28.5" customHeight="1">
      <c r="A7" s="285"/>
      <c r="B7" s="285"/>
      <c r="C7" s="286"/>
      <c r="D7" s="279"/>
      <c r="E7" s="279"/>
      <c r="F7" s="287"/>
      <c r="G7" s="279"/>
      <c r="H7" s="279"/>
      <c r="I7" s="279"/>
      <c r="J7" s="288"/>
      <c r="K7" s="393"/>
    </row>
    <row r="8" spans="1:11" ht="14.45" customHeight="1">
      <c r="A8" s="351" t="s">
        <v>88</v>
      </c>
      <c r="B8" s="351" t="s">
        <v>89</v>
      </c>
      <c r="C8" s="352"/>
      <c r="D8" s="353"/>
      <c r="E8" s="353"/>
      <c r="F8" s="354">
        <f>INPUTS!F8</f>
        <v>0</v>
      </c>
      <c r="G8" s="355">
        <f>INPUTS!G8</f>
        <v>0</v>
      </c>
      <c r="H8" s="355">
        <f>INPUTS!H8</f>
        <v>0</v>
      </c>
      <c r="I8" s="355">
        <f>INPUTS!I8</f>
        <v>0</v>
      </c>
      <c r="J8" s="356">
        <f>INPUTS!J8</f>
        <v>0</v>
      </c>
      <c r="K8" s="394" t="s">
        <v>280</v>
      </c>
    </row>
    <row r="9" spans="1:11" ht="43.9" customHeight="1">
      <c r="A9" s="357"/>
      <c r="B9" s="357"/>
      <c r="C9" s="358"/>
      <c r="D9" s="359"/>
      <c r="E9" s="359"/>
      <c r="F9" s="360"/>
      <c r="G9" s="359"/>
      <c r="H9" s="359"/>
      <c r="I9" s="359"/>
      <c r="J9" s="361"/>
      <c r="K9" s="395"/>
    </row>
    <row r="10" spans="1:11" ht="14.45" customHeight="1">
      <c r="A10" s="280" t="s">
        <v>90</v>
      </c>
      <c r="B10" s="390" t="s">
        <v>91</v>
      </c>
      <c r="C10" s="281"/>
      <c r="D10" s="290">
        <f>BBARx!C34</f>
        <v>126079.54169099315</v>
      </c>
      <c r="E10" s="290">
        <f>BBARx!D34</f>
        <v>157294.36862911272</v>
      </c>
      <c r="F10" s="289">
        <f>BBARx!E34</f>
        <v>145429.48193064</v>
      </c>
      <c r="G10" s="290">
        <f>BBARx!F34</f>
        <v>155314.70152657203</v>
      </c>
      <c r="H10" s="290">
        <f>BBARx!G34</f>
        <v>159772.8830499886</v>
      </c>
      <c r="I10" s="290">
        <f>BBARx!H34</f>
        <v>164067.5335989098</v>
      </c>
      <c r="J10" s="291">
        <f>BBARx!I34</f>
        <v>168773.29522952973</v>
      </c>
      <c r="K10" s="399" t="s">
        <v>281</v>
      </c>
    </row>
    <row r="11" spans="1:11" ht="57" customHeight="1">
      <c r="A11" s="292"/>
      <c r="B11" s="391"/>
      <c r="C11" s="293"/>
      <c r="D11" s="278"/>
      <c r="E11" s="278"/>
      <c r="F11" s="294"/>
      <c r="G11" s="278"/>
      <c r="H11" s="278"/>
      <c r="I11" s="278"/>
      <c r="J11" s="295"/>
      <c r="K11" s="402"/>
    </row>
    <row r="12" spans="1:13" ht="14.45" customHeight="1">
      <c r="A12" s="296" t="s">
        <v>92</v>
      </c>
      <c r="B12" s="397" t="s">
        <v>93</v>
      </c>
      <c r="C12" s="297"/>
      <c r="D12" s="298">
        <f>BBARx!C40</f>
        <v>115458.89187970074</v>
      </c>
      <c r="E12" s="299">
        <f>BBARx!D40</f>
        <v>141903.0621111438</v>
      </c>
      <c r="F12" s="300">
        <f>BBARx!E40</f>
        <v>131214.3862356654</v>
      </c>
      <c r="G12" s="301">
        <f>BBARx!F40</f>
        <v>140246.83982245912</v>
      </c>
      <c r="H12" s="301">
        <f>BBARx!G40</f>
        <v>144114.12965124476</v>
      </c>
      <c r="I12" s="301">
        <f>BBARx!H40</f>
        <v>147803.21891549457</v>
      </c>
      <c r="J12" s="302">
        <f>BBARx!I40</f>
        <v>152034.0256964217</v>
      </c>
      <c r="K12" s="403" t="s">
        <v>282</v>
      </c>
      <c r="M12" s="172"/>
    </row>
    <row r="13" spans="1:11" ht="30.6" customHeight="1">
      <c r="A13" s="303"/>
      <c r="B13" s="398"/>
      <c r="C13" s="304"/>
      <c r="D13" s="305"/>
      <c r="E13" s="305"/>
      <c r="F13" s="306"/>
      <c r="G13" s="305"/>
      <c r="H13" s="305"/>
      <c r="I13" s="305"/>
      <c r="J13" s="307"/>
      <c r="K13" s="404"/>
    </row>
    <row r="14" spans="1:11" ht="14.45" customHeight="1">
      <c r="A14" s="292" t="s">
        <v>94</v>
      </c>
      <c r="B14" s="391" t="s">
        <v>95</v>
      </c>
      <c r="C14" s="293"/>
      <c r="D14" s="278"/>
      <c r="E14" s="278"/>
      <c r="F14" s="308">
        <f>MARx!C12</f>
        <v>155793.38353091478</v>
      </c>
      <c r="G14" s="309">
        <f>MARx!D12</f>
        <v>160410.82679044586</v>
      </c>
      <c r="H14" s="309">
        <f>MARx!E12</f>
        <v>165190.09777971634</v>
      </c>
      <c r="I14" s="309">
        <f>MARx!F12</f>
        <v>170193.99097840604</v>
      </c>
      <c r="J14" s="310">
        <f>MARx!G12</f>
        <v>175192.37248005436</v>
      </c>
      <c r="K14" s="402" t="s">
        <v>283</v>
      </c>
    </row>
    <row r="15" spans="1:11" ht="69.6" customHeight="1">
      <c r="A15" s="285"/>
      <c r="B15" s="396"/>
      <c r="C15" s="286"/>
      <c r="D15" s="279"/>
      <c r="E15" s="279"/>
      <c r="F15" s="287"/>
      <c r="G15" s="279"/>
      <c r="H15" s="279"/>
      <c r="I15" s="279"/>
      <c r="J15" s="288"/>
      <c r="K15" s="400"/>
    </row>
    <row r="16" spans="1:11" ht="14.45" customHeight="1">
      <c r="A16" s="280" t="s">
        <v>96</v>
      </c>
      <c r="B16" s="390" t="s">
        <v>97</v>
      </c>
      <c r="C16" s="281"/>
      <c r="D16" s="277"/>
      <c r="E16" s="277"/>
      <c r="F16" s="289">
        <f>MARx!C18</f>
        <v>145472.01787782006</v>
      </c>
      <c r="G16" s="290">
        <f>MARx!D18</f>
        <v>149340.23245114487</v>
      </c>
      <c r="H16" s="290">
        <f>MARx!E18</f>
        <v>153643.801853926</v>
      </c>
      <c r="I16" s="290">
        <f>MARx!F18</f>
        <v>158163.09805822885</v>
      </c>
      <c r="J16" s="291">
        <f>MARx!G18</f>
        <v>162810.92939480217</v>
      </c>
      <c r="K16" s="399" t="s">
        <v>284</v>
      </c>
    </row>
    <row r="17" spans="1:17" ht="42.6" customHeight="1">
      <c r="A17" s="285"/>
      <c r="B17" s="396"/>
      <c r="C17" s="286"/>
      <c r="D17" s="279"/>
      <c r="E17" s="279"/>
      <c r="F17" s="287"/>
      <c r="G17" s="279"/>
      <c r="H17" s="279"/>
      <c r="I17" s="279"/>
      <c r="J17" s="288"/>
      <c r="K17" s="400"/>
      <c r="M17" s="173"/>
      <c r="N17" s="173"/>
      <c r="O17" s="173"/>
      <c r="P17" s="173"/>
      <c r="Q17" s="173"/>
    </row>
    <row r="18" spans="1:17" ht="14.45" customHeight="1">
      <c r="A18" s="280" t="s">
        <v>98</v>
      </c>
      <c r="B18" s="280" t="s">
        <v>7</v>
      </c>
      <c r="C18" s="350">
        <f>INPUTS!C10</f>
        <v>0</v>
      </c>
      <c r="D18" s="277"/>
      <c r="E18" s="277"/>
      <c r="F18" s="311"/>
      <c r="G18" s="277"/>
      <c r="H18" s="277"/>
      <c r="I18" s="277"/>
      <c r="J18" s="312"/>
      <c r="K18" s="392" t="s">
        <v>285</v>
      </c>
      <c r="M18" s="173"/>
      <c r="N18" s="173"/>
      <c r="O18" s="173"/>
      <c r="P18" s="173"/>
      <c r="Q18" s="173"/>
    </row>
    <row r="19" spans="1:17" ht="29.45" customHeight="1">
      <c r="A19" s="285"/>
      <c r="B19" s="285"/>
      <c r="C19" s="286"/>
      <c r="D19" s="279"/>
      <c r="E19" s="279"/>
      <c r="F19" s="287"/>
      <c r="G19" s="279"/>
      <c r="H19" s="279"/>
      <c r="I19" s="279"/>
      <c r="J19" s="288"/>
      <c r="K19" s="393"/>
      <c r="M19" s="173"/>
      <c r="N19" s="173"/>
      <c r="O19" s="173"/>
      <c r="P19" s="173"/>
      <c r="Q19" s="173"/>
    </row>
    <row r="20" spans="1:17" ht="14.45" customHeight="1">
      <c r="A20" s="351" t="s">
        <v>99</v>
      </c>
      <c r="B20" s="351" t="s">
        <v>100</v>
      </c>
      <c r="C20" s="352"/>
      <c r="D20" s="353"/>
      <c r="E20" s="353"/>
      <c r="F20" s="354">
        <f>INPUTS!F12</f>
        <v>0</v>
      </c>
      <c r="G20" s="355">
        <f>INPUTS!G12</f>
        <v>0</v>
      </c>
      <c r="H20" s="355">
        <f>INPUTS!H12</f>
        <v>0</v>
      </c>
      <c r="I20" s="355">
        <f>INPUTS!I12</f>
        <v>0</v>
      </c>
      <c r="J20" s="356">
        <f>INPUTS!J12</f>
        <v>0</v>
      </c>
      <c r="K20" s="394" t="s">
        <v>280</v>
      </c>
      <c r="M20" s="173"/>
      <c r="N20" s="173"/>
      <c r="O20" s="173"/>
      <c r="P20" s="173"/>
      <c r="Q20" s="173"/>
    </row>
    <row r="21" spans="1:17" ht="42.6" customHeight="1">
      <c r="A21" s="357"/>
      <c r="B21" s="357"/>
      <c r="C21" s="358"/>
      <c r="D21" s="359"/>
      <c r="E21" s="359"/>
      <c r="F21" s="360"/>
      <c r="G21" s="359"/>
      <c r="H21" s="359"/>
      <c r="I21" s="359"/>
      <c r="J21" s="361"/>
      <c r="K21" s="395"/>
      <c r="M21" s="173"/>
      <c r="N21" s="173"/>
      <c r="O21" s="173"/>
      <c r="P21" s="173"/>
      <c r="Q21" s="173"/>
    </row>
    <row r="22" spans="1:11" ht="14.45" customHeight="1">
      <c r="A22" s="351" t="s">
        <v>101</v>
      </c>
      <c r="B22" s="351" t="s">
        <v>102</v>
      </c>
      <c r="C22" s="352"/>
      <c r="D22" s="353"/>
      <c r="E22" s="353"/>
      <c r="F22" s="354">
        <f>INPUTS!F14</f>
        <v>0</v>
      </c>
      <c r="G22" s="355">
        <f>INPUTS!G14</f>
        <v>0</v>
      </c>
      <c r="H22" s="355">
        <f>INPUTS!H14</f>
        <v>0</v>
      </c>
      <c r="I22" s="355">
        <f>INPUTS!I14</f>
        <v>0</v>
      </c>
      <c r="J22" s="356">
        <f>INPUTS!J14</f>
        <v>0</v>
      </c>
      <c r="K22" s="394" t="s">
        <v>12</v>
      </c>
    </row>
    <row r="23" spans="1:11" ht="42" customHeight="1">
      <c r="A23" s="357"/>
      <c r="B23" s="357"/>
      <c r="C23" s="358"/>
      <c r="D23" s="359"/>
      <c r="E23" s="359"/>
      <c r="F23" s="360"/>
      <c r="G23" s="359"/>
      <c r="H23" s="359"/>
      <c r="I23" s="359"/>
      <c r="J23" s="361"/>
      <c r="K23" s="395"/>
    </row>
    <row r="24" spans="3:10" ht="14.45">
      <c r="C24" s="4"/>
      <c r="D24" s="19"/>
      <c r="E24" s="19"/>
      <c r="F24" s="19"/>
      <c r="G24" s="19"/>
      <c r="H24" s="19"/>
      <c r="I24" s="19"/>
      <c r="J24" s="19"/>
    </row>
    <row r="25" spans="3:10" ht="15">
      <c r="C25" s="33"/>
      <c r="D25" s="34"/>
      <c r="E25" s="34"/>
      <c r="F25" s="4"/>
      <c r="G25" s="4"/>
      <c r="H25" s="4"/>
      <c r="I25" s="4"/>
      <c r="J25" s="4"/>
    </row>
    <row r="26" spans="3:10" ht="14.45">
      <c r="C26" s="4"/>
      <c r="D26" s="19"/>
      <c r="E26" s="19"/>
      <c r="F26" s="19"/>
      <c r="G26" s="19"/>
      <c r="H26" s="19"/>
      <c r="I26" s="19"/>
      <c r="J26" s="19"/>
    </row>
    <row r="27" spans="3:10" ht="14.45">
      <c r="C27" s="4"/>
      <c r="D27" s="4"/>
      <c r="E27" s="4"/>
      <c r="F27" s="35"/>
      <c r="G27" s="35"/>
      <c r="H27" s="35"/>
      <c r="I27" s="35"/>
      <c r="J27" s="35"/>
    </row>
    <row r="28" spans="3:10" ht="15">
      <c r="C28" s="4"/>
      <c r="D28" s="4"/>
      <c r="E28" s="4"/>
      <c r="F28" s="4"/>
      <c r="G28" s="4"/>
      <c r="H28" s="4"/>
      <c r="I28" s="4"/>
      <c r="J28" s="4"/>
    </row>
    <row r="29" spans="3:10" ht="15">
      <c r="C29" s="4"/>
      <c r="D29" s="4"/>
      <c r="E29" s="4"/>
      <c r="F29" s="4"/>
      <c r="G29" s="4"/>
      <c r="H29" s="4"/>
      <c r="I29" s="4"/>
      <c r="J29" s="4"/>
    </row>
    <row r="30" spans="3:10" ht="15">
      <c r="C30" s="4"/>
      <c r="D30" s="4"/>
      <c r="E30" s="4"/>
      <c r="F30" s="4"/>
      <c r="G30" s="4"/>
      <c r="H30" s="4"/>
      <c r="I30" s="4"/>
      <c r="J30" s="4"/>
    </row>
    <row r="31" spans="3:10" ht="15">
      <c r="C31" s="4"/>
      <c r="D31" s="4"/>
      <c r="E31" s="4"/>
      <c r="F31" s="4"/>
      <c r="G31" s="4"/>
      <c r="H31" s="4"/>
      <c r="I31" s="4"/>
      <c r="J31" s="4"/>
    </row>
    <row r="32" spans="3:10" ht="15">
      <c r="C32" s="4"/>
      <c r="D32" s="4"/>
      <c r="E32" s="4"/>
      <c r="F32" s="36"/>
      <c r="G32" s="4"/>
      <c r="H32" s="4"/>
      <c r="I32" s="4"/>
      <c r="J32" s="4"/>
    </row>
    <row r="33" spans="3:10" ht="15">
      <c r="C33" s="4"/>
      <c r="D33" s="4"/>
      <c r="E33" s="4"/>
      <c r="F33" s="4"/>
      <c r="G33" s="4"/>
      <c r="H33" s="4"/>
      <c r="I33" s="4"/>
      <c r="J33" s="4"/>
    </row>
    <row r="34" spans="3:10" ht="15">
      <c r="C34" s="4"/>
      <c r="D34" s="4"/>
      <c r="E34" s="4"/>
      <c r="F34" s="4"/>
      <c r="G34" s="4"/>
      <c r="H34" s="4"/>
      <c r="I34" s="4"/>
      <c r="J34" s="4"/>
    </row>
    <row r="35" spans="3:10" ht="15">
      <c r="C35" s="4"/>
      <c r="D35" s="4"/>
      <c r="E35" s="4"/>
      <c r="F35" s="4"/>
      <c r="G35" s="4"/>
      <c r="H35" s="4"/>
      <c r="I35" s="4"/>
      <c r="J35" s="4"/>
    </row>
    <row r="36" spans="3:10" ht="15">
      <c r="C36" s="4"/>
      <c r="D36" s="4"/>
      <c r="E36" s="4"/>
      <c r="F36" s="4"/>
      <c r="G36" s="4"/>
      <c r="H36" s="4"/>
      <c r="I36" s="4"/>
      <c r="J36" s="4"/>
    </row>
    <row r="37" spans="3:10" ht="15">
      <c r="C37" s="4"/>
      <c r="D37" s="4"/>
      <c r="E37" s="4"/>
      <c r="F37" s="4"/>
      <c r="G37" s="4"/>
      <c r="H37" s="4"/>
      <c r="I37" s="4"/>
      <c r="J37" s="4"/>
    </row>
    <row r="38" spans="3:10" ht="15">
      <c r="C38" s="4"/>
      <c r="D38" s="4"/>
      <c r="E38" s="4"/>
      <c r="F38" s="4"/>
      <c r="G38" s="4"/>
      <c r="H38" s="4"/>
      <c r="I38" s="4"/>
      <c r="J38" s="4"/>
    </row>
    <row r="39" spans="3:10" ht="15">
      <c r="C39" s="4"/>
      <c r="D39" s="4"/>
      <c r="E39" s="4"/>
      <c r="F39" s="35"/>
      <c r="G39" s="35"/>
      <c r="H39" s="35"/>
      <c r="I39" s="35"/>
      <c r="J39" s="35"/>
    </row>
    <row r="40" spans="3:10" ht="15">
      <c r="C40" s="4"/>
      <c r="D40" s="4"/>
      <c r="E40" s="4"/>
      <c r="F40" s="37"/>
      <c r="G40" s="37"/>
      <c r="H40" s="37"/>
      <c r="I40" s="37"/>
      <c r="J40" s="37"/>
    </row>
    <row r="41" spans="3:10" ht="15">
      <c r="C41" s="32"/>
      <c r="D41" s="24"/>
      <c r="E41" s="24"/>
      <c r="F41" s="4"/>
      <c r="G41" s="4"/>
      <c r="H41" s="4"/>
      <c r="I41" s="4"/>
      <c r="J41" s="4"/>
    </row>
    <row r="42" spans="3:10" ht="15">
      <c r="C42" s="4"/>
      <c r="D42" s="19"/>
      <c r="E42" s="19"/>
      <c r="F42" s="19"/>
      <c r="G42" s="19"/>
      <c r="H42" s="19"/>
      <c r="I42" s="19"/>
      <c r="J42" s="19"/>
    </row>
    <row r="43" spans="3:10" ht="15">
      <c r="C43" s="4"/>
      <c r="D43" s="4"/>
      <c r="E43" s="4"/>
      <c r="F43" s="38"/>
      <c r="G43" s="38"/>
      <c r="H43" s="38"/>
      <c r="I43" s="38"/>
      <c r="J43" s="38"/>
    </row>
    <row r="44" spans="3:10" ht="15">
      <c r="C44" s="4"/>
      <c r="D44" s="19"/>
      <c r="E44" s="19"/>
      <c r="F44" s="19"/>
      <c r="G44" s="19"/>
      <c r="H44" s="19"/>
      <c r="I44" s="19"/>
      <c r="J44" s="19"/>
    </row>
    <row r="45" spans="3:10" ht="15">
      <c r="C45" s="4"/>
      <c r="D45" s="4"/>
      <c r="E45" s="4"/>
      <c r="F45" s="39"/>
      <c r="G45" s="39"/>
      <c r="H45" s="39"/>
      <c r="I45" s="39"/>
      <c r="J45" s="39"/>
    </row>
    <row r="46" spans="3:10" ht="15">
      <c r="C46" s="4"/>
      <c r="D46" s="19"/>
      <c r="E46" s="19"/>
      <c r="F46" s="19"/>
      <c r="G46" s="19"/>
      <c r="H46" s="19"/>
      <c r="I46" s="19"/>
      <c r="J46" s="19"/>
    </row>
    <row r="47" spans="3:10" ht="15">
      <c r="C47" s="4"/>
      <c r="D47" s="4"/>
      <c r="E47" s="4"/>
      <c r="F47" s="39"/>
      <c r="G47" s="39"/>
      <c r="H47" s="39"/>
      <c r="I47" s="39"/>
      <c r="J47" s="39"/>
    </row>
    <row r="48" spans="3:10" ht="15">
      <c r="C48" s="4"/>
      <c r="D48" s="19"/>
      <c r="E48" s="19"/>
      <c r="F48" s="19"/>
      <c r="G48" s="19"/>
      <c r="H48" s="19"/>
      <c r="I48" s="19"/>
      <c r="J48" s="19"/>
    </row>
    <row r="49" spans="3:10" ht="15">
      <c r="C49" s="4"/>
      <c r="D49" s="4"/>
      <c r="E49" s="4"/>
      <c r="F49" s="38"/>
      <c r="G49" s="38"/>
      <c r="H49" s="38"/>
      <c r="I49" s="38"/>
      <c r="J49" s="38"/>
    </row>
    <row r="50" spans="3:10" ht="15">
      <c r="C50" s="4"/>
      <c r="D50" s="19"/>
      <c r="E50" s="19"/>
      <c r="F50" s="19"/>
      <c r="G50" s="19"/>
      <c r="H50" s="19"/>
      <c r="I50" s="19"/>
      <c r="J50" s="19"/>
    </row>
    <row r="51" spans="3:10" ht="15">
      <c r="C51" s="4"/>
      <c r="D51" s="4"/>
      <c r="E51" s="4"/>
      <c r="F51" s="38"/>
      <c r="G51" s="38"/>
      <c r="H51" s="38"/>
      <c r="I51" s="38"/>
      <c r="J51" s="38"/>
    </row>
    <row r="52" spans="3:10" ht="15">
      <c r="C52" s="4"/>
      <c r="D52" s="19"/>
      <c r="E52" s="19"/>
      <c r="F52" s="19"/>
      <c r="G52" s="19"/>
      <c r="H52" s="19"/>
      <c r="I52" s="19"/>
      <c r="J52" s="19"/>
    </row>
    <row r="53" spans="3:10" ht="15">
      <c r="C53" s="4"/>
      <c r="D53" s="4"/>
      <c r="E53" s="4"/>
      <c r="F53" s="35"/>
      <c r="G53" s="35"/>
      <c r="H53" s="35"/>
      <c r="I53" s="35"/>
      <c r="J53" s="35"/>
    </row>
    <row r="54" spans="3:10" ht="15">
      <c r="C54" s="4"/>
      <c r="D54" s="19"/>
      <c r="E54" s="19"/>
      <c r="F54" s="19"/>
      <c r="G54" s="19"/>
      <c r="H54" s="19"/>
      <c r="I54" s="19"/>
      <c r="J54" s="19"/>
    </row>
    <row r="55" spans="3:10" ht="15">
      <c r="C55" s="4"/>
      <c r="D55" s="4"/>
      <c r="E55" s="4"/>
      <c r="F55" s="28"/>
      <c r="G55" s="38"/>
      <c r="H55" s="38"/>
      <c r="I55" s="38"/>
      <c r="J55" s="38"/>
    </row>
    <row r="56" spans="3:10" ht="15">
      <c r="C56" s="4"/>
      <c r="D56" s="19"/>
      <c r="E56" s="19"/>
      <c r="F56" s="19"/>
      <c r="G56" s="19"/>
      <c r="H56" s="19"/>
      <c r="I56" s="19"/>
      <c r="J56" s="19"/>
    </row>
    <row r="57" spans="3:10" ht="15">
      <c r="C57" s="4"/>
      <c r="D57" s="38"/>
      <c r="E57" s="38"/>
      <c r="F57" s="38"/>
      <c r="G57" s="38"/>
      <c r="H57" s="38"/>
      <c r="I57" s="38"/>
      <c r="J57" s="38"/>
    </row>
    <row r="58" spans="3:10" ht="15">
      <c r="C58" s="4"/>
      <c r="D58" s="19"/>
      <c r="E58" s="19"/>
      <c r="F58" s="19"/>
      <c r="G58" s="19"/>
      <c r="H58" s="19"/>
      <c r="I58" s="19"/>
      <c r="J58" s="19"/>
    </row>
    <row r="59" spans="3:10" ht="15">
      <c r="C59" s="4"/>
      <c r="D59" s="38"/>
      <c r="E59" s="38"/>
      <c r="F59" s="38"/>
      <c r="G59" s="38"/>
      <c r="H59" s="38"/>
      <c r="I59" s="38"/>
      <c r="J59" s="38"/>
    </row>
    <row r="60" spans="3:10" ht="15">
      <c r="C60" s="4"/>
      <c r="D60" s="19"/>
      <c r="E60" s="19"/>
      <c r="F60" s="19"/>
      <c r="G60" s="19"/>
      <c r="H60" s="19"/>
      <c r="I60" s="19"/>
      <c r="J60" s="19"/>
    </row>
    <row r="61" spans="3:10" ht="15">
      <c r="C61" s="4"/>
      <c r="D61" s="38"/>
      <c r="E61" s="38"/>
      <c r="F61" s="38"/>
      <c r="G61" s="38"/>
      <c r="H61" s="38"/>
      <c r="I61" s="38"/>
      <c r="J61" s="38"/>
    </row>
    <row r="62" spans="3:10" ht="15">
      <c r="C62" s="4"/>
      <c r="D62" s="19"/>
      <c r="E62" s="19"/>
      <c r="F62" s="19"/>
      <c r="G62" s="19"/>
      <c r="H62" s="19"/>
      <c r="I62" s="19"/>
      <c r="J62" s="19"/>
    </row>
    <row r="63" spans="3:10" ht="15">
      <c r="C63" s="40"/>
      <c r="D63" s="4"/>
      <c r="E63" s="4"/>
      <c r="F63" s="4"/>
      <c r="G63" s="4"/>
      <c r="H63" s="4"/>
      <c r="I63" s="4"/>
      <c r="J63" s="4"/>
    </row>
    <row r="64" spans="3:10" ht="15">
      <c r="C64" s="4"/>
      <c r="D64" s="19"/>
      <c r="E64" s="19"/>
      <c r="F64" s="19"/>
      <c r="G64" s="19"/>
      <c r="H64" s="19"/>
      <c r="I64" s="19"/>
      <c r="J64" s="19"/>
    </row>
    <row r="65" spans="3:10" ht="15">
      <c r="C65" s="35"/>
      <c r="D65" s="4"/>
      <c r="E65" s="4"/>
      <c r="F65" s="4"/>
      <c r="G65" s="4"/>
      <c r="H65" s="4"/>
      <c r="I65" s="4"/>
      <c r="J65" s="4"/>
    </row>
    <row r="66" spans="3:10" ht="15">
      <c r="C66" s="4"/>
      <c r="D66" s="4"/>
      <c r="E66" s="4"/>
      <c r="F66" s="4"/>
      <c r="G66" s="4"/>
      <c r="H66" s="4"/>
      <c r="I66" s="4"/>
      <c r="J66" s="4"/>
    </row>
    <row r="67" spans="3:10" ht="15">
      <c r="C67" s="32"/>
      <c r="D67" s="4"/>
      <c r="E67" s="4"/>
      <c r="F67" s="4"/>
      <c r="G67" s="4"/>
      <c r="H67" s="4"/>
      <c r="I67" s="4"/>
      <c r="J67" s="4"/>
    </row>
    <row r="68" spans="3:10" ht="15">
      <c r="C68" s="4"/>
      <c r="D68" s="19"/>
      <c r="E68" s="19"/>
      <c r="F68" s="19"/>
      <c r="G68" s="19"/>
      <c r="H68" s="19"/>
      <c r="I68" s="19"/>
      <c r="J68" s="19"/>
    </row>
    <row r="69" spans="3:10" ht="15">
      <c r="C69" s="4"/>
      <c r="D69" s="38"/>
      <c r="E69" s="38"/>
      <c r="F69" s="38"/>
      <c r="G69" s="38"/>
      <c r="H69" s="38"/>
      <c r="I69" s="38"/>
      <c r="J69" s="38"/>
    </row>
    <row r="70" spans="3:10" ht="15">
      <c r="C70" s="4"/>
      <c r="D70" s="19"/>
      <c r="E70" s="19"/>
      <c r="F70" s="19"/>
      <c r="G70" s="19"/>
      <c r="H70" s="19"/>
      <c r="I70" s="19"/>
      <c r="J70" s="19"/>
    </row>
    <row r="71" spans="3:10" ht="15">
      <c r="C71" s="4"/>
      <c r="D71" s="41"/>
      <c r="E71" s="41"/>
      <c r="F71" s="41"/>
      <c r="G71" s="41"/>
      <c r="H71" s="41"/>
      <c r="I71" s="41"/>
      <c r="J71" s="41"/>
    </row>
    <row r="72" spans="3:10" ht="15">
      <c r="C72" s="4"/>
      <c r="D72" s="19"/>
      <c r="E72" s="19"/>
      <c r="F72" s="19"/>
      <c r="G72" s="19"/>
      <c r="H72" s="19"/>
      <c r="I72" s="19"/>
      <c r="J72" s="19"/>
    </row>
    <row r="73" spans="3:10" ht="15">
      <c r="C73" s="32"/>
      <c r="D73" s="4"/>
      <c r="E73" s="4"/>
      <c r="F73" s="4"/>
      <c r="G73" s="4"/>
      <c r="H73" s="4"/>
      <c r="I73" s="4"/>
      <c r="J73" s="4"/>
    </row>
    <row r="74" spans="3:10" ht="15">
      <c r="C74" s="4"/>
      <c r="D74" s="19"/>
      <c r="E74" s="19"/>
      <c r="F74" s="19"/>
      <c r="G74" s="19"/>
      <c r="H74" s="19"/>
      <c r="I74" s="19"/>
      <c r="J74" s="19"/>
    </row>
    <row r="75" spans="3:10" ht="15">
      <c r="C75" s="4"/>
      <c r="D75" s="38"/>
      <c r="E75" s="38"/>
      <c r="F75" s="38"/>
      <c r="G75" s="38"/>
      <c r="H75" s="38"/>
      <c r="I75" s="38"/>
      <c r="J75" s="38"/>
    </row>
    <row r="76" spans="3:10" ht="15">
      <c r="C76" s="4"/>
      <c r="D76" s="19"/>
      <c r="E76" s="19"/>
      <c r="F76" s="19"/>
      <c r="G76" s="19"/>
      <c r="H76" s="19"/>
      <c r="I76" s="19"/>
      <c r="J76" s="19"/>
    </row>
    <row r="77" spans="3:10" ht="15">
      <c r="C77" s="4"/>
      <c r="D77" s="38"/>
      <c r="E77" s="38"/>
      <c r="F77" s="38"/>
      <c r="G77" s="38"/>
      <c r="H77" s="38"/>
      <c r="I77" s="38"/>
      <c r="J77" s="38"/>
    </row>
    <row r="78" spans="3:10" ht="15">
      <c r="C78" s="4"/>
      <c r="D78" s="19"/>
      <c r="E78" s="19"/>
      <c r="F78" s="19"/>
      <c r="G78" s="19"/>
      <c r="H78" s="19"/>
      <c r="I78" s="19"/>
      <c r="J78" s="19"/>
    </row>
    <row r="79" spans="3:10" ht="15">
      <c r="C79" s="4"/>
      <c r="D79" s="38"/>
      <c r="E79" s="38"/>
      <c r="F79" s="38"/>
      <c r="G79" s="38"/>
      <c r="H79" s="38"/>
      <c r="I79" s="38"/>
      <c r="J79" s="38"/>
    </row>
    <row r="80" spans="3:10" ht="15">
      <c r="C80" s="4"/>
      <c r="D80" s="19"/>
      <c r="E80" s="19"/>
      <c r="F80" s="19"/>
      <c r="G80" s="19"/>
      <c r="H80" s="19"/>
      <c r="I80" s="19"/>
      <c r="J80" s="19"/>
    </row>
    <row r="81" spans="3:10" ht="15">
      <c r="C81" s="4"/>
      <c r="D81" s="38"/>
      <c r="E81" s="38"/>
      <c r="F81" s="38"/>
      <c r="G81" s="38"/>
      <c r="H81" s="38"/>
      <c r="I81" s="38"/>
      <c r="J81" s="38"/>
    </row>
    <row r="82" spans="3:10" ht="15">
      <c r="C82" s="4"/>
      <c r="D82" s="19"/>
      <c r="E82" s="19"/>
      <c r="F82" s="19"/>
      <c r="G82" s="19"/>
      <c r="H82" s="19"/>
      <c r="I82" s="19"/>
      <c r="J82" s="19"/>
    </row>
    <row r="83" spans="3:10" ht="15">
      <c r="C83" s="4"/>
      <c r="D83" s="38"/>
      <c r="E83" s="38"/>
      <c r="F83" s="38"/>
      <c r="G83" s="38"/>
      <c r="H83" s="38"/>
      <c r="I83" s="38"/>
      <c r="J83" s="38"/>
    </row>
    <row r="84" spans="3:10" ht="15">
      <c r="C84" s="4"/>
      <c r="D84" s="19"/>
      <c r="E84" s="19"/>
      <c r="F84" s="19"/>
      <c r="G84" s="19"/>
      <c r="H84" s="19"/>
      <c r="I84" s="19"/>
      <c r="J84" s="19"/>
    </row>
    <row r="85" spans="3:10" ht="15">
      <c r="C85" s="4"/>
      <c r="D85" s="38"/>
      <c r="E85" s="38"/>
      <c r="F85" s="38"/>
      <c r="G85" s="38"/>
      <c r="H85" s="38"/>
      <c r="I85" s="38"/>
      <c r="J85" s="38"/>
    </row>
    <row r="86" spans="3:10" ht="15">
      <c r="C86" s="4"/>
      <c r="D86" s="19"/>
      <c r="E86" s="19"/>
      <c r="F86" s="19"/>
      <c r="G86" s="19"/>
      <c r="H86" s="19"/>
      <c r="I86" s="19"/>
      <c r="J86" s="19"/>
    </row>
    <row r="87" spans="3:10" ht="15">
      <c r="C87" s="4"/>
      <c r="D87" s="38"/>
      <c r="E87" s="38"/>
      <c r="F87" s="38"/>
      <c r="G87" s="38"/>
      <c r="H87" s="38"/>
      <c r="I87" s="38"/>
      <c r="J87" s="38"/>
    </row>
    <row r="88" spans="3:10" ht="15">
      <c r="C88" s="4"/>
      <c r="D88" s="19"/>
      <c r="E88" s="19"/>
      <c r="F88" s="19"/>
      <c r="G88" s="19"/>
      <c r="H88" s="19"/>
      <c r="I88" s="19"/>
      <c r="J88" s="19"/>
    </row>
    <row r="89" spans="3:10" ht="15">
      <c r="C89" s="4"/>
      <c r="D89" s="38"/>
      <c r="E89" s="38"/>
      <c r="F89" s="38"/>
      <c r="G89" s="38"/>
      <c r="H89" s="38"/>
      <c r="I89" s="38"/>
      <c r="J89" s="38"/>
    </row>
    <row r="90" spans="3:10" ht="15">
      <c r="C90" s="4"/>
      <c r="D90" s="19"/>
      <c r="E90" s="19"/>
      <c r="F90" s="19"/>
      <c r="G90" s="19"/>
      <c r="H90" s="19"/>
      <c r="I90" s="19"/>
      <c r="J90" s="19"/>
    </row>
    <row r="91" spans="3:10" ht="15">
      <c r="C91" s="4"/>
      <c r="D91" s="38"/>
      <c r="E91" s="38"/>
      <c r="F91" s="38"/>
      <c r="G91" s="38"/>
      <c r="H91" s="38"/>
      <c r="I91" s="38"/>
      <c r="J91" s="38"/>
    </row>
    <row r="92" spans="3:10" ht="15">
      <c r="C92" s="4"/>
      <c r="D92" s="19"/>
      <c r="E92" s="19"/>
      <c r="F92" s="19"/>
      <c r="G92" s="19"/>
      <c r="H92" s="19"/>
      <c r="I92" s="19"/>
      <c r="J92" s="19"/>
    </row>
    <row r="93" spans="3:10" ht="15">
      <c r="C93" s="4"/>
      <c r="D93" s="38"/>
      <c r="E93" s="38"/>
      <c r="F93" s="38"/>
      <c r="G93" s="38"/>
      <c r="H93" s="38"/>
      <c r="I93" s="38"/>
      <c r="J93" s="38"/>
    </row>
    <row r="94" spans="3:10" ht="15">
      <c r="C94" s="4"/>
      <c r="D94" s="4"/>
      <c r="E94" s="4"/>
      <c r="F94" s="4"/>
      <c r="G94" s="4"/>
      <c r="H94" s="4"/>
      <c r="I94" s="4"/>
      <c r="J94" s="4"/>
    </row>
    <row r="95" spans="3:10" ht="15">
      <c r="C95" s="4"/>
      <c r="D95" s="4"/>
      <c r="E95" s="4"/>
      <c r="F95" s="4"/>
      <c r="G95" s="4"/>
      <c r="H95" s="4"/>
      <c r="I95" s="4"/>
      <c r="J95" s="4"/>
    </row>
    <row r="96" spans="3:10" ht="15">
      <c r="C96" s="4"/>
      <c r="D96" s="4"/>
      <c r="E96" s="4"/>
      <c r="F96" s="4"/>
      <c r="G96" s="4"/>
      <c r="H96" s="4"/>
      <c r="I96" s="4"/>
      <c r="J96" s="4"/>
    </row>
    <row r="97" spans="3:10" ht="15">
      <c r="C97" s="4"/>
      <c r="D97" s="4"/>
      <c r="E97" s="4"/>
      <c r="F97" s="4"/>
      <c r="G97" s="4"/>
      <c r="H97" s="4"/>
      <c r="I97" s="4"/>
      <c r="J97" s="4"/>
    </row>
    <row r="98" spans="3:10" ht="15">
      <c r="C98" s="4"/>
      <c r="D98" s="41"/>
      <c r="E98" s="41"/>
      <c r="F98" s="41"/>
      <c r="G98" s="41"/>
      <c r="H98" s="41"/>
      <c r="I98" s="41"/>
      <c r="J98" s="41"/>
    </row>
    <row r="99" spans="3:10" ht="15">
      <c r="C99" s="4"/>
      <c r="D99" s="19"/>
      <c r="E99" s="19"/>
      <c r="F99" s="19"/>
      <c r="G99" s="19"/>
      <c r="H99" s="19"/>
      <c r="I99" s="19"/>
      <c r="J99" s="19"/>
    </row>
    <row r="100" spans="3:10" ht="15">
      <c r="C100" s="4"/>
      <c r="D100" s="41"/>
      <c r="E100" s="41"/>
      <c r="F100" s="41"/>
      <c r="G100" s="41"/>
      <c r="H100" s="41"/>
      <c r="I100" s="41"/>
      <c r="J100" s="41"/>
    </row>
    <row r="101" spans="3:10" ht="15">
      <c r="C101" s="4"/>
      <c r="D101" s="19"/>
      <c r="E101" s="19"/>
      <c r="F101" s="19"/>
      <c r="G101" s="19"/>
      <c r="H101" s="19"/>
      <c r="I101" s="19"/>
      <c r="J101" s="19"/>
    </row>
    <row r="102" spans="3:10" ht="15">
      <c r="C102" s="4"/>
      <c r="D102" s="41"/>
      <c r="E102" s="41"/>
      <c r="F102" s="41"/>
      <c r="G102" s="41"/>
      <c r="H102" s="41"/>
      <c r="I102" s="41"/>
      <c r="J102" s="41"/>
    </row>
    <row r="103" spans="3:10" ht="15">
      <c r="C103" s="4"/>
      <c r="D103" s="19"/>
      <c r="E103" s="19"/>
      <c r="F103" s="19"/>
      <c r="G103" s="19"/>
      <c r="H103" s="19"/>
      <c r="I103" s="19"/>
      <c r="J103" s="19"/>
    </row>
    <row r="104" spans="3:10" ht="15">
      <c r="C104" s="4"/>
      <c r="D104" s="4"/>
      <c r="E104" s="4"/>
      <c r="F104" s="4"/>
      <c r="G104" s="4"/>
      <c r="H104" s="4"/>
      <c r="I104" s="4"/>
      <c r="J104" s="4"/>
    </row>
    <row r="105" spans="3:10" ht="15">
      <c r="C105" s="4"/>
      <c r="D105" s="4"/>
      <c r="E105" s="4"/>
      <c r="F105" s="4"/>
      <c r="G105" s="4"/>
      <c r="H105" s="4"/>
      <c r="I105" s="4"/>
      <c r="J105" s="4"/>
    </row>
    <row r="106" spans="3:10" ht="15">
      <c r="C106" s="4"/>
      <c r="D106" s="4"/>
      <c r="E106" s="4"/>
      <c r="F106" s="4"/>
      <c r="G106" s="4"/>
      <c r="H106" s="4"/>
      <c r="I106" s="4"/>
      <c r="J106" s="4"/>
    </row>
    <row r="107" spans="3:10" ht="15">
      <c r="C107" s="4"/>
      <c r="D107" s="4"/>
      <c r="E107" s="4"/>
      <c r="F107" s="4"/>
      <c r="G107" s="4"/>
      <c r="H107" s="4"/>
      <c r="I107" s="4"/>
      <c r="J107" s="4"/>
    </row>
    <row r="108" spans="3:10" ht="15">
      <c r="C108" s="4"/>
      <c r="D108" s="4"/>
      <c r="E108" s="4"/>
      <c r="F108" s="4"/>
      <c r="G108" s="4"/>
      <c r="H108" s="4"/>
      <c r="I108" s="4"/>
      <c r="J108" s="4"/>
    </row>
    <row r="109" spans="3:10" ht="15">
      <c r="C109" s="4"/>
      <c r="D109" s="4"/>
      <c r="E109" s="4"/>
      <c r="F109" s="4"/>
      <c r="G109" s="4"/>
      <c r="H109" s="4"/>
      <c r="I109" s="4"/>
      <c r="J109" s="4"/>
    </row>
    <row r="110" spans="3:10" ht="15">
      <c r="C110" s="4"/>
      <c r="D110" s="4"/>
      <c r="E110" s="4"/>
      <c r="F110" s="4"/>
      <c r="G110" s="4"/>
      <c r="H110" s="4"/>
      <c r="I110" s="4"/>
      <c r="J110" s="4"/>
    </row>
    <row r="111" spans="3:10" ht="15">
      <c r="C111" s="4"/>
      <c r="D111" s="4"/>
      <c r="E111" s="4"/>
      <c r="F111" s="4"/>
      <c r="G111" s="4"/>
      <c r="H111" s="4"/>
      <c r="I111" s="4"/>
      <c r="J111" s="4"/>
    </row>
    <row r="112" spans="3:10" ht="15">
      <c r="C112" s="4"/>
      <c r="D112" s="4"/>
      <c r="E112" s="4"/>
      <c r="F112" s="4"/>
      <c r="G112" s="4"/>
      <c r="H112" s="4"/>
      <c r="I112" s="4"/>
      <c r="J112" s="4"/>
    </row>
    <row r="113" spans="3:10" ht="15">
      <c r="C113" s="4"/>
      <c r="D113" s="4"/>
      <c r="E113" s="4"/>
      <c r="F113" s="4"/>
      <c r="G113" s="4"/>
      <c r="H113" s="4"/>
      <c r="I113" s="4"/>
      <c r="J113" s="4"/>
    </row>
    <row r="114" spans="3:10" ht="15">
      <c r="C114" s="4"/>
      <c r="D114" s="4"/>
      <c r="E114" s="4"/>
      <c r="F114" s="4"/>
      <c r="G114" s="4"/>
      <c r="H114" s="4"/>
      <c r="I114" s="4"/>
      <c r="J114" s="4"/>
    </row>
    <row r="115" spans="3:10" ht="15">
      <c r="C115" s="4"/>
      <c r="D115" s="4"/>
      <c r="E115" s="4"/>
      <c r="F115" s="4"/>
      <c r="G115" s="4"/>
      <c r="H115" s="4"/>
      <c r="I115" s="4"/>
      <c r="J115" s="4"/>
    </row>
    <row r="116" spans="3:10" ht="15">
      <c r="C116" s="4"/>
      <c r="D116" s="4"/>
      <c r="E116" s="4"/>
      <c r="F116" s="4"/>
      <c r="G116" s="4"/>
      <c r="H116" s="4"/>
      <c r="I116" s="4"/>
      <c r="J116" s="4"/>
    </row>
    <row r="117" spans="3:10" ht="15">
      <c r="C117" s="4"/>
      <c r="D117" s="4"/>
      <c r="E117" s="4"/>
      <c r="F117" s="4"/>
      <c r="G117" s="4"/>
      <c r="H117" s="4"/>
      <c r="I117" s="4"/>
      <c r="J117" s="4"/>
    </row>
    <row r="118" spans="3:10" ht="15">
      <c r="C118" s="4"/>
      <c r="D118" s="4"/>
      <c r="E118" s="4"/>
      <c r="F118" s="4"/>
      <c r="G118" s="4"/>
      <c r="H118" s="4"/>
      <c r="I118" s="4"/>
      <c r="J118" s="4"/>
    </row>
    <row r="119" spans="3:10" ht="15">
      <c r="C119" s="4"/>
      <c r="D119" s="4"/>
      <c r="E119" s="4"/>
      <c r="F119" s="4"/>
      <c r="G119" s="4"/>
      <c r="H119" s="4"/>
      <c r="I119" s="4"/>
      <c r="J119" s="4"/>
    </row>
    <row r="120" spans="3:10" ht="15">
      <c r="C120" s="4"/>
      <c r="D120" s="4"/>
      <c r="E120" s="4"/>
      <c r="F120" s="4"/>
      <c r="G120" s="4"/>
      <c r="H120" s="4"/>
      <c r="I120" s="4"/>
      <c r="J120" s="4"/>
    </row>
    <row r="121" spans="3:10" ht="15">
      <c r="C121" s="2"/>
      <c r="D121" s="2"/>
      <c r="E121" s="2"/>
      <c r="F121" s="2"/>
      <c r="G121" s="2"/>
      <c r="H121" s="2"/>
      <c r="I121" s="2"/>
      <c r="J121" s="2"/>
    </row>
    <row r="122" spans="3:10" ht="15">
      <c r="C122" s="2"/>
      <c r="D122" s="2"/>
      <c r="E122" s="2"/>
      <c r="F122" s="2"/>
      <c r="G122" s="2"/>
      <c r="H122" s="2"/>
      <c r="I122" s="2"/>
      <c r="J122" s="2"/>
    </row>
    <row r="123" spans="3:10" ht="15">
      <c r="C123" s="2"/>
      <c r="D123" s="2"/>
      <c r="E123" s="2"/>
      <c r="F123" s="2"/>
      <c r="G123" s="2"/>
      <c r="H123" s="2"/>
      <c r="I123" s="2"/>
      <c r="J123" s="2"/>
    </row>
    <row r="124" spans="3:10" ht="15">
      <c r="C124" s="2"/>
      <c r="D124" s="2"/>
      <c r="E124" s="2"/>
      <c r="F124" s="2"/>
      <c r="G124" s="2"/>
      <c r="H124" s="2"/>
      <c r="I124" s="2"/>
      <c r="J124" s="2"/>
    </row>
    <row r="125" spans="3:10" ht="15">
      <c r="C125" s="2"/>
      <c r="D125" s="2"/>
      <c r="E125" s="2"/>
      <c r="F125" s="2"/>
      <c r="G125" s="2"/>
      <c r="H125" s="2"/>
      <c r="I125" s="2"/>
      <c r="J125" s="2"/>
    </row>
    <row r="126" spans="3:10" ht="15">
      <c r="C126" s="2"/>
      <c r="D126" s="2"/>
      <c r="E126" s="2"/>
      <c r="F126" s="2"/>
      <c r="G126" s="2"/>
      <c r="H126" s="2"/>
      <c r="I126" s="2"/>
      <c r="J126" s="2"/>
    </row>
    <row r="127" spans="3:10" ht="15">
      <c r="C127" s="2"/>
      <c r="D127" s="2"/>
      <c r="E127" s="2"/>
      <c r="F127" s="2"/>
      <c r="G127" s="2"/>
      <c r="H127" s="2"/>
      <c r="I127" s="2"/>
      <c r="J127" s="2"/>
    </row>
    <row r="128" spans="3:10" ht="15">
      <c r="C128" s="2"/>
      <c r="D128" s="2"/>
      <c r="E128" s="2"/>
      <c r="F128" s="2"/>
      <c r="G128" s="2"/>
      <c r="H128" s="2"/>
      <c r="I128" s="2"/>
      <c r="J128" s="2"/>
    </row>
    <row r="129" spans="3:10" ht="15">
      <c r="C129" s="2"/>
      <c r="D129" s="2"/>
      <c r="E129" s="2"/>
      <c r="F129" s="2"/>
      <c r="G129" s="2"/>
      <c r="H129" s="2"/>
      <c r="I129" s="2"/>
      <c r="J129" s="2"/>
    </row>
    <row r="130" spans="3:10" ht="15">
      <c r="C130" s="2"/>
      <c r="D130" s="2"/>
      <c r="E130" s="2"/>
      <c r="F130" s="2"/>
      <c r="G130" s="2"/>
      <c r="H130" s="2"/>
      <c r="I130" s="2"/>
      <c r="J130" s="2"/>
    </row>
    <row r="131" spans="3:10" ht="15">
      <c r="C131" s="2"/>
      <c r="D131" s="2"/>
      <c r="E131" s="2"/>
      <c r="F131" s="2"/>
      <c r="G131" s="2"/>
      <c r="H131" s="2"/>
      <c r="I131" s="2"/>
      <c r="J131" s="2"/>
    </row>
    <row r="132" spans="3:10" ht="15">
      <c r="C132" s="2"/>
      <c r="D132" s="2"/>
      <c r="E132" s="2"/>
      <c r="F132" s="2"/>
      <c r="G132" s="2"/>
      <c r="H132" s="2"/>
      <c r="I132" s="2"/>
      <c r="J132" s="2"/>
    </row>
    <row r="133" spans="3:10" ht="15">
      <c r="C133" s="2"/>
      <c r="D133" s="2"/>
      <c r="E133" s="2"/>
      <c r="F133" s="2"/>
      <c r="G133" s="2"/>
      <c r="H133" s="2"/>
      <c r="I133" s="2"/>
      <c r="J133" s="2"/>
    </row>
    <row r="134" spans="3:10" ht="15">
      <c r="C134" s="2"/>
      <c r="D134" s="2"/>
      <c r="E134" s="2"/>
      <c r="F134" s="2"/>
      <c r="G134" s="2"/>
      <c r="H134" s="2"/>
      <c r="I134" s="2"/>
      <c r="J134" s="2"/>
    </row>
    <row r="135" spans="3:10" ht="15">
      <c r="C135" s="2"/>
      <c r="D135" s="2"/>
      <c r="E135" s="2"/>
      <c r="F135" s="2"/>
      <c r="G135" s="2"/>
      <c r="H135" s="2"/>
      <c r="I135" s="2"/>
      <c r="J135" s="2"/>
    </row>
    <row r="136" spans="3:10" ht="15">
      <c r="C136" s="2"/>
      <c r="D136" s="2"/>
      <c r="E136" s="2"/>
      <c r="F136" s="2"/>
      <c r="G136" s="2"/>
      <c r="H136" s="2"/>
      <c r="I136" s="2"/>
      <c r="J136" s="2"/>
    </row>
    <row r="137" spans="3:10" ht="15">
      <c r="C137" s="2"/>
      <c r="D137" s="2"/>
      <c r="E137" s="2"/>
      <c r="F137" s="2"/>
      <c r="G137" s="2"/>
      <c r="H137" s="2"/>
      <c r="I137" s="2"/>
      <c r="J137" s="2"/>
    </row>
    <row r="138" spans="3:10" ht="15">
      <c r="C138" s="2"/>
      <c r="D138" s="2"/>
      <c r="E138" s="2"/>
      <c r="F138" s="2"/>
      <c r="G138" s="2"/>
      <c r="H138" s="2"/>
      <c r="I138" s="2"/>
      <c r="J138" s="2"/>
    </row>
    <row r="139" spans="3:10" ht="15">
      <c r="C139" s="2"/>
      <c r="D139" s="2"/>
      <c r="E139" s="2"/>
      <c r="F139" s="2"/>
      <c r="G139" s="2"/>
      <c r="H139" s="2"/>
      <c r="I139" s="2"/>
      <c r="J139" s="2"/>
    </row>
    <row r="140" spans="3:10" ht="15">
      <c r="C140" s="2"/>
      <c r="D140" s="2"/>
      <c r="E140" s="2"/>
      <c r="F140" s="2"/>
      <c r="G140" s="2"/>
      <c r="H140" s="2"/>
      <c r="I140" s="2"/>
      <c r="J140" s="2"/>
    </row>
    <row r="141" spans="3:10" ht="15">
      <c r="C141" s="2"/>
      <c r="D141" s="2"/>
      <c r="E141" s="2"/>
      <c r="F141" s="2"/>
      <c r="G141" s="2"/>
      <c r="H141" s="2"/>
      <c r="I141" s="2"/>
      <c r="J141" s="2"/>
    </row>
    <row r="142" spans="3:10" ht="15">
      <c r="C142" s="2"/>
      <c r="D142" s="2"/>
      <c r="E142" s="2"/>
      <c r="F142" s="2"/>
      <c r="G142" s="2"/>
      <c r="H142" s="2"/>
      <c r="I142" s="2"/>
      <c r="J142" s="2"/>
    </row>
    <row r="143" spans="3:10" ht="15">
      <c r="C143" s="2"/>
      <c r="D143" s="2"/>
      <c r="E143" s="2"/>
      <c r="F143" s="2"/>
      <c r="G143" s="2"/>
      <c r="H143" s="2"/>
      <c r="I143" s="2"/>
      <c r="J143" s="2"/>
    </row>
    <row r="144" spans="3:10" ht="15">
      <c r="C144" s="2"/>
      <c r="D144" s="2"/>
      <c r="E144" s="2"/>
      <c r="F144" s="2"/>
      <c r="G144" s="2"/>
      <c r="H144" s="2"/>
      <c r="I144" s="2"/>
      <c r="J144" s="2"/>
    </row>
    <row r="145" spans="3:10" ht="15">
      <c r="C145" s="2"/>
      <c r="D145" s="2"/>
      <c r="E145" s="2"/>
      <c r="F145" s="2"/>
      <c r="G145" s="2"/>
      <c r="H145" s="2"/>
      <c r="I145" s="2"/>
      <c r="J145" s="2"/>
    </row>
    <row r="146" spans="3:10" ht="15">
      <c r="C146" s="2"/>
      <c r="D146" s="2"/>
      <c r="E146" s="2"/>
      <c r="F146" s="2"/>
      <c r="G146" s="2"/>
      <c r="H146" s="2"/>
      <c r="I146" s="2"/>
      <c r="J146" s="2"/>
    </row>
    <row r="147" spans="3:10" ht="15">
      <c r="C147" s="2"/>
      <c r="D147" s="2"/>
      <c r="E147" s="2"/>
      <c r="F147" s="2"/>
      <c r="G147" s="2"/>
      <c r="H147" s="2"/>
      <c r="I147" s="2"/>
      <c r="J147" s="2"/>
    </row>
    <row r="148" spans="3:10" ht="15">
      <c r="C148" s="2"/>
      <c r="D148" s="2"/>
      <c r="E148" s="2"/>
      <c r="F148" s="2"/>
      <c r="G148" s="2"/>
      <c r="H148" s="2"/>
      <c r="I148" s="2"/>
      <c r="J148" s="2"/>
    </row>
    <row r="149" spans="3:10" ht="15">
      <c r="C149" s="2"/>
      <c r="D149" s="2"/>
      <c r="E149" s="2"/>
      <c r="F149" s="2"/>
      <c r="G149" s="2"/>
      <c r="H149" s="2"/>
      <c r="I149" s="2"/>
      <c r="J149" s="2"/>
    </row>
    <row r="150" spans="3:10" ht="15">
      <c r="C150" s="2"/>
      <c r="D150" s="2"/>
      <c r="E150" s="2"/>
      <c r="F150" s="2"/>
      <c r="G150" s="2"/>
      <c r="H150" s="2"/>
      <c r="I150" s="2"/>
      <c r="J150" s="2"/>
    </row>
    <row r="151" spans="3:10" ht="15">
      <c r="C151" s="2"/>
      <c r="D151" s="2"/>
      <c r="E151" s="2"/>
      <c r="F151" s="2"/>
      <c r="G151" s="2"/>
      <c r="H151" s="2"/>
      <c r="I151" s="2"/>
      <c r="J151" s="2"/>
    </row>
    <row r="152" spans="3:10" ht="15">
      <c r="C152" s="2"/>
      <c r="D152" s="2"/>
      <c r="E152" s="2"/>
      <c r="F152" s="2"/>
      <c r="G152" s="2"/>
      <c r="H152" s="2"/>
      <c r="I152" s="2"/>
      <c r="J152" s="2"/>
    </row>
    <row r="153" spans="3:10" ht="15">
      <c r="C153" s="2"/>
      <c r="D153" s="2"/>
      <c r="E153" s="2"/>
      <c r="F153" s="2"/>
      <c r="G153" s="2"/>
      <c r="H153" s="2"/>
      <c r="I153" s="2"/>
      <c r="J153" s="2"/>
    </row>
    <row r="154" spans="3:10" ht="15">
      <c r="C154" s="2"/>
      <c r="D154" s="2"/>
      <c r="E154" s="2"/>
      <c r="F154" s="2"/>
      <c r="G154" s="2"/>
      <c r="H154" s="2"/>
      <c r="I154" s="2"/>
      <c r="J154" s="2"/>
    </row>
    <row r="155" spans="3:10" ht="15">
      <c r="C155" s="2"/>
      <c r="D155" s="2"/>
      <c r="E155" s="2"/>
      <c r="F155" s="2"/>
      <c r="G155" s="2"/>
      <c r="H155" s="2"/>
      <c r="I155" s="2"/>
      <c r="J155" s="2"/>
    </row>
    <row r="156" spans="3:10" ht="15">
      <c r="C156" s="2"/>
      <c r="D156" s="2"/>
      <c r="E156" s="2"/>
      <c r="F156" s="2"/>
      <c r="G156" s="2"/>
      <c r="H156" s="2"/>
      <c r="I156" s="2"/>
      <c r="J156" s="2"/>
    </row>
    <row r="157" spans="3:10" ht="15">
      <c r="C157" s="2"/>
      <c r="D157" s="2"/>
      <c r="E157" s="2"/>
      <c r="F157" s="2"/>
      <c r="G157" s="2"/>
      <c r="H157" s="2"/>
      <c r="I157" s="2"/>
      <c r="J157" s="2"/>
    </row>
    <row r="158" spans="3:10" ht="15">
      <c r="C158" s="2"/>
      <c r="D158" s="2"/>
      <c r="E158" s="2"/>
      <c r="F158" s="2"/>
      <c r="G158" s="2"/>
      <c r="H158" s="2"/>
      <c r="I158" s="2"/>
      <c r="J158" s="2"/>
    </row>
    <row r="159" spans="3:10" ht="15">
      <c r="C159" s="2"/>
      <c r="D159" s="2"/>
      <c r="E159" s="2"/>
      <c r="F159" s="2"/>
      <c r="G159" s="2"/>
      <c r="H159" s="2"/>
      <c r="I159" s="2"/>
      <c r="J159" s="2"/>
    </row>
    <row r="160" spans="3:10" ht="15">
      <c r="C160" s="2"/>
      <c r="D160" s="2"/>
      <c r="E160" s="2"/>
      <c r="F160" s="2"/>
      <c r="G160" s="2"/>
      <c r="H160" s="2"/>
      <c r="I160" s="2"/>
      <c r="J160" s="2"/>
    </row>
    <row r="161" spans="3:10" ht="15">
      <c r="C161" s="2"/>
      <c r="D161" s="2"/>
      <c r="E161" s="2"/>
      <c r="F161" s="2"/>
      <c r="G161" s="2"/>
      <c r="H161" s="2"/>
      <c r="I161" s="2"/>
      <c r="J161" s="2"/>
    </row>
    <row r="162" spans="3:10" ht="15">
      <c r="C162" s="2"/>
      <c r="D162" s="2"/>
      <c r="E162" s="2"/>
      <c r="F162" s="2"/>
      <c r="G162" s="2"/>
      <c r="H162" s="2"/>
      <c r="I162" s="2"/>
      <c r="J162" s="2"/>
    </row>
    <row r="163" spans="3:10" ht="15">
      <c r="C163" s="2"/>
      <c r="D163" s="2"/>
      <c r="E163" s="2"/>
      <c r="F163" s="2"/>
      <c r="G163" s="2"/>
      <c r="H163" s="2"/>
      <c r="I163" s="2"/>
      <c r="J163" s="2"/>
    </row>
  </sheetData>
  <mergeCells count="13">
    <mergeCell ref="K6:K7"/>
    <mergeCell ref="K8:K9"/>
    <mergeCell ref="K10:K11"/>
    <mergeCell ref="K12:K13"/>
    <mergeCell ref="K14:K15"/>
    <mergeCell ref="B10:B11"/>
    <mergeCell ref="K18:K19"/>
    <mergeCell ref="K20:K21"/>
    <mergeCell ref="K22:K23"/>
    <mergeCell ref="B16:B17"/>
    <mergeCell ref="B14:B15"/>
    <mergeCell ref="B12:B13"/>
    <mergeCell ref="K16:K17"/>
  </mergeCells>
  <conditionalFormatting sqref="I6:J23">
    <cfRule type="expression" priority="1" dxfId="0">
      <formula>I$5=""</formula>
    </cfRule>
  </conditionalFormatting>
  <dataValidations count="2" disablePrompts="1">
    <dataValidation type="whole" allowBlank="1" showInputMessage="1" showErrorMessage="1" prompt="Input the first year in the Regulatory Period" error="Please enter the first year of the regulatory period as a whole number between 2014 and 2050" sqref="F23 F9 F11 F13 F15 F17 F19 F21 F7">
      <formula1>2014</formula1>
      <formula2>2050</formula2>
    </dataValidation>
    <dataValidation type="whole" allowBlank="1" showInputMessage="1" showErrorMessage="1" prompt="Input the number of years in the regulatory period as either 3,4 or 5." error="Please input the number of years in the regulatory period as 3,4 or 5." sqref="C6:C7 C9 C11 C13 C15 C17 C19 C21 C23">
      <formula1>3</formula1>
      <formula2>5</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5" r:id="rId1"/>
  <headerFooter>
    <oddFooter>&amp;C&amp;8Page &amp;P of &amp;N&amp;R&amp;8&amp;A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4999699890613556"/>
  </sheetPr>
  <dimension ref="A1:K751"/>
  <sheetViews>
    <sheetView tabSelected="1" workbookViewId="0" topLeftCell="A1">
      <pane xSplit="1" ySplit="4" topLeftCell="B17" activePane="bottomRight" state="frozen"/>
      <selection pane="topLeft" activeCell="D6" sqref="D6"/>
      <selection pane="topRight" activeCell="D6" sqref="D6"/>
      <selection pane="bottomLeft" activeCell="D6" sqref="D6"/>
      <selection pane="bottomRight" activeCell="D56" sqref="D56"/>
    </sheetView>
  </sheetViews>
  <sheetFormatPr defaultColWidth="9.140625" defaultRowHeight="15"/>
  <cols>
    <col min="1" max="1" width="55.7109375" style="1" customWidth="1"/>
    <col min="2" max="7" width="9.7109375" style="1" customWidth="1"/>
    <col min="8" max="8" width="12.421875" style="109" bestFit="1" customWidth="1"/>
    <col min="9" max="9" width="9.140625" style="109" customWidth="1"/>
    <col min="10" max="16384" width="9.140625" style="1" customWidth="1"/>
  </cols>
  <sheetData>
    <row r="1" spans="1:9" s="31" customFormat="1" ht="19.5">
      <c r="A1" s="126" t="s">
        <v>106</v>
      </c>
      <c r="B1" s="1"/>
      <c r="C1" s="1"/>
      <c r="D1" s="1"/>
      <c r="E1" s="1"/>
      <c r="F1" s="1"/>
      <c r="G1" s="1"/>
      <c r="H1" s="108"/>
      <c r="I1" s="108"/>
    </row>
    <row r="2" spans="2:9" s="31" customFormat="1" ht="15">
      <c r="B2" s="1"/>
      <c r="C2" s="1"/>
      <c r="D2" s="1"/>
      <c r="E2" s="1"/>
      <c r="F2" s="1"/>
      <c r="G2" s="1"/>
      <c r="H2" s="108"/>
      <c r="I2" s="108"/>
    </row>
    <row r="3" spans="3:9" s="3" customFormat="1" ht="12.75">
      <c r="C3" s="8" t="s">
        <v>85</v>
      </c>
      <c r="D3" s="72"/>
      <c r="E3" s="73"/>
      <c r="F3" s="73"/>
      <c r="G3" s="74"/>
      <c r="H3" s="109"/>
      <c r="I3" s="109"/>
    </row>
    <row r="4" spans="1:9" s="6" customFormat="1" ht="12.75">
      <c r="A4" s="227"/>
      <c r="B4" s="228"/>
      <c r="C4" s="11">
        <f>INPUTS!F5</f>
        <v>2015</v>
      </c>
      <c r="D4" s="12">
        <f>INPUTS!G5</f>
        <v>2016</v>
      </c>
      <c r="E4" s="12">
        <f>INPUTS!H5</f>
        <v>2017</v>
      </c>
      <c r="F4" s="12">
        <f>INPUTS!I5</f>
        <v>2018</v>
      </c>
      <c r="G4" s="13">
        <f>INPUTS!J5</f>
        <v>2019</v>
      </c>
      <c r="H4" s="110" t="s">
        <v>347</v>
      </c>
      <c r="I4" s="110"/>
    </row>
    <row r="5" spans="1:7" ht="14.45">
      <c r="A5" s="3"/>
      <c r="B5" s="3"/>
      <c r="C5" s="116"/>
      <c r="D5" s="116"/>
      <c r="E5" s="116"/>
      <c r="F5" s="116"/>
      <c r="G5" s="116"/>
    </row>
    <row r="6" spans="1:9" s="2" customFormat="1" ht="15">
      <c r="A6" s="130" t="s">
        <v>178</v>
      </c>
      <c r="B6" s="131"/>
      <c r="C6" s="164"/>
      <c r="D6" s="132"/>
      <c r="E6" s="132"/>
      <c r="F6" s="132"/>
      <c r="G6" s="165"/>
      <c r="H6" s="111"/>
      <c r="I6" s="111"/>
    </row>
    <row r="7" spans="1:9" s="2" customFormat="1" ht="15">
      <c r="A7" s="3"/>
      <c r="B7" s="3"/>
      <c r="C7" s="166"/>
      <c r="D7" s="116"/>
      <c r="E7" s="116"/>
      <c r="F7" s="116"/>
      <c r="G7" s="167"/>
      <c r="H7" s="111"/>
      <c r="I7" s="111"/>
    </row>
    <row r="8" spans="1:9" s="2" customFormat="1" ht="15">
      <c r="A8" s="120" t="s">
        <v>182</v>
      </c>
      <c r="B8" s="3"/>
      <c r="C8" s="321"/>
      <c r="D8" s="116">
        <f>C12</f>
        <v>155793.38353091478</v>
      </c>
      <c r="E8" s="116">
        <f>D12</f>
        <v>160410.82679044586</v>
      </c>
      <c r="F8" s="116">
        <f>E12</f>
        <v>165190.09777971634</v>
      </c>
      <c r="G8" s="167">
        <f>F12</f>
        <v>170193.99097840604</v>
      </c>
      <c r="H8" s="111" t="s">
        <v>146</v>
      </c>
      <c r="I8" s="111"/>
    </row>
    <row r="9" spans="1:9" s="2" customFormat="1" ht="15">
      <c r="A9" s="120" t="s">
        <v>224</v>
      </c>
      <c r="B9" s="3"/>
      <c r="C9" s="251"/>
      <c r="D9" s="128">
        <f>1+INPUTS!G18</f>
        <v>1.0215858604262635</v>
      </c>
      <c r="E9" s="128">
        <f>1+INPUTS!H18</f>
        <v>1.021583119286444</v>
      </c>
      <c r="F9" s="128">
        <f>1+INPUTS!I18</f>
        <v>1.0215831192864437</v>
      </c>
      <c r="G9" s="247">
        <f>1+INPUTS!J18</f>
        <v>1.0215831192864442</v>
      </c>
      <c r="H9" s="111" t="s">
        <v>186</v>
      </c>
      <c r="I9" s="111"/>
    </row>
    <row r="10" spans="1:9" s="2" customFormat="1" ht="15">
      <c r="A10" s="120" t="s">
        <v>225</v>
      </c>
      <c r="B10" s="3"/>
      <c r="C10" s="251"/>
      <c r="D10" s="128">
        <f>1-INPUTS!$C$10</f>
        <v>1</v>
      </c>
      <c r="E10" s="128">
        <f>1-INPUTS!$C$10</f>
        <v>1</v>
      </c>
      <c r="F10" s="128">
        <f>1-INPUTS!$C$10</f>
        <v>1</v>
      </c>
      <c r="G10" s="247">
        <f>1-INPUTS!$C$10</f>
        <v>1</v>
      </c>
      <c r="H10" s="111" t="s">
        <v>184</v>
      </c>
      <c r="I10" s="111"/>
    </row>
    <row r="11" spans="1:9" s="2" customFormat="1" ht="15">
      <c r="A11" s="120" t="s">
        <v>226</v>
      </c>
      <c r="B11" s="3"/>
      <c r="C11" s="251"/>
      <c r="D11" s="128">
        <f>1+INPUTS!G23</f>
        <v>1.0078822446066158</v>
      </c>
      <c r="E11" s="128">
        <f>1+INPUTS!H23</f>
        <v>1.0080373523257944</v>
      </c>
      <c r="F11" s="128">
        <f>1+INPUTS!I23</f>
        <v>1.008524618959688</v>
      </c>
      <c r="G11" s="247">
        <f>1+INPUTS!J23</f>
        <v>1.007621123869337</v>
      </c>
      <c r="H11" s="111" t="s">
        <v>185</v>
      </c>
      <c r="I11" s="111"/>
    </row>
    <row r="12" spans="1:9" s="2" customFormat="1" ht="15">
      <c r="A12" s="120" t="s">
        <v>180</v>
      </c>
      <c r="B12" s="3"/>
      <c r="C12" s="345">
        <v>155793.38353091478</v>
      </c>
      <c r="D12" s="119">
        <f>D8*D9*D10*D11</f>
        <v>160410.82679044586</v>
      </c>
      <c r="E12" s="119">
        <f>E8*E9*E10*E11</f>
        <v>165190.09777971634</v>
      </c>
      <c r="F12" s="119">
        <f>F8*F9*F10*F11</f>
        <v>170193.99097840604</v>
      </c>
      <c r="G12" s="169">
        <f>G8*G9*G10*G11</f>
        <v>175192.37248005436</v>
      </c>
      <c r="H12" s="111" t="s">
        <v>146</v>
      </c>
      <c r="I12" s="111"/>
    </row>
    <row r="13" spans="1:9" s="2" customFormat="1" ht="15">
      <c r="A13" s="120"/>
      <c r="B13" s="3"/>
      <c r="C13" s="166"/>
      <c r="D13" s="115"/>
      <c r="E13" s="115"/>
      <c r="F13" s="115"/>
      <c r="G13" s="167"/>
      <c r="H13" s="111"/>
      <c r="I13" s="111"/>
    </row>
    <row r="14" spans="1:11" s="2" customFormat="1" ht="15">
      <c r="A14" s="130" t="s">
        <v>179</v>
      </c>
      <c r="B14" s="131"/>
      <c r="C14" s="164"/>
      <c r="D14" s="132"/>
      <c r="E14" s="132"/>
      <c r="F14" s="132"/>
      <c r="G14" s="165"/>
      <c r="H14" s="111"/>
      <c r="I14" s="111"/>
      <c r="K14" s="175"/>
    </row>
    <row r="15" spans="1:11" s="2" customFormat="1" ht="15">
      <c r="A15" s="3"/>
      <c r="B15" s="3"/>
      <c r="C15" s="166"/>
      <c r="D15" s="116"/>
      <c r="E15" s="116"/>
      <c r="F15" s="116"/>
      <c r="G15" s="167"/>
      <c r="H15" s="111"/>
      <c r="I15" s="111"/>
      <c r="K15" s="175"/>
    </row>
    <row r="16" spans="1:11" s="2" customFormat="1" ht="15">
      <c r="A16" s="120" t="s">
        <v>180</v>
      </c>
      <c r="B16" s="3"/>
      <c r="C16" s="166">
        <f>C12</f>
        <v>155793.38353091478</v>
      </c>
      <c r="D16" s="116">
        <f>D12</f>
        <v>160410.82679044586</v>
      </c>
      <c r="E16" s="116">
        <f>E12</f>
        <v>165190.09777971634</v>
      </c>
      <c r="F16" s="116">
        <f>F12</f>
        <v>170193.99097840604</v>
      </c>
      <c r="G16" s="167">
        <f>G12</f>
        <v>175192.37248005436</v>
      </c>
      <c r="H16" s="109" t="s">
        <v>333</v>
      </c>
      <c r="I16" s="111"/>
      <c r="K16" s="175"/>
    </row>
    <row r="17" spans="1:11" ht="15">
      <c r="A17" s="120" t="s">
        <v>227</v>
      </c>
      <c r="B17" s="3"/>
      <c r="C17" s="166">
        <f>TAXx!E13</f>
        <v>14215.095694974592</v>
      </c>
      <c r="D17" s="116">
        <f>TAXx!F13</f>
        <v>15067.86170411291</v>
      </c>
      <c r="E17" s="116">
        <f>TAXx!G13</f>
        <v>15658.753398743844</v>
      </c>
      <c r="F17" s="116">
        <f>TAXx!H13</f>
        <v>16264.314683415234</v>
      </c>
      <c r="G17" s="167">
        <f>TAXx!I13</f>
        <v>16739.26953310802</v>
      </c>
      <c r="H17" s="109" t="s">
        <v>334</v>
      </c>
      <c r="I17" s="317"/>
      <c r="J17" s="2"/>
      <c r="K17" s="175"/>
    </row>
    <row r="18" spans="1:11" ht="15">
      <c r="A18" s="120" t="s">
        <v>181</v>
      </c>
      <c r="B18" s="3"/>
      <c r="C18" s="344">
        <f>(C16-C17)*C26</f>
        <v>145472.01787782006</v>
      </c>
      <c r="D18" s="119">
        <f aca="true" t="shared" si="0" ref="D18:G18">(D16-D17)*D26</f>
        <v>149340.23245114487</v>
      </c>
      <c r="E18" s="119">
        <f t="shared" si="0"/>
        <v>153643.801853926</v>
      </c>
      <c r="F18" s="119">
        <f t="shared" si="0"/>
        <v>158163.09805822885</v>
      </c>
      <c r="G18" s="169">
        <f t="shared" si="0"/>
        <v>162810.92939480217</v>
      </c>
      <c r="H18" s="109" t="s">
        <v>332</v>
      </c>
      <c r="J18" s="2"/>
      <c r="K18" s="175"/>
    </row>
    <row r="19" spans="1:11" ht="15">
      <c r="A19" s="3"/>
      <c r="B19" s="3"/>
      <c r="C19" s="166"/>
      <c r="D19" s="116"/>
      <c r="E19" s="116"/>
      <c r="F19" s="116"/>
      <c r="G19" s="167"/>
      <c r="J19" s="2"/>
      <c r="K19" s="175"/>
    </row>
    <row r="20" spans="1:9" s="2" customFormat="1" ht="15">
      <c r="A20" s="130" t="s">
        <v>21</v>
      </c>
      <c r="B20" s="131"/>
      <c r="C20" s="164"/>
      <c r="D20" s="132"/>
      <c r="E20" s="132"/>
      <c r="F20" s="132"/>
      <c r="G20" s="165"/>
      <c r="H20" s="111"/>
      <c r="I20" s="111"/>
    </row>
    <row r="21" spans="1:7" ht="15">
      <c r="A21" s="3"/>
      <c r="B21" s="3"/>
      <c r="C21" s="166"/>
      <c r="D21" s="116"/>
      <c r="E21" s="116"/>
      <c r="F21" s="116"/>
      <c r="G21" s="167"/>
    </row>
    <row r="22" spans="1:8" ht="15">
      <c r="A22" s="120" t="s">
        <v>21</v>
      </c>
      <c r="B22" s="166">
        <f>INPUTS!$C$25</f>
        <v>-28631</v>
      </c>
      <c r="C22" s="166"/>
      <c r="D22" s="116"/>
      <c r="E22" s="116"/>
      <c r="F22" s="116"/>
      <c r="G22" s="167"/>
      <c r="H22" s="109" t="s">
        <v>20</v>
      </c>
    </row>
    <row r="23" spans="1:7" ht="15">
      <c r="A23" s="120"/>
      <c r="B23" s="3"/>
      <c r="C23" s="166"/>
      <c r="D23" s="116"/>
      <c r="E23" s="116"/>
      <c r="F23" s="116"/>
      <c r="G23" s="167"/>
    </row>
    <row r="24" spans="1:9" s="2" customFormat="1" ht="18">
      <c r="A24" s="130" t="s">
        <v>329</v>
      </c>
      <c r="B24" s="131"/>
      <c r="C24" s="164"/>
      <c r="D24" s="132"/>
      <c r="E24" s="132"/>
      <c r="F24" s="132"/>
      <c r="G24" s="165"/>
      <c r="H24" s="111"/>
      <c r="I24" s="111"/>
    </row>
    <row r="25" spans="1:7" ht="15">
      <c r="A25" s="3"/>
      <c r="B25" s="3"/>
      <c r="C25" s="251"/>
      <c r="D25" s="116"/>
      <c r="E25" s="116"/>
      <c r="F25" s="116"/>
      <c r="G25" s="167"/>
    </row>
    <row r="26" spans="1:8" ht="15">
      <c r="A26" s="120" t="s">
        <v>330</v>
      </c>
      <c r="B26" s="3"/>
      <c r="C26" s="251">
        <f>INPUTS!F31</f>
        <v>1.0275023105689192</v>
      </c>
      <c r="D26" s="128">
        <f>INPUTS!G31</f>
        <v>1.0275023105689192</v>
      </c>
      <c r="E26" s="128">
        <f>INPUTS!H31</f>
        <v>1.0275023105689192</v>
      </c>
      <c r="F26" s="128">
        <f>INPUTS!I31</f>
        <v>1.0275023105689192</v>
      </c>
      <c r="G26" s="247">
        <f>INPUTS!J31</f>
        <v>1.0275023105689192</v>
      </c>
      <c r="H26" s="109" t="s">
        <v>26</v>
      </c>
    </row>
    <row r="27" spans="1:7" ht="15">
      <c r="A27" s="3"/>
      <c r="B27" s="3"/>
      <c r="C27" s="166"/>
      <c r="D27" s="116"/>
      <c r="E27" s="116"/>
      <c r="F27" s="116"/>
      <c r="G27" s="167"/>
    </row>
    <row r="28" spans="1:9" s="2" customFormat="1" ht="15">
      <c r="A28" s="130" t="s">
        <v>256</v>
      </c>
      <c r="B28" s="131"/>
      <c r="C28" s="164"/>
      <c r="D28" s="132"/>
      <c r="E28" s="132"/>
      <c r="F28" s="132"/>
      <c r="G28" s="165"/>
      <c r="H28" s="111"/>
      <c r="I28" s="111"/>
    </row>
    <row r="29" spans="1:7" ht="15">
      <c r="A29" s="3"/>
      <c r="B29" s="3"/>
      <c r="C29" s="166"/>
      <c r="D29" s="116"/>
      <c r="E29" s="116"/>
      <c r="F29" s="116"/>
      <c r="G29" s="167"/>
    </row>
    <row r="30" spans="1:9" s="2" customFormat="1" ht="15">
      <c r="A30" s="120" t="s">
        <v>254</v>
      </c>
      <c r="B30" s="3"/>
      <c r="C30" s="166"/>
      <c r="D30" s="115"/>
      <c r="E30" s="115"/>
      <c r="F30" s="115"/>
      <c r="G30" s="167"/>
      <c r="H30" s="111"/>
      <c r="I30" s="111"/>
    </row>
    <row r="31" spans="1:9" s="2" customFormat="1" ht="15">
      <c r="A31" s="122" t="s">
        <v>181</v>
      </c>
      <c r="B31" s="3"/>
      <c r="C31" s="166">
        <f>C18</f>
        <v>145472.01787782006</v>
      </c>
      <c r="D31" s="116">
        <f>D18</f>
        <v>149340.23245114487</v>
      </c>
      <c r="E31" s="116">
        <f>E18</f>
        <v>153643.801853926</v>
      </c>
      <c r="F31" s="116">
        <f>F18</f>
        <v>158163.09805822885</v>
      </c>
      <c r="G31" s="167">
        <f>G18</f>
        <v>162810.92939480217</v>
      </c>
      <c r="H31" s="111" t="s">
        <v>333</v>
      </c>
      <c r="I31" s="111"/>
    </row>
    <row r="32" spans="1:11" s="2" customFormat="1" ht="15">
      <c r="A32" s="122" t="s">
        <v>264</v>
      </c>
      <c r="B32" s="3"/>
      <c r="C32" s="170">
        <v>1</v>
      </c>
      <c r="D32" s="127">
        <f>C32+1</f>
        <v>2</v>
      </c>
      <c r="E32" s="127">
        <f aca="true" t="shared" si="1" ref="E32:G32">D32+1</f>
        <v>3</v>
      </c>
      <c r="F32" s="127">
        <f t="shared" si="1"/>
        <v>4</v>
      </c>
      <c r="G32" s="171">
        <f t="shared" si="1"/>
        <v>5</v>
      </c>
      <c r="H32" s="111" t="s">
        <v>146</v>
      </c>
      <c r="I32" s="111"/>
      <c r="K32" s="419"/>
    </row>
    <row r="33" spans="1:9" s="2" customFormat="1" ht="15">
      <c r="A33" s="122" t="s">
        <v>255</v>
      </c>
      <c r="B33" s="3"/>
      <c r="C33" s="166">
        <f>C31/(1+INPUTS!$C$16)^C32</f>
        <v>136056.88166649838</v>
      </c>
      <c r="D33" s="116">
        <f>D31/(1+INPUTS!$C$16)^D32</f>
        <v>130634.81146133931</v>
      </c>
      <c r="E33" s="116">
        <f>E31/(1+INPUTS!$C$16)^E32</f>
        <v>125700.84432176166</v>
      </c>
      <c r="F33" s="116">
        <f>F31/(1+INPUTS!$C$16)^F32</f>
        <v>121023.40367161324</v>
      </c>
      <c r="G33" s="167">
        <f>G31/(1+INPUTS!$C$16)^G32</f>
        <v>116516.86876345643</v>
      </c>
      <c r="H33" s="111" t="s">
        <v>146</v>
      </c>
      <c r="I33" s="111"/>
    </row>
    <row r="34" spans="1:11" s="2" customFormat="1" ht="15">
      <c r="A34" s="122" t="str">
        <f>"NPV of MAR after tax (A) ["&amp;INPUTS!$C$6&amp;" year regulatory period]"</f>
        <v>NPV of MAR after tax (A) [5 year regulatory period]</v>
      </c>
      <c r="B34" s="3"/>
      <c r="C34" s="168">
        <f ca="1">SUM(OFFSET($C33:$G33,0,0,1,INPUTS!$C$6))</f>
        <v>629932.809884669</v>
      </c>
      <c r="D34" s="116"/>
      <c r="E34" s="116"/>
      <c r="F34" s="116"/>
      <c r="G34" s="167"/>
      <c r="H34" s="111"/>
      <c r="I34" s="111"/>
      <c r="K34" s="174"/>
    </row>
    <row r="35" spans="1:11" s="2" customFormat="1" ht="15">
      <c r="A35" s="180"/>
      <c r="B35" s="3"/>
      <c r="C35" s="166"/>
      <c r="D35" s="116"/>
      <c r="E35" s="116"/>
      <c r="F35" s="116"/>
      <c r="G35" s="167"/>
      <c r="H35" s="111"/>
      <c r="I35" s="111"/>
      <c r="K35" s="175"/>
    </row>
    <row r="36" spans="1:9" s="2" customFormat="1" ht="15">
      <c r="A36" s="122" t="s">
        <v>170</v>
      </c>
      <c r="B36" s="3"/>
      <c r="C36" s="166">
        <f>BBARx!E40*C26</f>
        <v>134823.0850370288</v>
      </c>
      <c r="D36" s="116">
        <f>BBARx!F40*D26</f>
        <v>144103.95196756587</v>
      </c>
      <c r="E36" s="116">
        <f>BBARx!G40*E26</f>
        <v>148077.60120228276</v>
      </c>
      <c r="F36" s="116">
        <f>BBARx!H40*F26</f>
        <v>151868.14894519444</v>
      </c>
      <c r="G36" s="167">
        <f>BBARx!I40*G26</f>
        <v>156215.31268816773</v>
      </c>
      <c r="H36" s="111" t="s">
        <v>335</v>
      </c>
      <c r="I36" s="111"/>
    </row>
    <row r="37" spans="1:9" s="2" customFormat="1" ht="15">
      <c r="A37" s="122" t="s">
        <v>264</v>
      </c>
      <c r="B37" s="3"/>
      <c r="C37" s="170">
        <f>C32</f>
        <v>1</v>
      </c>
      <c r="D37" s="127">
        <f aca="true" t="shared" si="2" ref="D37:G37">D32</f>
        <v>2</v>
      </c>
      <c r="E37" s="127">
        <f t="shared" si="2"/>
        <v>3</v>
      </c>
      <c r="F37" s="127">
        <f t="shared" si="2"/>
        <v>4</v>
      </c>
      <c r="G37" s="171">
        <f t="shared" si="2"/>
        <v>5</v>
      </c>
      <c r="H37" s="111"/>
      <c r="I37" s="111"/>
    </row>
    <row r="38" spans="1:9" s="2" customFormat="1" ht="15">
      <c r="A38" s="122" t="s">
        <v>183</v>
      </c>
      <c r="B38" s="3"/>
      <c r="C38" s="166">
        <f>C36/(1+INPUTS!$C$16)^C37</f>
        <v>126097.16146373813</v>
      </c>
      <c r="D38" s="116">
        <f>D36/(1+INPUTS!$C$16)^D37</f>
        <v>126054.39463391264</v>
      </c>
      <c r="E38" s="116">
        <f>E36/(1+INPUTS!$C$16)^E37</f>
        <v>121146.9598621653</v>
      </c>
      <c r="F38" s="116">
        <f>F36/(1+INPUTS!$C$16)^F37</f>
        <v>116206.6279701247</v>
      </c>
      <c r="G38" s="167">
        <f>G36/(1+INPUTS!$C$16)^G37</f>
        <v>111796.66595472828</v>
      </c>
      <c r="H38" s="111" t="s">
        <v>153</v>
      </c>
      <c r="I38" s="111"/>
    </row>
    <row r="39" spans="1:9" s="2" customFormat="1" ht="15">
      <c r="A39" s="122" t="str">
        <f>"NPV of BBAR after tax ["&amp;INPUTS!$C$6&amp;" year regulatory period]"</f>
        <v>NPV of BBAR after tax [5 year regulatory period]</v>
      </c>
      <c r="B39" s="3"/>
      <c r="C39" s="168">
        <f ca="1">SUM(OFFSET($C38:$G38,0,0,1,INPUTS!$C$6))</f>
        <v>601301.809884669</v>
      </c>
      <c r="D39" s="116"/>
      <c r="E39" s="116"/>
      <c r="F39" s="116"/>
      <c r="G39" s="167"/>
      <c r="H39" s="111" t="s">
        <v>146</v>
      </c>
      <c r="I39" s="111"/>
    </row>
    <row r="40" spans="1:9" s="2" customFormat="1" ht="15">
      <c r="A40" s="122" t="s">
        <v>263</v>
      </c>
      <c r="B40" s="3"/>
      <c r="C40" s="166">
        <f>B22</f>
        <v>-28631</v>
      </c>
      <c r="D40" s="116"/>
      <c r="E40" s="116"/>
      <c r="F40" s="116"/>
      <c r="G40" s="167"/>
      <c r="H40" s="111" t="s">
        <v>333</v>
      </c>
      <c r="I40" s="111"/>
    </row>
    <row r="41" spans="1:9" s="2" customFormat="1" ht="15">
      <c r="A41" s="122" t="str">
        <f>"NPV of BBAR after tax including Clawback (B) ["&amp;INPUTS!$C$6&amp;" year regulatory period]"</f>
        <v>NPV of BBAR after tax including Clawback (B) [5 year regulatory period]</v>
      </c>
      <c r="B41" s="3"/>
      <c r="C41" s="168">
        <f ca="1">C39-C40</f>
        <v>629932.809884669</v>
      </c>
      <c r="D41" s="116"/>
      <c r="E41" s="116"/>
      <c r="F41" s="116"/>
      <c r="G41" s="167"/>
      <c r="H41" s="111"/>
      <c r="I41" s="111"/>
    </row>
    <row r="42" spans="1:9" s="2" customFormat="1" ht="15">
      <c r="A42" s="122"/>
      <c r="B42" s="3"/>
      <c r="C42" s="166"/>
      <c r="D42" s="116"/>
      <c r="E42" s="116"/>
      <c r="F42" s="116"/>
      <c r="G42" s="167"/>
      <c r="H42" s="111"/>
      <c r="I42" s="111"/>
    </row>
    <row r="43" spans="1:11" s="2" customFormat="1" ht="15">
      <c r="A43" s="122" t="s">
        <v>196</v>
      </c>
      <c r="B43" s="3"/>
      <c r="C43" s="166">
        <f ca="1">C41-C34</f>
        <v>0</v>
      </c>
      <c r="D43" s="116"/>
      <c r="E43" s="116"/>
      <c r="F43" s="116"/>
      <c r="G43" s="167"/>
      <c r="H43" s="111"/>
      <c r="I43" s="111"/>
      <c r="K43" s="175"/>
    </row>
    <row r="44" spans="1:11" s="2" customFormat="1" ht="15">
      <c r="A44" s="120"/>
      <c r="B44" s="3"/>
      <c r="C44" s="166"/>
      <c r="D44" s="116"/>
      <c r="E44" s="116"/>
      <c r="F44" s="116"/>
      <c r="G44" s="167"/>
      <c r="H44" s="111"/>
      <c r="I44" s="111"/>
      <c r="K44" s="175"/>
    </row>
    <row r="45" spans="1:7" s="109" customFormat="1" ht="12.75">
      <c r="A45" s="3"/>
      <c r="B45" s="3"/>
      <c r="C45" s="116"/>
      <c r="D45" s="116"/>
      <c r="E45" s="116"/>
      <c r="F45" s="116"/>
      <c r="G45" s="116"/>
    </row>
    <row r="46" spans="1:7" s="109" customFormat="1" ht="12.75">
      <c r="A46" s="3"/>
      <c r="B46" s="3"/>
      <c r="C46" s="116"/>
      <c r="D46" s="116"/>
      <c r="E46" s="116"/>
      <c r="F46" s="116"/>
      <c r="G46" s="116"/>
    </row>
    <row r="47" spans="1:7" s="109" customFormat="1" ht="12.75">
      <c r="A47" s="3"/>
      <c r="B47" s="3"/>
      <c r="C47" s="116"/>
      <c r="D47" s="116"/>
      <c r="E47" s="116"/>
      <c r="F47" s="116"/>
      <c r="G47" s="116"/>
    </row>
    <row r="48" spans="1:7" s="109" customFormat="1" ht="12.75">
      <c r="A48" s="3"/>
      <c r="B48" s="3"/>
      <c r="C48" s="116"/>
      <c r="D48" s="116"/>
      <c r="E48" s="116"/>
      <c r="F48" s="116"/>
      <c r="G48" s="116"/>
    </row>
    <row r="49" spans="1:7" s="109" customFormat="1" ht="12.75">
      <c r="A49" s="3"/>
      <c r="B49" s="3"/>
      <c r="C49" s="116"/>
      <c r="D49" s="116"/>
      <c r="E49" s="116"/>
      <c r="F49" s="116"/>
      <c r="G49" s="116"/>
    </row>
    <row r="50" spans="1:7" s="109" customFormat="1" ht="12.75">
      <c r="A50" s="3"/>
      <c r="B50" s="3"/>
      <c r="C50" s="116"/>
      <c r="D50" s="116"/>
      <c r="E50" s="116"/>
      <c r="F50" s="116"/>
      <c r="G50" s="116"/>
    </row>
    <row r="51" spans="1:7" s="109" customFormat="1" ht="12.75">
      <c r="A51" s="3"/>
      <c r="B51" s="3"/>
      <c r="C51" s="3"/>
      <c r="D51" s="3"/>
      <c r="E51" s="3"/>
      <c r="F51" s="3"/>
      <c r="G51" s="3"/>
    </row>
    <row r="52" spans="1:7" s="109" customFormat="1" ht="12.75">
      <c r="A52" s="3"/>
      <c r="B52" s="3"/>
      <c r="C52" s="3"/>
      <c r="D52" s="3"/>
      <c r="E52" s="3"/>
      <c r="F52" s="3"/>
      <c r="G52" s="3"/>
    </row>
    <row r="53" spans="1:7" s="109" customFormat="1" ht="12.75">
      <c r="A53" s="3"/>
      <c r="B53" s="3"/>
      <c r="C53" s="3"/>
      <c r="D53" s="3"/>
      <c r="E53" s="3"/>
      <c r="F53" s="3"/>
      <c r="G53" s="3"/>
    </row>
    <row r="54" spans="1:7" s="109" customFormat="1" ht="12.75">
      <c r="A54" s="3"/>
      <c r="B54" s="3"/>
      <c r="C54" s="3"/>
      <c r="D54" s="3"/>
      <c r="E54" s="3"/>
      <c r="F54" s="3"/>
      <c r="G54" s="3"/>
    </row>
    <row r="55" spans="1:7" s="109" customFormat="1" ht="12.75">
      <c r="A55" s="3"/>
      <c r="B55" s="3"/>
      <c r="C55" s="3"/>
      <c r="D55" s="3"/>
      <c r="E55" s="3"/>
      <c r="F55" s="3"/>
      <c r="G55" s="3"/>
    </row>
    <row r="56" spans="1:7" s="109" customFormat="1" ht="12.75">
      <c r="A56" s="3"/>
      <c r="B56" s="3"/>
      <c r="C56" s="3"/>
      <c r="D56" s="3"/>
      <c r="E56" s="3"/>
      <c r="F56" s="3"/>
      <c r="G56" s="3"/>
    </row>
    <row r="57" spans="1:7" s="109" customFormat="1" ht="12.75">
      <c r="A57" s="3"/>
      <c r="B57" s="3"/>
      <c r="C57" s="3"/>
      <c r="D57" s="3"/>
      <c r="E57" s="3"/>
      <c r="F57" s="3"/>
      <c r="G57" s="3"/>
    </row>
    <row r="58" spans="1:7" s="109" customFormat="1" ht="12.75">
      <c r="A58" s="3"/>
      <c r="B58" s="3"/>
      <c r="C58" s="3"/>
      <c r="D58" s="3"/>
      <c r="E58" s="3"/>
      <c r="F58" s="3"/>
      <c r="G58" s="3"/>
    </row>
    <row r="59" spans="1:7" s="109" customFormat="1" ht="12.75">
      <c r="A59" s="3"/>
      <c r="B59" s="3"/>
      <c r="C59" s="3"/>
      <c r="D59" s="3"/>
      <c r="E59" s="3"/>
      <c r="F59" s="3"/>
      <c r="G59" s="3"/>
    </row>
    <row r="60" spans="1:7" s="109" customFormat="1" ht="12.75">
      <c r="A60" s="3"/>
      <c r="B60" s="3"/>
      <c r="C60" s="3"/>
      <c r="D60" s="3"/>
      <c r="E60" s="3"/>
      <c r="F60" s="3"/>
      <c r="G60" s="3"/>
    </row>
    <row r="61" spans="1:7" s="109" customFormat="1" ht="12.75">
      <c r="A61" s="3"/>
      <c r="B61" s="3"/>
      <c r="C61" s="3"/>
      <c r="D61" s="3"/>
      <c r="E61" s="3"/>
      <c r="F61" s="3"/>
      <c r="G61" s="3"/>
    </row>
    <row r="62" spans="1:7" s="109" customFormat="1" ht="12.75">
      <c r="A62" s="3"/>
      <c r="B62" s="3"/>
      <c r="C62" s="3"/>
      <c r="D62" s="3"/>
      <c r="E62" s="3"/>
      <c r="F62" s="3"/>
      <c r="G62" s="3"/>
    </row>
    <row r="63" spans="1:7" s="109" customFormat="1" ht="12.75">
      <c r="A63" s="3"/>
      <c r="B63" s="3"/>
      <c r="C63" s="3"/>
      <c r="D63" s="3"/>
      <c r="E63" s="3"/>
      <c r="F63" s="3"/>
      <c r="G63" s="3"/>
    </row>
    <row r="64" spans="1:7" s="109" customFormat="1" ht="12.75">
      <c r="A64" s="3"/>
      <c r="B64" s="3"/>
      <c r="C64" s="3"/>
      <c r="D64" s="3"/>
      <c r="E64" s="3"/>
      <c r="F64" s="3"/>
      <c r="G64" s="3"/>
    </row>
    <row r="65" spans="1:7" s="109" customFormat="1" ht="12.75">
      <c r="A65" s="3"/>
      <c r="B65" s="3"/>
      <c r="C65" s="3"/>
      <c r="D65" s="3"/>
      <c r="E65" s="3"/>
      <c r="F65" s="3"/>
      <c r="G65" s="3"/>
    </row>
    <row r="66" spans="1:7" s="109" customFormat="1" ht="12.75">
      <c r="A66" s="3"/>
      <c r="B66" s="3"/>
      <c r="C66" s="3"/>
      <c r="D66" s="3"/>
      <c r="E66" s="3"/>
      <c r="F66" s="3"/>
      <c r="G66" s="3"/>
    </row>
    <row r="67" spans="1:7" s="109" customFormat="1" ht="12.75">
      <c r="A67" s="3"/>
      <c r="B67" s="3"/>
      <c r="C67" s="3"/>
      <c r="D67" s="3"/>
      <c r="E67" s="3"/>
      <c r="F67" s="3"/>
      <c r="G67" s="3"/>
    </row>
    <row r="68" spans="1:7" s="109" customFormat="1" ht="12.75">
      <c r="A68" s="3"/>
      <c r="B68" s="3"/>
      <c r="C68" s="3"/>
      <c r="D68" s="3"/>
      <c r="E68" s="3"/>
      <c r="F68" s="3"/>
      <c r="G68" s="3"/>
    </row>
    <row r="69" spans="1:7" s="109" customFormat="1" ht="12.75">
      <c r="A69" s="3"/>
      <c r="B69" s="3"/>
      <c r="C69" s="3"/>
      <c r="D69" s="3"/>
      <c r="E69" s="3"/>
      <c r="F69" s="3"/>
      <c r="G69" s="3"/>
    </row>
    <row r="70" spans="1:7" s="109" customFormat="1" ht="12.75">
      <c r="A70" s="3"/>
      <c r="B70" s="3"/>
      <c r="C70" s="3"/>
      <c r="D70" s="3"/>
      <c r="E70" s="3"/>
      <c r="F70" s="3"/>
      <c r="G70" s="3"/>
    </row>
    <row r="71" spans="1:7" s="109" customFormat="1" ht="12.75">
      <c r="A71" s="3"/>
      <c r="B71" s="3"/>
      <c r="C71" s="3"/>
      <c r="D71" s="3"/>
      <c r="E71" s="3"/>
      <c r="F71" s="3"/>
      <c r="G71" s="3"/>
    </row>
    <row r="72" spans="1:7" s="109" customFormat="1" ht="12.75">
      <c r="A72" s="3"/>
      <c r="B72" s="3"/>
      <c r="C72" s="3"/>
      <c r="D72" s="3"/>
      <c r="E72" s="3"/>
      <c r="F72" s="3"/>
      <c r="G72" s="3"/>
    </row>
    <row r="73" spans="1:7" s="109" customFormat="1" ht="12.75">
      <c r="A73" s="3"/>
      <c r="B73" s="3"/>
      <c r="C73" s="3"/>
      <c r="D73" s="3"/>
      <c r="E73" s="3"/>
      <c r="F73" s="3"/>
      <c r="G73" s="3"/>
    </row>
    <row r="74" spans="1:7" s="109" customFormat="1" ht="12.75">
      <c r="A74" s="3"/>
      <c r="B74" s="3"/>
      <c r="C74" s="3"/>
      <c r="D74" s="3"/>
      <c r="E74" s="3"/>
      <c r="F74" s="3"/>
      <c r="G74" s="3"/>
    </row>
    <row r="75" spans="1:7" s="109" customFormat="1" ht="12.75">
      <c r="A75" s="3"/>
      <c r="B75" s="3"/>
      <c r="C75" s="3"/>
      <c r="D75" s="3"/>
      <c r="E75" s="3"/>
      <c r="F75" s="3"/>
      <c r="G75" s="3"/>
    </row>
    <row r="76" spans="1:7" s="109" customFormat="1" ht="12.75">
      <c r="A76" s="3"/>
      <c r="B76" s="3"/>
      <c r="C76" s="3"/>
      <c r="D76" s="3"/>
      <c r="E76" s="3"/>
      <c r="F76" s="3"/>
      <c r="G76" s="3"/>
    </row>
    <row r="77" spans="1:7" s="109" customFormat="1" ht="12.75">
      <c r="A77" s="3"/>
      <c r="B77" s="3"/>
      <c r="C77" s="3"/>
      <c r="D77" s="3"/>
      <c r="E77" s="3"/>
      <c r="F77" s="3"/>
      <c r="G77" s="3"/>
    </row>
    <row r="78" spans="1:7" s="109" customFormat="1" ht="12.75">
      <c r="A78" s="3"/>
      <c r="B78" s="3"/>
      <c r="C78" s="3"/>
      <c r="D78" s="3"/>
      <c r="E78" s="3"/>
      <c r="F78" s="3"/>
      <c r="G78" s="3"/>
    </row>
    <row r="79" spans="1:7" s="109" customFormat="1" ht="12.75">
      <c r="A79" s="3"/>
      <c r="B79" s="3"/>
      <c r="C79" s="3"/>
      <c r="D79" s="3"/>
      <c r="E79" s="3"/>
      <c r="F79" s="3"/>
      <c r="G79" s="3"/>
    </row>
    <row r="80" spans="1:7" s="109" customFormat="1" ht="12.75">
      <c r="A80" s="3"/>
      <c r="B80" s="3"/>
      <c r="C80" s="3"/>
      <c r="D80" s="3"/>
      <c r="E80" s="3"/>
      <c r="F80" s="3"/>
      <c r="G80" s="3"/>
    </row>
    <row r="81" spans="1:7" s="109" customFormat="1" ht="12.75">
      <c r="A81" s="3"/>
      <c r="B81" s="3"/>
      <c r="C81" s="3"/>
      <c r="D81" s="3"/>
      <c r="E81" s="3"/>
      <c r="F81" s="3"/>
      <c r="G81" s="3"/>
    </row>
    <row r="82" spans="1:7" s="109" customFormat="1" ht="12.75">
      <c r="A82" s="3"/>
      <c r="B82" s="3"/>
      <c r="C82" s="3"/>
      <c r="D82" s="3"/>
      <c r="E82" s="3"/>
      <c r="F82" s="3"/>
      <c r="G82" s="3"/>
    </row>
    <row r="83" spans="1:7" s="109" customFormat="1" ht="12.75">
      <c r="A83" s="3"/>
      <c r="B83" s="3"/>
      <c r="C83" s="3"/>
      <c r="D83" s="3"/>
      <c r="E83" s="3"/>
      <c r="F83" s="3"/>
      <c r="G83" s="3"/>
    </row>
    <row r="84" spans="1:7" s="109" customFormat="1" ht="12.75">
      <c r="A84" s="3"/>
      <c r="B84" s="3"/>
      <c r="C84" s="3"/>
      <c r="D84" s="3"/>
      <c r="E84" s="3"/>
      <c r="F84" s="3"/>
      <c r="G84" s="3"/>
    </row>
    <row r="85" spans="1:7" s="109" customFormat="1" ht="12.75">
      <c r="A85" s="3"/>
      <c r="B85" s="3"/>
      <c r="C85" s="3"/>
      <c r="D85" s="3"/>
      <c r="E85" s="3"/>
      <c r="F85" s="3"/>
      <c r="G85" s="3"/>
    </row>
    <row r="86" spans="1:7" s="109" customFormat="1" ht="12.75">
      <c r="A86" s="3"/>
      <c r="B86" s="3"/>
      <c r="C86" s="3"/>
      <c r="D86" s="3"/>
      <c r="E86" s="3"/>
      <c r="F86" s="3"/>
      <c r="G86" s="3"/>
    </row>
    <row r="87" spans="1:7" s="109" customFormat="1" ht="12.75">
      <c r="A87" s="3"/>
      <c r="B87" s="3"/>
      <c r="C87" s="3"/>
      <c r="D87" s="3"/>
      <c r="E87" s="3"/>
      <c r="F87" s="3"/>
      <c r="G87" s="3"/>
    </row>
    <row r="88" spans="1:7" s="109" customFormat="1" ht="12.75">
      <c r="A88" s="3"/>
      <c r="B88" s="3"/>
      <c r="C88" s="3"/>
      <c r="D88" s="3"/>
      <c r="E88" s="3"/>
      <c r="F88" s="3"/>
      <c r="G88" s="3"/>
    </row>
    <row r="89" spans="1:7" s="109" customFormat="1" ht="12.75">
      <c r="A89" s="3"/>
      <c r="B89" s="3"/>
      <c r="C89" s="3"/>
      <c r="D89" s="3"/>
      <c r="E89" s="3"/>
      <c r="F89" s="3"/>
      <c r="G89" s="3"/>
    </row>
    <row r="90" spans="1:7" s="109" customFormat="1" ht="12.75">
      <c r="A90" s="3"/>
      <c r="B90" s="3"/>
      <c r="C90" s="3"/>
      <c r="D90" s="3"/>
      <c r="E90" s="3"/>
      <c r="F90" s="3"/>
      <c r="G90" s="3"/>
    </row>
    <row r="91" spans="1:7" s="109" customFormat="1" ht="12.75">
      <c r="A91" s="3"/>
      <c r="B91" s="3"/>
      <c r="C91" s="3"/>
      <c r="D91" s="3"/>
      <c r="E91" s="3"/>
      <c r="F91" s="3"/>
      <c r="G91" s="3"/>
    </row>
    <row r="92" spans="1:7" s="109" customFormat="1" ht="12.75">
      <c r="A92" s="3"/>
      <c r="B92" s="3"/>
      <c r="C92" s="3"/>
      <c r="D92" s="3"/>
      <c r="E92" s="3"/>
      <c r="F92" s="3"/>
      <c r="G92" s="3"/>
    </row>
    <row r="93" spans="1:7" s="109" customFormat="1" ht="12.75">
      <c r="A93" s="3"/>
      <c r="B93" s="3"/>
      <c r="C93" s="3"/>
      <c r="D93" s="3"/>
      <c r="E93" s="3"/>
      <c r="F93" s="3"/>
      <c r="G93" s="3"/>
    </row>
    <row r="94" spans="1:7" s="109" customFormat="1" ht="12.75">
      <c r="A94" s="3"/>
      <c r="B94" s="3"/>
      <c r="C94" s="3"/>
      <c r="D94" s="3"/>
      <c r="E94" s="3"/>
      <c r="F94" s="3"/>
      <c r="G94" s="3"/>
    </row>
    <row r="95" spans="1:7" s="109" customFormat="1" ht="12.75">
      <c r="A95" s="3"/>
      <c r="B95" s="3"/>
      <c r="C95" s="3"/>
      <c r="D95" s="3"/>
      <c r="E95" s="3"/>
      <c r="F95" s="3"/>
      <c r="G95" s="3"/>
    </row>
    <row r="96" spans="1:7" s="109" customFormat="1" ht="12.75">
      <c r="A96" s="3"/>
      <c r="B96" s="3"/>
      <c r="C96" s="3"/>
      <c r="D96" s="3"/>
      <c r="E96" s="3"/>
      <c r="F96" s="3"/>
      <c r="G96" s="3"/>
    </row>
    <row r="97" spans="1:7" s="109" customFormat="1" ht="12.75">
      <c r="A97" s="3"/>
      <c r="B97" s="3"/>
      <c r="C97" s="3"/>
      <c r="D97" s="3"/>
      <c r="E97" s="3"/>
      <c r="F97" s="3"/>
      <c r="G97" s="3"/>
    </row>
    <row r="98" spans="1:7" s="109" customFormat="1" ht="12.75">
      <c r="A98" s="3"/>
      <c r="B98" s="3"/>
      <c r="C98" s="3"/>
      <c r="D98" s="3"/>
      <c r="E98" s="3"/>
      <c r="F98" s="3"/>
      <c r="G98" s="3"/>
    </row>
    <row r="99" spans="1:7" s="109" customFormat="1" ht="12.75">
      <c r="A99" s="3"/>
      <c r="B99" s="3"/>
      <c r="C99" s="3"/>
      <c r="D99" s="3"/>
      <c r="E99" s="3"/>
      <c r="F99" s="3"/>
      <c r="G99" s="3"/>
    </row>
    <row r="100" spans="1:7" s="109" customFormat="1" ht="12.75">
      <c r="A100" s="3"/>
      <c r="B100" s="3"/>
      <c r="C100" s="3"/>
      <c r="D100" s="3"/>
      <c r="E100" s="3"/>
      <c r="F100" s="3"/>
      <c r="G100" s="3"/>
    </row>
    <row r="101" spans="1:7" s="109" customFormat="1" ht="12.75">
      <c r="A101" s="3"/>
      <c r="B101" s="3"/>
      <c r="C101" s="3"/>
      <c r="D101" s="3"/>
      <c r="E101" s="3"/>
      <c r="F101" s="3"/>
      <c r="G101" s="3"/>
    </row>
    <row r="102" spans="1:7" s="109" customFormat="1" ht="12.75">
      <c r="A102" s="3"/>
      <c r="B102" s="3"/>
      <c r="C102" s="3"/>
      <c r="D102" s="3"/>
      <c r="E102" s="3"/>
      <c r="F102" s="3"/>
      <c r="G102" s="3"/>
    </row>
    <row r="103" spans="1:7" s="109" customFormat="1" ht="12.75">
      <c r="A103" s="3"/>
      <c r="B103" s="3"/>
      <c r="C103" s="3"/>
      <c r="D103" s="3"/>
      <c r="E103" s="3"/>
      <c r="F103" s="3"/>
      <c r="G103" s="3"/>
    </row>
    <row r="104" spans="1:7" s="109" customFormat="1" ht="12.75">
      <c r="A104" s="3"/>
      <c r="B104" s="3"/>
      <c r="C104" s="3"/>
      <c r="D104" s="3"/>
      <c r="E104" s="3"/>
      <c r="F104" s="3"/>
      <c r="G104" s="3"/>
    </row>
    <row r="105" spans="1:7" s="109" customFormat="1" ht="12.75">
      <c r="A105" s="3"/>
      <c r="B105" s="3"/>
      <c r="C105" s="3"/>
      <c r="D105" s="3"/>
      <c r="E105" s="3"/>
      <c r="F105" s="3"/>
      <c r="G105" s="3"/>
    </row>
    <row r="106" spans="1:7" s="109" customFormat="1" ht="12.75">
      <c r="A106" s="3"/>
      <c r="B106" s="3"/>
      <c r="C106" s="3"/>
      <c r="D106" s="3"/>
      <c r="E106" s="3"/>
      <c r="F106" s="3"/>
      <c r="G106" s="3"/>
    </row>
    <row r="107" spans="1:7" s="109" customFormat="1" ht="12.75">
      <c r="A107" s="3"/>
      <c r="B107" s="3"/>
      <c r="C107" s="3"/>
      <c r="D107" s="3"/>
      <c r="E107" s="3"/>
      <c r="F107" s="3"/>
      <c r="G107" s="3"/>
    </row>
    <row r="108" spans="1:7" s="109" customFormat="1" ht="12.75">
      <c r="A108" s="3"/>
      <c r="B108" s="3"/>
      <c r="C108" s="3"/>
      <c r="D108" s="3"/>
      <c r="E108" s="3"/>
      <c r="F108" s="3"/>
      <c r="G108" s="3"/>
    </row>
    <row r="109" spans="1:7" s="109" customFormat="1" ht="12.75">
      <c r="A109" s="3"/>
      <c r="B109" s="3"/>
      <c r="C109" s="3"/>
      <c r="D109" s="3"/>
      <c r="E109" s="3"/>
      <c r="F109" s="3"/>
      <c r="G109" s="3"/>
    </row>
    <row r="110" spans="1:7" s="109" customFormat="1" ht="12.75">
      <c r="A110" s="3"/>
      <c r="B110" s="3"/>
      <c r="C110" s="3"/>
      <c r="D110" s="3"/>
      <c r="E110" s="3"/>
      <c r="F110" s="3"/>
      <c r="G110" s="3"/>
    </row>
    <row r="111" spans="1:7" s="109" customFormat="1" ht="12.75">
      <c r="A111" s="3"/>
      <c r="B111" s="3"/>
      <c r="C111" s="3"/>
      <c r="D111" s="3"/>
      <c r="E111" s="3"/>
      <c r="F111" s="3"/>
      <c r="G111" s="3"/>
    </row>
    <row r="112" spans="1:7" s="109" customFormat="1" ht="12.75">
      <c r="A112" s="3"/>
      <c r="B112" s="3"/>
      <c r="C112" s="3"/>
      <c r="D112" s="3"/>
      <c r="E112" s="3"/>
      <c r="F112" s="3"/>
      <c r="G112" s="3"/>
    </row>
    <row r="113" spans="1:7" s="109" customFormat="1" ht="12.75">
      <c r="A113" s="3"/>
      <c r="B113" s="3"/>
      <c r="C113" s="3"/>
      <c r="D113" s="3"/>
      <c r="E113" s="3"/>
      <c r="F113" s="3"/>
      <c r="G113" s="3"/>
    </row>
    <row r="114" spans="1:7" s="109" customFormat="1" ht="12.75">
      <c r="A114" s="3"/>
      <c r="B114" s="3"/>
      <c r="C114" s="3"/>
      <c r="D114" s="3"/>
      <c r="E114" s="3"/>
      <c r="F114" s="3"/>
      <c r="G114" s="3"/>
    </row>
    <row r="115" spans="1:7" s="109" customFormat="1" ht="12.75">
      <c r="A115" s="3"/>
      <c r="B115" s="3"/>
      <c r="C115" s="3"/>
      <c r="D115" s="3"/>
      <c r="E115" s="3"/>
      <c r="F115" s="3"/>
      <c r="G115" s="3"/>
    </row>
    <row r="116" spans="1:7" s="109" customFormat="1" ht="12.75">
      <c r="A116" s="3"/>
      <c r="B116" s="3"/>
      <c r="C116" s="3"/>
      <c r="D116" s="3"/>
      <c r="E116" s="3"/>
      <c r="F116" s="3"/>
      <c r="G116" s="3"/>
    </row>
    <row r="117" spans="1:7" s="109" customFormat="1" ht="12.75">
      <c r="A117" s="3"/>
      <c r="B117" s="3"/>
      <c r="C117" s="3"/>
      <c r="D117" s="3"/>
      <c r="E117" s="3"/>
      <c r="F117" s="3"/>
      <c r="G117" s="3"/>
    </row>
    <row r="118" spans="1:7" s="109" customFormat="1" ht="12.75">
      <c r="A118" s="3"/>
      <c r="B118" s="3"/>
      <c r="C118" s="3"/>
      <c r="D118" s="3"/>
      <c r="E118" s="3"/>
      <c r="F118" s="3"/>
      <c r="G118" s="3"/>
    </row>
    <row r="119" spans="1:7" s="109" customFormat="1" ht="12.75">
      <c r="A119" s="3"/>
      <c r="B119" s="3"/>
      <c r="C119" s="3"/>
      <c r="D119" s="3"/>
      <c r="E119" s="3"/>
      <c r="F119" s="3"/>
      <c r="G119" s="3"/>
    </row>
    <row r="120" spans="1:7" s="109" customFormat="1" ht="12.75">
      <c r="A120" s="3"/>
      <c r="B120" s="3"/>
      <c r="C120" s="3"/>
      <c r="D120" s="3"/>
      <c r="E120" s="3"/>
      <c r="F120" s="3"/>
      <c r="G120" s="3"/>
    </row>
    <row r="121" spans="1:7" s="109" customFormat="1" ht="12.75">
      <c r="A121" s="3"/>
      <c r="B121" s="3"/>
      <c r="C121" s="3"/>
      <c r="D121" s="3"/>
      <c r="E121" s="3"/>
      <c r="F121" s="3"/>
      <c r="G121" s="3"/>
    </row>
    <row r="122" spans="1:7" s="109" customFormat="1" ht="12.75">
      <c r="A122" s="3"/>
      <c r="B122" s="3"/>
      <c r="C122" s="3"/>
      <c r="D122" s="3"/>
      <c r="E122" s="3"/>
      <c r="F122" s="3"/>
      <c r="G122" s="3"/>
    </row>
    <row r="123" spans="1:7" s="109" customFormat="1" ht="12.75">
      <c r="A123" s="3"/>
      <c r="B123" s="3"/>
      <c r="C123" s="3"/>
      <c r="D123" s="3"/>
      <c r="E123" s="3"/>
      <c r="F123" s="3"/>
      <c r="G123" s="3"/>
    </row>
    <row r="124" spans="1:7" s="109" customFormat="1" ht="12.75">
      <c r="A124" s="3"/>
      <c r="B124" s="3"/>
      <c r="C124" s="3"/>
      <c r="D124" s="3"/>
      <c r="E124" s="3"/>
      <c r="F124" s="3"/>
      <c r="G124" s="3"/>
    </row>
    <row r="125" spans="1:7" s="109" customFormat="1" ht="12.75">
      <c r="A125" s="3"/>
      <c r="B125" s="3"/>
      <c r="C125" s="3"/>
      <c r="D125" s="3"/>
      <c r="E125" s="3"/>
      <c r="F125" s="3"/>
      <c r="G125" s="3"/>
    </row>
    <row r="126" spans="1:7" s="109" customFormat="1" ht="12.75">
      <c r="A126" s="3"/>
      <c r="B126" s="3"/>
      <c r="C126" s="3"/>
      <c r="D126" s="3"/>
      <c r="E126" s="3"/>
      <c r="F126" s="3"/>
      <c r="G126" s="3"/>
    </row>
    <row r="127" spans="1:7" s="109" customFormat="1" ht="12.75">
      <c r="A127" s="3"/>
      <c r="B127" s="3"/>
      <c r="C127" s="3"/>
      <c r="D127" s="3"/>
      <c r="E127" s="3"/>
      <c r="F127" s="3"/>
      <c r="G127" s="3"/>
    </row>
    <row r="128" spans="1:7" s="109" customFormat="1" ht="12.75">
      <c r="A128" s="3"/>
      <c r="B128" s="3"/>
      <c r="C128" s="3"/>
      <c r="D128" s="3"/>
      <c r="E128" s="3"/>
      <c r="F128" s="3"/>
      <c r="G128" s="3"/>
    </row>
    <row r="129" spans="1:7" s="109" customFormat="1" ht="12.75">
      <c r="A129" s="3"/>
      <c r="B129" s="3"/>
      <c r="C129" s="3"/>
      <c r="D129" s="3"/>
      <c r="E129" s="3"/>
      <c r="F129" s="3"/>
      <c r="G129" s="3"/>
    </row>
    <row r="130" spans="1:7" s="109" customFormat="1" ht="12.75">
      <c r="A130" s="3"/>
      <c r="B130" s="3"/>
      <c r="C130" s="3"/>
      <c r="D130" s="3"/>
      <c r="E130" s="3"/>
      <c r="F130" s="3"/>
      <c r="G130" s="3"/>
    </row>
    <row r="131" spans="1:7" s="109" customFormat="1" ht="12.75">
      <c r="A131" s="3"/>
      <c r="B131" s="3"/>
      <c r="C131" s="3"/>
      <c r="D131" s="3"/>
      <c r="E131" s="3"/>
      <c r="F131" s="3"/>
      <c r="G131" s="3"/>
    </row>
    <row r="132" spans="1:7" s="109" customFormat="1" ht="12.75">
      <c r="A132" s="3"/>
      <c r="B132" s="3"/>
      <c r="C132" s="3"/>
      <c r="D132" s="3"/>
      <c r="E132" s="3"/>
      <c r="F132" s="3"/>
      <c r="G132" s="3"/>
    </row>
    <row r="133" spans="1:7" s="109" customFormat="1" ht="12.75">
      <c r="A133" s="3"/>
      <c r="B133" s="3"/>
      <c r="C133" s="3"/>
      <c r="D133" s="3"/>
      <c r="E133" s="3"/>
      <c r="F133" s="3"/>
      <c r="G133" s="3"/>
    </row>
    <row r="134" spans="1:7" s="109" customFormat="1" ht="12.75">
      <c r="A134" s="3"/>
      <c r="B134" s="3"/>
      <c r="C134" s="3"/>
      <c r="D134" s="3"/>
      <c r="E134" s="3"/>
      <c r="F134" s="3"/>
      <c r="G134" s="3"/>
    </row>
    <row r="135" spans="1:7" s="109" customFormat="1" ht="12.75">
      <c r="A135" s="3"/>
      <c r="B135" s="3"/>
      <c r="C135" s="3"/>
      <c r="D135" s="3"/>
      <c r="E135" s="3"/>
      <c r="F135" s="3"/>
      <c r="G135" s="3"/>
    </row>
    <row r="136" spans="1:7" s="109" customFormat="1" ht="12.75">
      <c r="A136" s="3"/>
      <c r="B136" s="3"/>
      <c r="C136" s="3"/>
      <c r="D136" s="3"/>
      <c r="E136" s="3"/>
      <c r="F136" s="3"/>
      <c r="G136" s="3"/>
    </row>
    <row r="137" spans="1:7" s="109" customFormat="1" ht="12.75">
      <c r="A137" s="3"/>
      <c r="B137" s="3"/>
      <c r="C137" s="3"/>
      <c r="D137" s="3"/>
      <c r="E137" s="3"/>
      <c r="F137" s="3"/>
      <c r="G137" s="3"/>
    </row>
    <row r="138" spans="1:7" s="109" customFormat="1" ht="12.75">
      <c r="A138" s="3"/>
      <c r="B138" s="3"/>
      <c r="C138" s="3"/>
      <c r="D138" s="3"/>
      <c r="E138" s="3"/>
      <c r="F138" s="3"/>
      <c r="G138" s="3"/>
    </row>
    <row r="139" spans="1:7" s="109" customFormat="1" ht="12.75">
      <c r="A139" s="3"/>
      <c r="B139" s="3"/>
      <c r="C139" s="3"/>
      <c r="D139" s="3"/>
      <c r="E139" s="3"/>
      <c r="F139" s="3"/>
      <c r="G139" s="3"/>
    </row>
    <row r="140" spans="1:7" s="109" customFormat="1" ht="12.75">
      <c r="A140" s="3"/>
      <c r="B140" s="3"/>
      <c r="C140" s="3"/>
      <c r="D140" s="3"/>
      <c r="E140" s="3"/>
      <c r="F140" s="3"/>
      <c r="G140" s="3"/>
    </row>
    <row r="141" spans="1:7" s="109" customFormat="1" ht="12.75">
      <c r="A141" s="3"/>
      <c r="B141" s="3"/>
      <c r="C141" s="3"/>
      <c r="D141" s="3"/>
      <c r="E141" s="3"/>
      <c r="F141" s="3"/>
      <c r="G141" s="3"/>
    </row>
    <row r="142" spans="1:7" s="109" customFormat="1" ht="12.75">
      <c r="A142" s="3"/>
      <c r="B142" s="3"/>
      <c r="C142" s="3"/>
      <c r="D142" s="3"/>
      <c r="E142" s="3"/>
      <c r="F142" s="3"/>
      <c r="G142" s="3"/>
    </row>
    <row r="143" spans="1:7" s="109" customFormat="1" ht="12.75">
      <c r="A143" s="3"/>
      <c r="B143" s="3"/>
      <c r="C143" s="3"/>
      <c r="D143" s="3"/>
      <c r="E143" s="3"/>
      <c r="F143" s="3"/>
      <c r="G143" s="3"/>
    </row>
    <row r="144" spans="1:7" s="109" customFormat="1" ht="12.75">
      <c r="A144" s="3"/>
      <c r="B144" s="3"/>
      <c r="C144" s="3"/>
      <c r="D144" s="3"/>
      <c r="E144" s="3"/>
      <c r="F144" s="3"/>
      <c r="G144" s="3"/>
    </row>
    <row r="145" spans="1:7" s="109" customFormat="1" ht="12.75">
      <c r="A145" s="3"/>
      <c r="B145" s="3"/>
      <c r="C145" s="3"/>
      <c r="D145" s="3"/>
      <c r="E145" s="3"/>
      <c r="F145" s="3"/>
      <c r="G145" s="3"/>
    </row>
    <row r="146" spans="1:7" s="109" customFormat="1" ht="12.75">
      <c r="A146" s="3"/>
      <c r="B146" s="3"/>
      <c r="C146" s="3"/>
      <c r="D146" s="3"/>
      <c r="E146" s="3"/>
      <c r="F146" s="3"/>
      <c r="G146" s="3"/>
    </row>
    <row r="147" spans="1:7" s="109" customFormat="1" ht="12.75">
      <c r="A147" s="3"/>
      <c r="B147" s="3"/>
      <c r="C147" s="3"/>
      <c r="D147" s="3"/>
      <c r="E147" s="3"/>
      <c r="F147" s="3"/>
      <c r="G147" s="3"/>
    </row>
    <row r="148" spans="1:7" s="109" customFormat="1" ht="12.75">
      <c r="A148" s="3"/>
      <c r="B148" s="3"/>
      <c r="C148" s="3"/>
      <c r="D148" s="3"/>
      <c r="E148" s="3"/>
      <c r="F148" s="3"/>
      <c r="G148" s="3"/>
    </row>
    <row r="149" spans="1:7" s="109" customFormat="1" ht="12.75">
      <c r="A149" s="3"/>
      <c r="B149" s="3"/>
      <c r="C149" s="3"/>
      <c r="D149" s="3"/>
      <c r="E149" s="3"/>
      <c r="F149" s="3"/>
      <c r="G149" s="3"/>
    </row>
    <row r="150" spans="1:7" s="109" customFormat="1" ht="12.75">
      <c r="A150" s="3"/>
      <c r="B150" s="3"/>
      <c r="C150" s="3"/>
      <c r="D150" s="3"/>
      <c r="E150" s="3"/>
      <c r="F150" s="3"/>
      <c r="G150" s="3"/>
    </row>
    <row r="151" spans="1:7" s="109" customFormat="1" ht="12.75">
      <c r="A151" s="3"/>
      <c r="B151" s="3"/>
      <c r="C151" s="3"/>
      <c r="D151" s="3"/>
      <c r="E151" s="3"/>
      <c r="F151" s="3"/>
      <c r="G151" s="3"/>
    </row>
    <row r="152" spans="1:7" s="109" customFormat="1" ht="12.75">
      <c r="A152" s="3"/>
      <c r="B152" s="3"/>
      <c r="C152" s="3"/>
      <c r="D152" s="3"/>
      <c r="E152" s="3"/>
      <c r="F152" s="3"/>
      <c r="G152" s="3"/>
    </row>
    <row r="153" spans="1:7" s="109" customFormat="1" ht="12.75">
      <c r="A153" s="3"/>
      <c r="B153" s="3"/>
      <c r="C153" s="3"/>
      <c r="D153" s="3"/>
      <c r="E153" s="3"/>
      <c r="F153" s="3"/>
      <c r="G153" s="3"/>
    </row>
    <row r="154" spans="1:7" s="109" customFormat="1" ht="12.75">
      <c r="A154" s="3"/>
      <c r="B154" s="3"/>
      <c r="C154" s="3"/>
      <c r="D154" s="3"/>
      <c r="E154" s="3"/>
      <c r="F154" s="3"/>
      <c r="G154" s="3"/>
    </row>
    <row r="155" spans="1:7" s="109" customFormat="1" ht="12.75">
      <c r="A155" s="3"/>
      <c r="B155" s="3"/>
      <c r="C155" s="3"/>
      <c r="D155" s="3"/>
      <c r="E155" s="3"/>
      <c r="F155" s="3"/>
      <c r="G155" s="3"/>
    </row>
    <row r="156" spans="1:7" s="109" customFormat="1" ht="12.75">
      <c r="A156" s="3"/>
      <c r="B156" s="3"/>
      <c r="C156" s="3"/>
      <c r="D156" s="3"/>
      <c r="E156" s="3"/>
      <c r="F156" s="3"/>
      <c r="G156" s="3"/>
    </row>
    <row r="157" spans="1:7" s="109" customFormat="1" ht="12.75">
      <c r="A157" s="3"/>
      <c r="B157" s="3"/>
      <c r="C157" s="3"/>
      <c r="D157" s="3"/>
      <c r="E157" s="3"/>
      <c r="F157" s="3"/>
      <c r="G157" s="3"/>
    </row>
    <row r="158" spans="1:7" s="109" customFormat="1" ht="12.75">
      <c r="A158" s="3"/>
      <c r="B158" s="3"/>
      <c r="C158" s="3"/>
      <c r="D158" s="3"/>
      <c r="E158" s="3"/>
      <c r="F158" s="3"/>
      <c r="G158" s="3"/>
    </row>
    <row r="159" spans="1:7" s="109" customFormat="1" ht="12.75">
      <c r="A159" s="3"/>
      <c r="B159" s="3"/>
      <c r="C159" s="3"/>
      <c r="D159" s="3"/>
      <c r="E159" s="3"/>
      <c r="F159" s="3"/>
      <c r="G159" s="3"/>
    </row>
    <row r="160" spans="1:7" s="109" customFormat="1" ht="12.75">
      <c r="A160" s="3"/>
      <c r="B160" s="3"/>
      <c r="C160" s="3"/>
      <c r="D160" s="3"/>
      <c r="E160" s="3"/>
      <c r="F160" s="3"/>
      <c r="G160" s="3"/>
    </row>
    <row r="161" spans="1:7" s="109" customFormat="1" ht="12.75">
      <c r="A161" s="3"/>
      <c r="B161" s="3"/>
      <c r="C161" s="3"/>
      <c r="D161" s="3"/>
      <c r="E161" s="3"/>
      <c r="F161" s="3"/>
      <c r="G161" s="3"/>
    </row>
    <row r="162" spans="1:7" s="109" customFormat="1" ht="12.75">
      <c r="A162" s="3"/>
      <c r="B162" s="3"/>
      <c r="C162" s="3"/>
      <c r="D162" s="3"/>
      <c r="E162" s="3"/>
      <c r="F162" s="3"/>
      <c r="G162" s="3"/>
    </row>
    <row r="163" spans="1:7" s="109" customFormat="1" ht="12.75">
      <c r="A163" s="3"/>
      <c r="B163" s="3"/>
      <c r="C163" s="3"/>
      <c r="D163" s="3"/>
      <c r="E163" s="3"/>
      <c r="F163" s="3"/>
      <c r="G163" s="3"/>
    </row>
    <row r="164" spans="1:7" s="109" customFormat="1" ht="12.75">
      <c r="A164" s="3"/>
      <c r="B164" s="3"/>
      <c r="C164" s="3"/>
      <c r="D164" s="3"/>
      <c r="E164" s="3"/>
      <c r="F164" s="3"/>
      <c r="G164" s="3"/>
    </row>
    <row r="165" spans="1:7" s="109" customFormat="1" ht="12.75">
      <c r="A165" s="3"/>
      <c r="B165" s="3"/>
      <c r="C165" s="3"/>
      <c r="D165" s="3"/>
      <c r="E165" s="3"/>
      <c r="F165" s="3"/>
      <c r="G165" s="3"/>
    </row>
    <row r="166" spans="1:7" s="109" customFormat="1" ht="12.75">
      <c r="A166" s="3"/>
      <c r="B166" s="3"/>
      <c r="C166" s="3"/>
      <c r="D166" s="3"/>
      <c r="E166" s="3"/>
      <c r="F166" s="3"/>
      <c r="G166" s="3"/>
    </row>
    <row r="167" spans="1:7" s="109" customFormat="1" ht="12.75">
      <c r="A167" s="3"/>
      <c r="B167" s="3"/>
      <c r="C167" s="3"/>
      <c r="D167" s="3"/>
      <c r="E167" s="3"/>
      <c r="F167" s="3"/>
      <c r="G167" s="3"/>
    </row>
    <row r="168" spans="1:7" s="109" customFormat="1" ht="12.75">
      <c r="A168" s="3"/>
      <c r="B168" s="3"/>
      <c r="C168" s="3"/>
      <c r="D168" s="3"/>
      <c r="E168" s="3"/>
      <c r="F168" s="3"/>
      <c r="G168" s="3"/>
    </row>
    <row r="169" spans="1:7" s="109" customFormat="1" ht="12.75">
      <c r="A169" s="3"/>
      <c r="B169" s="3"/>
      <c r="C169" s="3"/>
      <c r="D169" s="3"/>
      <c r="E169" s="3"/>
      <c r="F169" s="3"/>
      <c r="G169" s="3"/>
    </row>
    <row r="170" spans="1:7" s="109" customFormat="1" ht="12.75">
      <c r="A170" s="3"/>
      <c r="B170" s="3"/>
      <c r="C170" s="3"/>
      <c r="D170" s="3"/>
      <c r="E170" s="3"/>
      <c r="F170" s="3"/>
      <c r="G170" s="3"/>
    </row>
    <row r="171" spans="1:7" s="109" customFormat="1" ht="12.75">
      <c r="A171" s="3"/>
      <c r="B171" s="3"/>
      <c r="C171" s="3"/>
      <c r="D171" s="3"/>
      <c r="E171" s="3"/>
      <c r="F171" s="3"/>
      <c r="G171" s="3"/>
    </row>
    <row r="172" spans="1:7" s="109" customFormat="1" ht="12.75">
      <c r="A172" s="3"/>
      <c r="B172" s="3"/>
      <c r="C172" s="3"/>
      <c r="D172" s="3"/>
      <c r="E172" s="3"/>
      <c r="F172" s="3"/>
      <c r="G172" s="3"/>
    </row>
    <row r="173" spans="1:7" s="109" customFormat="1" ht="12.75">
      <c r="A173" s="3"/>
      <c r="B173" s="3"/>
      <c r="C173" s="3"/>
      <c r="D173" s="3"/>
      <c r="E173" s="3"/>
      <c r="F173" s="3"/>
      <c r="G173" s="3"/>
    </row>
    <row r="174" spans="1:7" s="109" customFormat="1" ht="12.75">
      <c r="A174" s="3"/>
      <c r="B174" s="3"/>
      <c r="C174" s="3"/>
      <c r="D174" s="3"/>
      <c r="E174" s="3"/>
      <c r="F174" s="3"/>
      <c r="G174" s="3"/>
    </row>
    <row r="175" spans="1:7" s="109" customFormat="1" ht="12.75">
      <c r="A175" s="3"/>
      <c r="B175" s="3"/>
      <c r="C175" s="3"/>
      <c r="D175" s="3"/>
      <c r="E175" s="3"/>
      <c r="F175" s="3"/>
      <c r="G175" s="3"/>
    </row>
    <row r="176" spans="1:7" s="109" customFormat="1" ht="12.75">
      <c r="A176" s="3"/>
      <c r="B176" s="3"/>
      <c r="C176" s="3"/>
      <c r="D176" s="3"/>
      <c r="E176" s="3"/>
      <c r="F176" s="3"/>
      <c r="G176" s="3"/>
    </row>
    <row r="177" spans="1:7" s="109" customFormat="1" ht="12.75">
      <c r="A177" s="3"/>
      <c r="B177" s="3"/>
      <c r="C177" s="3"/>
      <c r="D177" s="3"/>
      <c r="E177" s="3"/>
      <c r="F177" s="3"/>
      <c r="G177" s="3"/>
    </row>
    <row r="178" spans="1:7" s="109" customFormat="1" ht="12.75">
      <c r="A178" s="3"/>
      <c r="B178" s="3"/>
      <c r="C178" s="3"/>
      <c r="D178" s="3"/>
      <c r="E178" s="3"/>
      <c r="F178" s="3"/>
      <c r="G178" s="3"/>
    </row>
    <row r="179" spans="1:7" s="109" customFormat="1" ht="12.75">
      <c r="A179" s="3"/>
      <c r="B179" s="3"/>
      <c r="C179" s="3"/>
      <c r="D179" s="3"/>
      <c r="E179" s="3"/>
      <c r="F179" s="3"/>
      <c r="G179" s="3"/>
    </row>
    <row r="180" spans="1:7" s="109" customFormat="1" ht="12.75">
      <c r="A180" s="3"/>
      <c r="B180" s="3"/>
      <c r="C180" s="3"/>
      <c r="D180" s="3"/>
      <c r="E180" s="3"/>
      <c r="F180" s="3"/>
      <c r="G180" s="3"/>
    </row>
    <row r="181" spans="1:7" s="109" customFormat="1" ht="12.75">
      <c r="A181" s="3"/>
      <c r="B181" s="3"/>
      <c r="C181" s="3"/>
      <c r="D181" s="3"/>
      <c r="E181" s="3"/>
      <c r="F181" s="3"/>
      <c r="G181" s="3"/>
    </row>
    <row r="182" spans="1:7" s="109" customFormat="1" ht="12.75">
      <c r="A182" s="3"/>
      <c r="B182" s="3"/>
      <c r="C182" s="3"/>
      <c r="D182" s="3"/>
      <c r="E182" s="3"/>
      <c r="F182" s="3"/>
      <c r="G182" s="3"/>
    </row>
    <row r="183" spans="1:7" s="109" customFormat="1" ht="12.75">
      <c r="A183" s="3"/>
      <c r="B183" s="3"/>
      <c r="C183" s="3"/>
      <c r="D183" s="3"/>
      <c r="E183" s="3"/>
      <c r="F183" s="3"/>
      <c r="G183" s="3"/>
    </row>
    <row r="184" spans="1:7" s="109" customFormat="1" ht="12.75">
      <c r="A184" s="3"/>
      <c r="B184" s="3"/>
      <c r="C184" s="3"/>
      <c r="D184" s="3"/>
      <c r="E184" s="3"/>
      <c r="F184" s="3"/>
      <c r="G184" s="3"/>
    </row>
    <row r="185" spans="1:7" s="109" customFormat="1" ht="12.75">
      <c r="A185" s="3"/>
      <c r="B185" s="3"/>
      <c r="C185" s="3"/>
      <c r="D185" s="3"/>
      <c r="E185" s="3"/>
      <c r="F185" s="3"/>
      <c r="G185" s="3"/>
    </row>
    <row r="186" spans="1:7" s="109" customFormat="1" ht="12.75">
      <c r="A186" s="3"/>
      <c r="B186" s="3"/>
      <c r="C186" s="3"/>
      <c r="D186" s="3"/>
      <c r="E186" s="3"/>
      <c r="F186" s="3"/>
      <c r="G186" s="3"/>
    </row>
    <row r="187" spans="1:7" s="109" customFormat="1" ht="12.75">
      <c r="A187" s="3"/>
      <c r="B187" s="3"/>
      <c r="C187" s="3"/>
      <c r="D187" s="3"/>
      <c r="E187" s="3"/>
      <c r="F187" s="3"/>
      <c r="G187" s="3"/>
    </row>
    <row r="188" spans="1:7" s="109" customFormat="1" ht="12.75">
      <c r="A188" s="3"/>
      <c r="B188" s="3"/>
      <c r="C188" s="3"/>
      <c r="D188" s="3"/>
      <c r="E188" s="3"/>
      <c r="F188" s="3"/>
      <c r="G188" s="3"/>
    </row>
    <row r="189" spans="1:7" s="109" customFormat="1" ht="12.75">
      <c r="A189" s="3"/>
      <c r="B189" s="3"/>
      <c r="C189" s="3"/>
      <c r="D189" s="3"/>
      <c r="E189" s="3"/>
      <c r="F189" s="3"/>
      <c r="G189" s="3"/>
    </row>
    <row r="190" spans="1:7" s="109" customFormat="1" ht="12.75">
      <c r="A190" s="3"/>
      <c r="B190" s="3"/>
      <c r="C190" s="3"/>
      <c r="D190" s="3"/>
      <c r="E190" s="3"/>
      <c r="F190" s="3"/>
      <c r="G190" s="3"/>
    </row>
    <row r="191" spans="1:7" s="109" customFormat="1" ht="12.75">
      <c r="A191" s="3"/>
      <c r="B191" s="3"/>
      <c r="C191" s="3"/>
      <c r="D191" s="3"/>
      <c r="E191" s="3"/>
      <c r="F191" s="3"/>
      <c r="G191" s="3"/>
    </row>
    <row r="192" spans="1:7" s="109" customFormat="1" ht="12.75">
      <c r="A192" s="3"/>
      <c r="B192" s="3"/>
      <c r="C192" s="3"/>
      <c r="D192" s="3"/>
      <c r="E192" s="3"/>
      <c r="F192" s="3"/>
      <c r="G192" s="3"/>
    </row>
    <row r="193" spans="1:7" s="109" customFormat="1" ht="12.75">
      <c r="A193" s="3"/>
      <c r="B193" s="3"/>
      <c r="C193" s="3"/>
      <c r="D193" s="3"/>
      <c r="E193" s="3"/>
      <c r="F193" s="3"/>
      <c r="G193" s="3"/>
    </row>
    <row r="194" spans="1:7" s="109" customFormat="1" ht="12.75">
      <c r="A194" s="3"/>
      <c r="B194" s="3"/>
      <c r="C194" s="3"/>
      <c r="D194" s="3"/>
      <c r="E194" s="3"/>
      <c r="F194" s="3"/>
      <c r="G194" s="3"/>
    </row>
    <row r="195" spans="1:7" s="109" customFormat="1" ht="12.75">
      <c r="A195" s="3"/>
      <c r="B195" s="3"/>
      <c r="C195" s="3"/>
      <c r="D195" s="3"/>
      <c r="E195" s="3"/>
      <c r="F195" s="3"/>
      <c r="G195" s="3"/>
    </row>
    <row r="196" spans="1:7" s="109" customFormat="1" ht="12.75">
      <c r="A196" s="3"/>
      <c r="B196" s="3"/>
      <c r="C196" s="3"/>
      <c r="D196" s="3"/>
      <c r="E196" s="3"/>
      <c r="F196" s="3"/>
      <c r="G196" s="3"/>
    </row>
    <row r="197" spans="1:7" s="109" customFormat="1" ht="12.75">
      <c r="A197" s="3"/>
      <c r="B197" s="3"/>
      <c r="C197" s="3"/>
      <c r="D197" s="3"/>
      <c r="E197" s="3"/>
      <c r="F197" s="3"/>
      <c r="G197" s="3"/>
    </row>
    <row r="198" spans="1:7" s="109" customFormat="1" ht="12.75">
      <c r="A198" s="3"/>
      <c r="B198" s="3"/>
      <c r="C198" s="3"/>
      <c r="D198" s="3"/>
      <c r="E198" s="3"/>
      <c r="F198" s="3"/>
      <c r="G198" s="3"/>
    </row>
    <row r="199" spans="1:7" s="109" customFormat="1" ht="12.75">
      <c r="A199" s="3"/>
      <c r="B199" s="3"/>
      <c r="C199" s="3"/>
      <c r="D199" s="3"/>
      <c r="E199" s="3"/>
      <c r="F199" s="3"/>
      <c r="G199" s="3"/>
    </row>
    <row r="200" spans="1:7" s="109" customFormat="1" ht="12.75">
      <c r="A200" s="3"/>
      <c r="B200" s="3"/>
      <c r="C200" s="3"/>
      <c r="D200" s="3"/>
      <c r="E200" s="3"/>
      <c r="F200" s="3"/>
      <c r="G200" s="3"/>
    </row>
    <row r="201" spans="1:7" s="109" customFormat="1" ht="12.75">
      <c r="A201" s="3"/>
      <c r="B201" s="3"/>
      <c r="C201" s="3"/>
      <c r="D201" s="3"/>
      <c r="E201" s="3"/>
      <c r="F201" s="3"/>
      <c r="G201" s="3"/>
    </row>
    <row r="202" spans="1:7" s="109" customFormat="1" ht="12.75">
      <c r="A202" s="3"/>
      <c r="B202" s="3"/>
      <c r="C202" s="3"/>
      <c r="D202" s="3"/>
      <c r="E202" s="3"/>
      <c r="F202" s="3"/>
      <c r="G202" s="3"/>
    </row>
    <row r="203" spans="1:7" s="109" customFormat="1" ht="12.75">
      <c r="A203" s="3"/>
      <c r="B203" s="3"/>
      <c r="C203" s="3"/>
      <c r="D203" s="3"/>
      <c r="E203" s="3"/>
      <c r="F203" s="3"/>
      <c r="G203" s="3"/>
    </row>
    <row r="204" spans="1:7" s="109" customFormat="1" ht="12.75">
      <c r="A204" s="3"/>
      <c r="B204" s="3"/>
      <c r="C204" s="3"/>
      <c r="D204" s="3"/>
      <c r="E204" s="3"/>
      <c r="F204" s="3"/>
      <c r="G204" s="3"/>
    </row>
    <row r="205" spans="1:7" s="109" customFormat="1" ht="12.75">
      <c r="A205" s="3"/>
      <c r="B205" s="3"/>
      <c r="C205" s="3"/>
      <c r="D205" s="3"/>
      <c r="E205" s="3"/>
      <c r="F205" s="3"/>
      <c r="G205" s="3"/>
    </row>
    <row r="206" spans="1:7" s="109" customFormat="1" ht="12.75">
      <c r="A206" s="3"/>
      <c r="B206" s="3"/>
      <c r="C206" s="3"/>
      <c r="D206" s="3"/>
      <c r="E206" s="3"/>
      <c r="F206" s="3"/>
      <c r="G206" s="3"/>
    </row>
    <row r="207" spans="1:7" s="109" customFormat="1" ht="12.75">
      <c r="A207" s="3"/>
      <c r="B207" s="3"/>
      <c r="C207" s="3"/>
      <c r="D207" s="3"/>
      <c r="E207" s="3"/>
      <c r="F207" s="3"/>
      <c r="G207" s="3"/>
    </row>
    <row r="208" spans="1:7" s="109" customFormat="1" ht="12.75">
      <c r="A208" s="3"/>
      <c r="B208" s="3"/>
      <c r="C208" s="3"/>
      <c r="D208" s="3"/>
      <c r="E208" s="3"/>
      <c r="F208" s="3"/>
      <c r="G208" s="3"/>
    </row>
    <row r="209" spans="1:7" s="109" customFormat="1" ht="12.75">
      <c r="A209" s="3"/>
      <c r="B209" s="3"/>
      <c r="C209" s="3"/>
      <c r="D209" s="3"/>
      <c r="E209" s="3"/>
      <c r="F209" s="3"/>
      <c r="G209" s="3"/>
    </row>
    <row r="210" spans="1:7" s="109" customFormat="1" ht="12.75">
      <c r="A210" s="3"/>
      <c r="B210" s="3"/>
      <c r="C210" s="3"/>
      <c r="D210" s="3"/>
      <c r="E210" s="3"/>
      <c r="F210" s="3"/>
      <c r="G210" s="3"/>
    </row>
    <row r="211" spans="1:7" s="109" customFormat="1" ht="12.75">
      <c r="A211" s="3"/>
      <c r="B211" s="3"/>
      <c r="C211" s="3"/>
      <c r="D211" s="3"/>
      <c r="E211" s="3"/>
      <c r="F211" s="3"/>
      <c r="G211" s="3"/>
    </row>
    <row r="212" spans="1:7" s="109" customFormat="1" ht="12.75">
      <c r="A212" s="3"/>
      <c r="B212" s="3"/>
      <c r="C212" s="3"/>
      <c r="D212" s="3"/>
      <c r="E212" s="3"/>
      <c r="F212" s="3"/>
      <c r="G212" s="3"/>
    </row>
    <row r="213" spans="1:7" s="109" customFormat="1" ht="12.75">
      <c r="A213" s="3"/>
      <c r="B213" s="3"/>
      <c r="C213" s="3"/>
      <c r="D213" s="3"/>
      <c r="E213" s="3"/>
      <c r="F213" s="3"/>
      <c r="G213" s="3"/>
    </row>
    <row r="214" spans="1:7" s="109" customFormat="1" ht="12.75">
      <c r="A214" s="3"/>
      <c r="B214" s="3"/>
      <c r="C214" s="3"/>
      <c r="D214" s="3"/>
      <c r="E214" s="3"/>
      <c r="F214" s="3"/>
      <c r="G214" s="3"/>
    </row>
    <row r="215" spans="1:7" s="109" customFormat="1" ht="12.75">
      <c r="A215" s="3"/>
      <c r="B215" s="3"/>
      <c r="C215" s="3"/>
      <c r="D215" s="3"/>
      <c r="E215" s="3"/>
      <c r="F215" s="3"/>
      <c r="G215" s="3"/>
    </row>
    <row r="216" spans="1:7" s="109" customFormat="1" ht="12.75">
      <c r="A216" s="3"/>
      <c r="B216" s="3"/>
      <c r="C216" s="3"/>
      <c r="D216" s="3"/>
      <c r="E216" s="3"/>
      <c r="F216" s="3"/>
      <c r="G216" s="3"/>
    </row>
    <row r="217" spans="1:7" s="109" customFormat="1" ht="12.75">
      <c r="A217" s="3"/>
      <c r="B217" s="3"/>
      <c r="C217" s="3"/>
      <c r="D217" s="3"/>
      <c r="E217" s="3"/>
      <c r="F217" s="3"/>
      <c r="G217" s="3"/>
    </row>
    <row r="218" spans="1:7" s="109" customFormat="1" ht="12.75">
      <c r="A218" s="3"/>
      <c r="B218" s="3"/>
      <c r="C218" s="3"/>
      <c r="D218" s="3"/>
      <c r="E218" s="3"/>
      <c r="F218" s="3"/>
      <c r="G218" s="3"/>
    </row>
    <row r="219" spans="1:7" s="109" customFormat="1" ht="12.75">
      <c r="A219" s="3"/>
      <c r="B219" s="3"/>
      <c r="C219" s="3"/>
      <c r="D219" s="3"/>
      <c r="E219" s="3"/>
      <c r="F219" s="3"/>
      <c r="G219" s="3"/>
    </row>
    <row r="220" spans="1:7" s="109" customFormat="1" ht="12.75">
      <c r="A220" s="3"/>
      <c r="B220" s="3"/>
      <c r="C220" s="3"/>
      <c r="D220" s="3"/>
      <c r="E220" s="3"/>
      <c r="F220" s="3"/>
      <c r="G220" s="3"/>
    </row>
    <row r="221" spans="1:7" s="109" customFormat="1" ht="12.75">
      <c r="A221" s="3"/>
      <c r="B221" s="3"/>
      <c r="C221" s="3"/>
      <c r="D221" s="3"/>
      <c r="E221" s="3"/>
      <c r="F221" s="3"/>
      <c r="G221" s="3"/>
    </row>
    <row r="222" spans="1:7" s="109" customFormat="1" ht="12.75">
      <c r="A222" s="3"/>
      <c r="B222" s="3"/>
      <c r="C222" s="3"/>
      <c r="D222" s="3"/>
      <c r="E222" s="3"/>
      <c r="F222" s="3"/>
      <c r="G222" s="3"/>
    </row>
    <row r="223" spans="1:7" s="109" customFormat="1" ht="12.75">
      <c r="A223" s="3"/>
      <c r="B223" s="3"/>
      <c r="C223" s="3"/>
      <c r="D223" s="3"/>
      <c r="E223" s="3"/>
      <c r="F223" s="3"/>
      <c r="G223" s="3"/>
    </row>
    <row r="224" spans="1:7" s="109" customFormat="1" ht="12.75">
      <c r="A224" s="3"/>
      <c r="B224" s="3"/>
      <c r="C224" s="3"/>
      <c r="D224" s="3"/>
      <c r="E224" s="3"/>
      <c r="F224" s="3"/>
      <c r="G224" s="3"/>
    </row>
    <row r="225" spans="1:7" s="109" customFormat="1" ht="12.75">
      <c r="A225" s="3"/>
      <c r="B225" s="3"/>
      <c r="C225" s="3"/>
      <c r="D225" s="3"/>
      <c r="E225" s="3"/>
      <c r="F225" s="3"/>
      <c r="G225" s="3"/>
    </row>
    <row r="226" spans="1:7" s="109" customFormat="1" ht="12.75">
      <c r="A226" s="3"/>
      <c r="B226" s="3"/>
      <c r="C226" s="3"/>
      <c r="D226" s="3"/>
      <c r="E226" s="3"/>
      <c r="F226" s="3"/>
      <c r="G226" s="3"/>
    </row>
    <row r="227" spans="1:7" s="109" customFormat="1" ht="12.75">
      <c r="A227" s="3"/>
      <c r="B227" s="3"/>
      <c r="C227" s="3"/>
      <c r="D227" s="3"/>
      <c r="E227" s="3"/>
      <c r="F227" s="3"/>
      <c r="G227" s="3"/>
    </row>
    <row r="228" spans="1:7" s="109" customFormat="1" ht="12.75">
      <c r="A228" s="3"/>
      <c r="B228" s="3"/>
      <c r="C228" s="3"/>
      <c r="D228" s="3"/>
      <c r="E228" s="3"/>
      <c r="F228" s="3"/>
      <c r="G228" s="3"/>
    </row>
    <row r="229" spans="1:7" s="109" customFormat="1" ht="12.75">
      <c r="A229" s="3"/>
      <c r="B229" s="3"/>
      <c r="C229" s="3"/>
      <c r="D229" s="3"/>
      <c r="E229" s="3"/>
      <c r="F229" s="3"/>
      <c r="G229" s="3"/>
    </row>
    <row r="230" spans="1:7" s="109" customFormat="1" ht="12.75">
      <c r="A230" s="3"/>
      <c r="B230" s="3"/>
      <c r="C230" s="3"/>
      <c r="D230" s="3"/>
      <c r="E230" s="3"/>
      <c r="F230" s="3"/>
      <c r="G230" s="3"/>
    </row>
    <row r="231" spans="1:7" s="109" customFormat="1" ht="12.75">
      <c r="A231" s="3"/>
      <c r="B231" s="3"/>
      <c r="C231" s="3"/>
      <c r="D231" s="3"/>
      <c r="E231" s="3"/>
      <c r="F231" s="3"/>
      <c r="G231" s="3"/>
    </row>
    <row r="232" spans="1:7" s="109" customFormat="1" ht="12.75">
      <c r="A232" s="3"/>
      <c r="B232" s="3"/>
      <c r="C232" s="3"/>
      <c r="D232" s="3"/>
      <c r="E232" s="3"/>
      <c r="F232" s="3"/>
      <c r="G232" s="3"/>
    </row>
    <row r="233" spans="1:7" s="109" customFormat="1" ht="12.75">
      <c r="A233" s="3"/>
      <c r="B233" s="3"/>
      <c r="C233" s="3"/>
      <c r="D233" s="3"/>
      <c r="E233" s="3"/>
      <c r="F233" s="3"/>
      <c r="G233" s="3"/>
    </row>
    <row r="234" spans="1:7" s="109" customFormat="1" ht="12.75">
      <c r="A234" s="3"/>
      <c r="B234" s="3"/>
      <c r="C234" s="3"/>
      <c r="D234" s="3"/>
      <c r="E234" s="3"/>
      <c r="F234" s="3"/>
      <c r="G234" s="3"/>
    </row>
    <row r="235" spans="1:7" s="109" customFormat="1" ht="12.75">
      <c r="A235" s="3"/>
      <c r="B235" s="3"/>
      <c r="C235" s="3"/>
      <c r="D235" s="3"/>
      <c r="E235" s="3"/>
      <c r="F235" s="3"/>
      <c r="G235" s="3"/>
    </row>
    <row r="236" spans="1:7" s="109" customFormat="1" ht="12.75">
      <c r="A236" s="3"/>
      <c r="B236" s="3"/>
      <c r="C236" s="3"/>
      <c r="D236" s="3"/>
      <c r="E236" s="3"/>
      <c r="F236" s="3"/>
      <c r="G236" s="3"/>
    </row>
    <row r="237" spans="1:7" s="109" customFormat="1" ht="12.75">
      <c r="A237" s="3"/>
      <c r="B237" s="3"/>
      <c r="C237" s="3"/>
      <c r="D237" s="3"/>
      <c r="E237" s="3"/>
      <c r="F237" s="3"/>
      <c r="G237" s="3"/>
    </row>
    <row r="238" spans="1:7" s="109" customFormat="1" ht="12.75">
      <c r="A238" s="3"/>
      <c r="B238" s="3"/>
      <c r="C238" s="3"/>
      <c r="D238" s="3"/>
      <c r="E238" s="3"/>
      <c r="F238" s="3"/>
      <c r="G238" s="3"/>
    </row>
    <row r="239" spans="1:7" s="109" customFormat="1" ht="12.75">
      <c r="A239" s="3"/>
      <c r="B239" s="3"/>
      <c r="C239" s="3"/>
      <c r="D239" s="3"/>
      <c r="E239" s="3"/>
      <c r="F239" s="3"/>
      <c r="G239" s="3"/>
    </row>
    <row r="240" spans="1:7" s="109" customFormat="1" ht="12.75">
      <c r="A240" s="3"/>
      <c r="B240" s="3"/>
      <c r="C240" s="3"/>
      <c r="D240" s="3"/>
      <c r="E240" s="3"/>
      <c r="F240" s="3"/>
      <c r="G240" s="3"/>
    </row>
    <row r="241" spans="1:7" s="109" customFormat="1" ht="12.75">
      <c r="A241" s="3"/>
      <c r="B241" s="3"/>
      <c r="C241" s="3"/>
      <c r="D241" s="3"/>
      <c r="E241" s="3"/>
      <c r="F241" s="3"/>
      <c r="G241" s="3"/>
    </row>
    <row r="242" spans="1:7" s="109" customFormat="1" ht="12.75">
      <c r="A242" s="3"/>
      <c r="B242" s="3"/>
      <c r="C242" s="3"/>
      <c r="D242" s="3"/>
      <c r="E242" s="3"/>
      <c r="F242" s="3"/>
      <c r="G242" s="3"/>
    </row>
    <row r="243" spans="1:7" s="109" customFormat="1" ht="12.75">
      <c r="A243" s="3"/>
      <c r="B243" s="3"/>
      <c r="C243" s="3"/>
      <c r="D243" s="3"/>
      <c r="E243" s="3"/>
      <c r="F243" s="3"/>
      <c r="G243" s="3"/>
    </row>
    <row r="244" spans="1:7" s="109" customFormat="1" ht="12.75">
      <c r="A244" s="3"/>
      <c r="B244" s="3"/>
      <c r="C244" s="3"/>
      <c r="D244" s="3"/>
      <c r="E244" s="3"/>
      <c r="F244" s="3"/>
      <c r="G244" s="3"/>
    </row>
    <row r="245" spans="1:7" s="109" customFormat="1" ht="12.75">
      <c r="A245" s="3"/>
      <c r="B245" s="3"/>
      <c r="C245" s="3"/>
      <c r="D245" s="3"/>
      <c r="E245" s="3"/>
      <c r="F245" s="3"/>
      <c r="G245" s="3"/>
    </row>
    <row r="246" spans="1:7" s="109" customFormat="1" ht="12.75">
      <c r="A246" s="3"/>
      <c r="B246" s="3"/>
      <c r="C246" s="3"/>
      <c r="D246" s="3"/>
      <c r="E246" s="3"/>
      <c r="F246" s="3"/>
      <c r="G246" s="3"/>
    </row>
    <row r="247" spans="1:7" s="109" customFormat="1" ht="12.75">
      <c r="A247" s="3"/>
      <c r="B247" s="3"/>
      <c r="C247" s="3"/>
      <c r="D247" s="3"/>
      <c r="E247" s="3"/>
      <c r="F247" s="3"/>
      <c r="G247" s="3"/>
    </row>
    <row r="248" spans="1:7" s="109" customFormat="1" ht="12.75">
      <c r="A248" s="3"/>
      <c r="B248" s="3"/>
      <c r="C248" s="3"/>
      <c r="D248" s="3"/>
      <c r="E248" s="3"/>
      <c r="F248" s="3"/>
      <c r="G248" s="3"/>
    </row>
    <row r="249" spans="1:7" s="109" customFormat="1" ht="12.75">
      <c r="A249" s="3"/>
      <c r="B249" s="3"/>
      <c r="C249" s="3"/>
      <c r="D249" s="3"/>
      <c r="E249" s="3"/>
      <c r="F249" s="3"/>
      <c r="G249" s="3"/>
    </row>
    <row r="250" spans="1:7" s="109" customFormat="1" ht="12.75">
      <c r="A250" s="3"/>
      <c r="B250" s="3"/>
      <c r="C250" s="3"/>
      <c r="D250" s="3"/>
      <c r="E250" s="3"/>
      <c r="F250" s="3"/>
      <c r="G250" s="3"/>
    </row>
    <row r="251" spans="1:7" s="109" customFormat="1" ht="12.75">
      <c r="A251" s="3"/>
      <c r="B251" s="3"/>
      <c r="C251" s="3"/>
      <c r="D251" s="3"/>
      <c r="E251" s="3"/>
      <c r="F251" s="3"/>
      <c r="G251" s="3"/>
    </row>
    <row r="252" spans="1:7" s="109" customFormat="1" ht="12.75">
      <c r="A252" s="3"/>
      <c r="B252" s="3"/>
      <c r="C252" s="3"/>
      <c r="D252" s="3"/>
      <c r="E252" s="3"/>
      <c r="F252" s="3"/>
      <c r="G252" s="3"/>
    </row>
    <row r="253" spans="1:7" s="109" customFormat="1" ht="12.75">
      <c r="A253" s="3"/>
      <c r="B253" s="3"/>
      <c r="C253" s="3"/>
      <c r="D253" s="3"/>
      <c r="E253" s="3"/>
      <c r="F253" s="3"/>
      <c r="G253" s="3"/>
    </row>
    <row r="254" spans="1:7" s="109" customFormat="1" ht="12.75">
      <c r="A254" s="3"/>
      <c r="B254" s="3"/>
      <c r="C254" s="3"/>
      <c r="D254" s="3"/>
      <c r="E254" s="3"/>
      <c r="F254" s="3"/>
      <c r="G254" s="3"/>
    </row>
    <row r="255" spans="1:7" s="109" customFormat="1" ht="12.75">
      <c r="A255" s="3"/>
      <c r="B255" s="3"/>
      <c r="C255" s="3"/>
      <c r="D255" s="3"/>
      <c r="E255" s="3"/>
      <c r="F255" s="3"/>
      <c r="G255" s="3"/>
    </row>
    <row r="256" spans="1:7" s="109" customFormat="1" ht="12.75">
      <c r="A256" s="3"/>
      <c r="B256" s="3"/>
      <c r="C256" s="3"/>
      <c r="D256" s="3"/>
      <c r="E256" s="3"/>
      <c r="F256" s="3"/>
      <c r="G256" s="3"/>
    </row>
    <row r="257" spans="1:7" s="109" customFormat="1" ht="12.75">
      <c r="A257" s="3"/>
      <c r="B257" s="3"/>
      <c r="C257" s="3"/>
      <c r="D257" s="3"/>
      <c r="E257" s="3"/>
      <c r="F257" s="3"/>
      <c r="G257" s="3"/>
    </row>
    <row r="258" spans="1:7" s="109" customFormat="1" ht="12.75">
      <c r="A258" s="3"/>
      <c r="B258" s="3"/>
      <c r="C258" s="3"/>
      <c r="D258" s="3"/>
      <c r="E258" s="3"/>
      <c r="F258" s="3"/>
      <c r="G258" s="3"/>
    </row>
    <row r="259" spans="1:7" s="109" customFormat="1" ht="12.75">
      <c r="A259" s="3"/>
      <c r="B259" s="3"/>
      <c r="C259" s="3"/>
      <c r="D259" s="3"/>
      <c r="E259" s="3"/>
      <c r="F259" s="3"/>
      <c r="G259" s="3"/>
    </row>
    <row r="260" spans="1:7" s="109" customFormat="1" ht="12.75">
      <c r="A260" s="3"/>
      <c r="B260" s="3"/>
      <c r="C260" s="3"/>
      <c r="D260" s="3"/>
      <c r="E260" s="3"/>
      <c r="F260" s="3"/>
      <c r="G260" s="3"/>
    </row>
    <row r="261" spans="1:7" s="109" customFormat="1" ht="12.75">
      <c r="A261" s="3"/>
      <c r="B261" s="3"/>
      <c r="C261" s="3"/>
      <c r="D261" s="3"/>
      <c r="E261" s="3"/>
      <c r="F261" s="3"/>
      <c r="G261" s="3"/>
    </row>
    <row r="262" spans="1:7" s="109" customFormat="1" ht="12.75">
      <c r="A262" s="3"/>
      <c r="B262" s="3"/>
      <c r="C262" s="3"/>
      <c r="D262" s="3"/>
      <c r="E262" s="3"/>
      <c r="F262" s="3"/>
      <c r="G262" s="3"/>
    </row>
    <row r="263" spans="1:7" s="109" customFormat="1" ht="12.75">
      <c r="A263" s="3"/>
      <c r="B263" s="3"/>
      <c r="C263" s="3"/>
      <c r="D263" s="3"/>
      <c r="E263" s="3"/>
      <c r="F263" s="3"/>
      <c r="G263" s="3"/>
    </row>
    <row r="264" spans="1:7" s="109" customFormat="1" ht="12.75">
      <c r="A264" s="3"/>
      <c r="B264" s="3"/>
      <c r="C264" s="3"/>
      <c r="D264" s="3"/>
      <c r="E264" s="3"/>
      <c r="F264" s="3"/>
      <c r="G264" s="3"/>
    </row>
    <row r="265" spans="1:7" s="109" customFormat="1" ht="12.75">
      <c r="A265" s="3"/>
      <c r="B265" s="3"/>
      <c r="C265" s="3"/>
      <c r="D265" s="3"/>
      <c r="E265" s="3"/>
      <c r="F265" s="3"/>
      <c r="G265" s="3"/>
    </row>
    <row r="266" spans="1:7" s="109" customFormat="1" ht="12.75">
      <c r="A266" s="3"/>
      <c r="B266" s="3"/>
      <c r="C266" s="3"/>
      <c r="D266" s="3"/>
      <c r="E266" s="3"/>
      <c r="F266" s="3"/>
      <c r="G266" s="3"/>
    </row>
    <row r="267" spans="1:7" s="109" customFormat="1" ht="12.75">
      <c r="A267" s="3"/>
      <c r="B267" s="3"/>
      <c r="C267" s="3"/>
      <c r="D267" s="3"/>
      <c r="E267" s="3"/>
      <c r="F267" s="3"/>
      <c r="G267" s="3"/>
    </row>
    <row r="268" spans="1:7" s="109" customFormat="1" ht="12.75">
      <c r="A268" s="3"/>
      <c r="B268" s="3"/>
      <c r="C268" s="3"/>
      <c r="D268" s="3"/>
      <c r="E268" s="3"/>
      <c r="F268" s="3"/>
      <c r="G268" s="3"/>
    </row>
    <row r="269" spans="1:7" s="109" customFormat="1" ht="12.75">
      <c r="A269" s="3"/>
      <c r="B269" s="3"/>
      <c r="C269" s="3"/>
      <c r="D269" s="3"/>
      <c r="E269" s="3"/>
      <c r="F269" s="3"/>
      <c r="G269" s="3"/>
    </row>
    <row r="270" spans="1:7" s="109" customFormat="1" ht="12.75">
      <c r="A270" s="3"/>
      <c r="B270" s="3"/>
      <c r="C270" s="3"/>
      <c r="D270" s="3"/>
      <c r="E270" s="3"/>
      <c r="F270" s="3"/>
      <c r="G270" s="3"/>
    </row>
    <row r="271" spans="1:7" s="109" customFormat="1" ht="12.75">
      <c r="A271" s="3"/>
      <c r="B271" s="3"/>
      <c r="C271" s="3"/>
      <c r="D271" s="3"/>
      <c r="E271" s="3"/>
      <c r="F271" s="3"/>
      <c r="G271" s="3"/>
    </row>
    <row r="272" spans="1:7" s="109" customFormat="1" ht="12.75">
      <c r="A272" s="3"/>
      <c r="B272" s="3"/>
      <c r="C272" s="3"/>
      <c r="D272" s="3"/>
      <c r="E272" s="3"/>
      <c r="F272" s="3"/>
      <c r="G272" s="3"/>
    </row>
    <row r="273" spans="1:7" s="109" customFormat="1" ht="12.75">
      <c r="A273" s="3"/>
      <c r="B273" s="3"/>
      <c r="C273" s="3"/>
      <c r="D273" s="3"/>
      <c r="E273" s="3"/>
      <c r="F273" s="3"/>
      <c r="G273" s="3"/>
    </row>
    <row r="274" spans="1:7" s="109" customFormat="1" ht="12.75">
      <c r="A274" s="3"/>
      <c r="B274" s="3"/>
      <c r="C274" s="3"/>
      <c r="D274" s="3"/>
      <c r="E274" s="3"/>
      <c r="F274" s="3"/>
      <c r="G274" s="3"/>
    </row>
    <row r="275" spans="1:7" s="109" customFormat="1" ht="12.75">
      <c r="A275" s="3"/>
      <c r="B275" s="3"/>
      <c r="C275" s="3"/>
      <c r="D275" s="3"/>
      <c r="E275" s="3"/>
      <c r="F275" s="3"/>
      <c r="G275" s="3"/>
    </row>
    <row r="276" spans="1:7" s="109" customFormat="1" ht="12.75">
      <c r="A276" s="3"/>
      <c r="B276" s="3"/>
      <c r="C276" s="3"/>
      <c r="D276" s="3"/>
      <c r="E276" s="3"/>
      <c r="F276" s="3"/>
      <c r="G276" s="3"/>
    </row>
    <row r="277" spans="1:7" s="109" customFormat="1" ht="12.75">
      <c r="A277" s="3"/>
      <c r="B277" s="3"/>
      <c r="C277" s="3"/>
      <c r="D277" s="3"/>
      <c r="E277" s="3"/>
      <c r="F277" s="3"/>
      <c r="G277" s="3"/>
    </row>
    <row r="278" spans="1:7" s="109" customFormat="1" ht="12.75">
      <c r="A278" s="3"/>
      <c r="B278" s="3"/>
      <c r="C278" s="3"/>
      <c r="D278" s="3"/>
      <c r="E278" s="3"/>
      <c r="F278" s="3"/>
      <c r="G278" s="3"/>
    </row>
    <row r="279" spans="1:7" s="109" customFormat="1" ht="12.75">
      <c r="A279" s="3"/>
      <c r="B279" s="3"/>
      <c r="C279" s="3"/>
      <c r="D279" s="3"/>
      <c r="E279" s="3"/>
      <c r="F279" s="3"/>
      <c r="G279" s="3"/>
    </row>
    <row r="280" spans="1:7" s="109" customFormat="1" ht="12.75">
      <c r="A280" s="3"/>
      <c r="B280" s="3"/>
      <c r="C280" s="3"/>
      <c r="D280" s="3"/>
      <c r="E280" s="3"/>
      <c r="F280" s="3"/>
      <c r="G280" s="3"/>
    </row>
    <row r="281" spans="1:7" s="109" customFormat="1" ht="12.75">
      <c r="A281" s="3"/>
      <c r="B281" s="3"/>
      <c r="C281" s="3"/>
      <c r="D281" s="3"/>
      <c r="E281" s="3"/>
      <c r="F281" s="3"/>
      <c r="G281" s="3"/>
    </row>
    <row r="282" spans="1:7" s="109" customFormat="1" ht="12.75">
      <c r="A282" s="3"/>
      <c r="B282" s="3"/>
      <c r="C282" s="3"/>
      <c r="D282" s="3"/>
      <c r="E282" s="3"/>
      <c r="F282" s="3"/>
      <c r="G282" s="3"/>
    </row>
    <row r="283" spans="1:7" s="109" customFormat="1" ht="12.75">
      <c r="A283" s="3"/>
      <c r="B283" s="3"/>
      <c r="C283" s="3"/>
      <c r="D283" s="3"/>
      <c r="E283" s="3"/>
      <c r="F283" s="3"/>
      <c r="G283" s="3"/>
    </row>
    <row r="284" spans="1:7" s="109" customFormat="1" ht="12.75">
      <c r="A284" s="3"/>
      <c r="B284" s="3"/>
      <c r="C284" s="3"/>
      <c r="D284" s="3"/>
      <c r="E284" s="3"/>
      <c r="F284" s="3"/>
      <c r="G284" s="3"/>
    </row>
    <row r="285" spans="1:7" s="109" customFormat="1" ht="12.75">
      <c r="A285" s="3"/>
      <c r="B285" s="3"/>
      <c r="C285" s="3"/>
      <c r="D285" s="3"/>
      <c r="E285" s="3"/>
      <c r="F285" s="3"/>
      <c r="G285" s="3"/>
    </row>
    <row r="286" spans="1:7" s="109" customFormat="1" ht="12.75">
      <c r="A286" s="3"/>
      <c r="B286" s="3"/>
      <c r="C286" s="3"/>
      <c r="D286" s="3"/>
      <c r="E286" s="3"/>
      <c r="F286" s="3"/>
      <c r="G286" s="3"/>
    </row>
    <row r="287" spans="1:7" s="109" customFormat="1" ht="12.75">
      <c r="A287" s="3"/>
      <c r="B287" s="3"/>
      <c r="C287" s="3"/>
      <c r="D287" s="3"/>
      <c r="E287" s="3"/>
      <c r="F287" s="3"/>
      <c r="G287" s="3"/>
    </row>
    <row r="288" spans="1:7" s="109" customFormat="1" ht="12.75">
      <c r="A288" s="3"/>
      <c r="B288" s="3"/>
      <c r="C288" s="3"/>
      <c r="D288" s="3"/>
      <c r="E288" s="3"/>
      <c r="F288" s="3"/>
      <c r="G288" s="3"/>
    </row>
    <row r="289" spans="1:7" s="109" customFormat="1" ht="12.75">
      <c r="A289" s="3"/>
      <c r="B289" s="3"/>
      <c r="C289" s="3"/>
      <c r="D289" s="3"/>
      <c r="E289" s="3"/>
      <c r="F289" s="3"/>
      <c r="G289" s="3"/>
    </row>
    <row r="290" spans="1:7" s="109" customFormat="1" ht="12.75">
      <c r="A290" s="3"/>
      <c r="B290" s="3"/>
      <c r="C290" s="3"/>
      <c r="D290" s="3"/>
      <c r="E290" s="3"/>
      <c r="F290" s="3"/>
      <c r="G290" s="3"/>
    </row>
    <row r="291" spans="1:7" s="109" customFormat="1" ht="12.75">
      <c r="A291" s="3"/>
      <c r="B291" s="3"/>
      <c r="C291" s="3"/>
      <c r="D291" s="3"/>
      <c r="E291" s="3"/>
      <c r="F291" s="3"/>
      <c r="G291" s="3"/>
    </row>
    <row r="292" spans="1:7" s="109" customFormat="1" ht="12.75">
      <c r="A292" s="3"/>
      <c r="B292" s="3"/>
      <c r="C292" s="3"/>
      <c r="D292" s="3"/>
      <c r="E292" s="3"/>
      <c r="F292" s="3"/>
      <c r="G292" s="3"/>
    </row>
    <row r="293" spans="1:7" s="109" customFormat="1" ht="12.75">
      <c r="A293" s="3"/>
      <c r="B293" s="3"/>
      <c r="C293" s="3"/>
      <c r="D293" s="3"/>
      <c r="E293" s="3"/>
      <c r="F293" s="3"/>
      <c r="G293" s="3"/>
    </row>
    <row r="294" spans="1:7" s="109" customFormat="1" ht="12.75">
      <c r="A294" s="3"/>
      <c r="B294" s="3"/>
      <c r="C294" s="3"/>
      <c r="D294" s="3"/>
      <c r="E294" s="3"/>
      <c r="F294" s="3"/>
      <c r="G294" s="3"/>
    </row>
    <row r="295" spans="1:7" s="109" customFormat="1" ht="12.75">
      <c r="A295" s="3"/>
      <c r="B295" s="3"/>
      <c r="C295" s="3"/>
      <c r="D295" s="3"/>
      <c r="E295" s="3"/>
      <c r="F295" s="3"/>
      <c r="G295" s="3"/>
    </row>
    <row r="296" spans="1:7" s="109" customFormat="1" ht="12.75">
      <c r="A296" s="3"/>
      <c r="B296" s="3"/>
      <c r="C296" s="3"/>
      <c r="D296" s="3"/>
      <c r="E296" s="3"/>
      <c r="F296" s="3"/>
      <c r="G296" s="3"/>
    </row>
    <row r="297" spans="1:7" s="109" customFormat="1" ht="12.75">
      <c r="A297" s="3"/>
      <c r="B297" s="3"/>
      <c r="C297" s="3"/>
      <c r="D297" s="3"/>
      <c r="E297" s="3"/>
      <c r="F297" s="3"/>
      <c r="G297" s="3"/>
    </row>
    <row r="298" spans="1:7" s="109" customFormat="1" ht="12.75">
      <c r="A298" s="3"/>
      <c r="B298" s="3"/>
      <c r="C298" s="3"/>
      <c r="D298" s="3"/>
      <c r="E298" s="3"/>
      <c r="F298" s="3"/>
      <c r="G298" s="3"/>
    </row>
    <row r="299" spans="1:7" s="109" customFormat="1" ht="12.75">
      <c r="A299" s="3"/>
      <c r="B299" s="3"/>
      <c r="C299" s="3"/>
      <c r="D299" s="3"/>
      <c r="E299" s="3"/>
      <c r="F299" s="3"/>
      <c r="G299" s="3"/>
    </row>
    <row r="300" spans="1:7" s="109" customFormat="1" ht="12.75">
      <c r="A300" s="3"/>
      <c r="B300" s="3"/>
      <c r="C300" s="3"/>
      <c r="D300" s="3"/>
      <c r="E300" s="3"/>
      <c r="F300" s="3"/>
      <c r="G300" s="3"/>
    </row>
    <row r="301" spans="1:7" s="109" customFormat="1" ht="12.75">
      <c r="A301" s="3"/>
      <c r="B301" s="3"/>
      <c r="C301" s="3"/>
      <c r="D301" s="3"/>
      <c r="E301" s="3"/>
      <c r="F301" s="3"/>
      <c r="G301" s="3"/>
    </row>
    <row r="302" spans="1:7" s="109" customFormat="1" ht="12.75">
      <c r="A302" s="3"/>
      <c r="B302" s="3"/>
      <c r="C302" s="3"/>
      <c r="D302" s="3"/>
      <c r="E302" s="3"/>
      <c r="F302" s="3"/>
      <c r="G302" s="3"/>
    </row>
    <row r="303" spans="1:7" s="109" customFormat="1" ht="12.75">
      <c r="A303" s="3"/>
      <c r="B303" s="3"/>
      <c r="C303" s="3"/>
      <c r="D303" s="3"/>
      <c r="E303" s="3"/>
      <c r="F303" s="3"/>
      <c r="G303" s="3"/>
    </row>
    <row r="304" spans="1:7" s="109" customFormat="1" ht="12.75">
      <c r="A304" s="3"/>
      <c r="B304" s="3"/>
      <c r="C304" s="3"/>
      <c r="D304" s="3"/>
      <c r="E304" s="3"/>
      <c r="F304" s="3"/>
      <c r="G304" s="3"/>
    </row>
    <row r="305" spans="1:7" s="109" customFormat="1" ht="12.75">
      <c r="A305" s="3"/>
      <c r="B305" s="3"/>
      <c r="C305" s="3"/>
      <c r="D305" s="3"/>
      <c r="E305" s="3"/>
      <c r="F305" s="3"/>
      <c r="G305" s="3"/>
    </row>
    <row r="306" spans="1:7" s="109" customFormat="1" ht="12.75">
      <c r="A306" s="3"/>
      <c r="B306" s="3"/>
      <c r="C306" s="3"/>
      <c r="D306" s="3"/>
      <c r="E306" s="3"/>
      <c r="F306" s="3"/>
      <c r="G306" s="3"/>
    </row>
    <row r="307" spans="1:7" s="109" customFormat="1" ht="12.75">
      <c r="A307" s="3"/>
      <c r="B307" s="3"/>
      <c r="C307" s="3"/>
      <c r="D307" s="3"/>
      <c r="E307" s="3"/>
      <c r="F307" s="3"/>
      <c r="G307" s="3"/>
    </row>
    <row r="308" spans="1:7" s="109" customFormat="1" ht="12.75">
      <c r="A308" s="3"/>
      <c r="B308" s="3"/>
      <c r="C308" s="3"/>
      <c r="D308" s="3"/>
      <c r="E308" s="3"/>
      <c r="F308" s="3"/>
      <c r="G308" s="3"/>
    </row>
    <row r="309" spans="1:7" s="109" customFormat="1" ht="12.75">
      <c r="A309" s="3"/>
      <c r="B309" s="3"/>
      <c r="C309" s="3"/>
      <c r="D309" s="3"/>
      <c r="E309" s="3"/>
      <c r="F309" s="3"/>
      <c r="G309" s="3"/>
    </row>
    <row r="310" spans="1:7" s="109" customFormat="1" ht="12.75">
      <c r="A310" s="3"/>
      <c r="B310" s="3"/>
      <c r="C310" s="3"/>
      <c r="D310" s="3"/>
      <c r="E310" s="3"/>
      <c r="F310" s="3"/>
      <c r="G310" s="3"/>
    </row>
    <row r="311" spans="1:7" s="109" customFormat="1" ht="12.75">
      <c r="A311" s="3"/>
      <c r="B311" s="3"/>
      <c r="C311" s="3"/>
      <c r="D311" s="3"/>
      <c r="E311" s="3"/>
      <c r="F311" s="3"/>
      <c r="G311" s="3"/>
    </row>
    <row r="312" spans="1:7" s="109" customFormat="1" ht="12.75">
      <c r="A312" s="3"/>
      <c r="B312" s="3"/>
      <c r="C312" s="3"/>
      <c r="D312" s="3"/>
      <c r="E312" s="3"/>
      <c r="F312" s="3"/>
      <c r="G312" s="3"/>
    </row>
    <row r="313" spans="1:7" s="109" customFormat="1" ht="12.75">
      <c r="A313" s="3"/>
      <c r="B313" s="3"/>
      <c r="C313" s="3"/>
      <c r="D313" s="3"/>
      <c r="E313" s="3"/>
      <c r="F313" s="3"/>
      <c r="G313" s="3"/>
    </row>
    <row r="314" spans="1:7" s="109" customFormat="1" ht="12.75">
      <c r="A314" s="3"/>
      <c r="B314" s="3"/>
      <c r="C314" s="3"/>
      <c r="D314" s="3"/>
      <c r="E314" s="3"/>
      <c r="F314" s="3"/>
      <c r="G314" s="3"/>
    </row>
    <row r="315" spans="1:7" s="109" customFormat="1" ht="12.75">
      <c r="A315" s="3"/>
      <c r="B315" s="3"/>
      <c r="C315" s="3"/>
      <c r="D315" s="3"/>
      <c r="E315" s="3"/>
      <c r="F315" s="3"/>
      <c r="G315" s="3"/>
    </row>
    <row r="316" spans="1:7" s="109" customFormat="1" ht="12.75">
      <c r="A316" s="3"/>
      <c r="B316" s="3"/>
      <c r="C316" s="3"/>
      <c r="D316" s="3"/>
      <c r="E316" s="3"/>
      <c r="F316" s="3"/>
      <c r="G316" s="3"/>
    </row>
    <row r="317" spans="1:7" s="109" customFormat="1" ht="12.75">
      <c r="A317" s="3"/>
      <c r="B317" s="3"/>
      <c r="C317" s="3"/>
      <c r="D317" s="3"/>
      <c r="E317" s="3"/>
      <c r="F317" s="3"/>
      <c r="G317" s="3"/>
    </row>
    <row r="318" spans="1:7" s="109" customFormat="1" ht="12.75">
      <c r="A318" s="3"/>
      <c r="B318" s="3"/>
      <c r="C318" s="3"/>
      <c r="D318" s="3"/>
      <c r="E318" s="3"/>
      <c r="F318" s="3"/>
      <c r="G318" s="3"/>
    </row>
    <row r="319" spans="1:7" s="109" customFormat="1" ht="12.75">
      <c r="A319" s="3"/>
      <c r="B319" s="3"/>
      <c r="C319" s="3"/>
      <c r="D319" s="3"/>
      <c r="E319" s="3"/>
      <c r="F319" s="3"/>
      <c r="G319" s="3"/>
    </row>
    <row r="320" spans="1:7" s="109" customFormat="1" ht="12.75">
      <c r="A320" s="3"/>
      <c r="B320" s="3"/>
      <c r="C320" s="3"/>
      <c r="D320" s="3"/>
      <c r="E320" s="3"/>
      <c r="F320" s="3"/>
      <c r="G320" s="3"/>
    </row>
    <row r="321" spans="1:7" s="109" customFormat="1" ht="12.75">
      <c r="A321" s="3"/>
      <c r="B321" s="3"/>
      <c r="C321" s="3"/>
      <c r="D321" s="3"/>
      <c r="E321" s="3"/>
      <c r="F321" s="3"/>
      <c r="G321" s="3"/>
    </row>
    <row r="322" spans="1:7" s="109" customFormat="1" ht="12.75">
      <c r="A322" s="3"/>
      <c r="B322" s="3"/>
      <c r="C322" s="3"/>
      <c r="D322" s="3"/>
      <c r="E322" s="3"/>
      <c r="F322" s="3"/>
      <c r="G322" s="3"/>
    </row>
    <row r="323" spans="1:7" s="109" customFormat="1" ht="12.75">
      <c r="A323" s="3"/>
      <c r="B323" s="3"/>
      <c r="C323" s="3"/>
      <c r="D323" s="3"/>
      <c r="E323" s="3"/>
      <c r="F323" s="3"/>
      <c r="G323" s="3"/>
    </row>
    <row r="324" spans="1:7" s="109" customFormat="1" ht="12.75">
      <c r="A324" s="3"/>
      <c r="B324" s="3"/>
      <c r="C324" s="3"/>
      <c r="D324" s="3"/>
      <c r="E324" s="3"/>
      <c r="F324" s="3"/>
      <c r="G324" s="3"/>
    </row>
    <row r="325" spans="1:7" s="109" customFormat="1" ht="12.75">
      <c r="A325" s="3"/>
      <c r="B325" s="3"/>
      <c r="C325" s="3"/>
      <c r="D325" s="3"/>
      <c r="E325" s="3"/>
      <c r="F325" s="3"/>
      <c r="G325" s="3"/>
    </row>
    <row r="326" spans="1:7" s="109" customFormat="1" ht="12.75">
      <c r="A326" s="3"/>
      <c r="B326" s="3"/>
      <c r="C326" s="3"/>
      <c r="D326" s="3"/>
      <c r="E326" s="3"/>
      <c r="F326" s="3"/>
      <c r="G326" s="3"/>
    </row>
    <row r="327" spans="1:7" s="109" customFormat="1" ht="12.75">
      <c r="A327" s="3"/>
      <c r="B327" s="3"/>
      <c r="C327" s="3"/>
      <c r="D327" s="3"/>
      <c r="E327" s="3"/>
      <c r="F327" s="3"/>
      <c r="G327" s="3"/>
    </row>
    <row r="328" spans="1:7" s="109" customFormat="1" ht="12.75">
      <c r="A328" s="3"/>
      <c r="B328" s="3"/>
      <c r="C328" s="3"/>
      <c r="D328" s="3"/>
      <c r="E328" s="3"/>
      <c r="F328" s="3"/>
      <c r="G328" s="3"/>
    </row>
    <row r="329" spans="1:7" s="109" customFormat="1" ht="12.75">
      <c r="A329" s="3"/>
      <c r="B329" s="3"/>
      <c r="C329" s="3"/>
      <c r="D329" s="3"/>
      <c r="E329" s="3"/>
      <c r="F329" s="3"/>
      <c r="G329" s="3"/>
    </row>
    <row r="330" spans="1:7" s="109" customFormat="1" ht="12.75">
      <c r="A330" s="3"/>
      <c r="B330" s="3"/>
      <c r="C330" s="3"/>
      <c r="D330" s="3"/>
      <c r="E330" s="3"/>
      <c r="F330" s="3"/>
      <c r="G330" s="3"/>
    </row>
    <row r="331" spans="1:7" s="109" customFormat="1" ht="12.75">
      <c r="A331" s="3"/>
      <c r="B331" s="3"/>
      <c r="C331" s="3"/>
      <c r="D331" s="3"/>
      <c r="E331" s="3"/>
      <c r="F331" s="3"/>
      <c r="G331" s="3"/>
    </row>
    <row r="332" spans="1:7" s="109" customFormat="1" ht="12.75">
      <c r="A332" s="3"/>
      <c r="B332" s="3"/>
      <c r="C332" s="3"/>
      <c r="D332" s="3"/>
      <c r="E332" s="3"/>
      <c r="F332" s="3"/>
      <c r="G332" s="3"/>
    </row>
    <row r="333" spans="1:7" s="109" customFormat="1" ht="12.75">
      <c r="A333" s="3"/>
      <c r="B333" s="3"/>
      <c r="C333" s="3"/>
      <c r="D333" s="3"/>
      <c r="E333" s="3"/>
      <c r="F333" s="3"/>
      <c r="G333" s="3"/>
    </row>
    <row r="334" spans="1:7" s="109" customFormat="1" ht="12.75">
      <c r="A334" s="3"/>
      <c r="B334" s="3"/>
      <c r="C334" s="3"/>
      <c r="D334" s="3"/>
      <c r="E334" s="3"/>
      <c r="F334" s="3"/>
      <c r="G334" s="3"/>
    </row>
    <row r="335" spans="1:7" s="109" customFormat="1" ht="12.75">
      <c r="A335" s="3"/>
      <c r="B335" s="3"/>
      <c r="C335" s="3"/>
      <c r="D335" s="3"/>
      <c r="E335" s="3"/>
      <c r="F335" s="3"/>
      <c r="G335" s="3"/>
    </row>
    <row r="336" spans="1:7" s="109" customFormat="1" ht="12.75">
      <c r="A336" s="3"/>
      <c r="B336" s="3"/>
      <c r="C336" s="3"/>
      <c r="D336" s="3"/>
      <c r="E336" s="3"/>
      <c r="F336" s="3"/>
      <c r="G336" s="3"/>
    </row>
    <row r="337" spans="1:7" s="109" customFormat="1" ht="12.75">
      <c r="A337" s="3"/>
      <c r="B337" s="3"/>
      <c r="C337" s="3"/>
      <c r="D337" s="3"/>
      <c r="E337" s="3"/>
      <c r="F337" s="3"/>
      <c r="G337" s="3"/>
    </row>
    <row r="338" spans="1:7" s="109" customFormat="1" ht="12.75">
      <c r="A338" s="3"/>
      <c r="B338" s="3"/>
      <c r="C338" s="3"/>
      <c r="D338" s="3"/>
      <c r="E338" s="3"/>
      <c r="F338" s="3"/>
      <c r="G338" s="3"/>
    </row>
    <row r="339" spans="1:7" s="109" customFormat="1" ht="12.75">
      <c r="A339" s="3"/>
      <c r="B339" s="3"/>
      <c r="C339" s="3"/>
      <c r="D339" s="3"/>
      <c r="E339" s="3"/>
      <c r="F339" s="3"/>
      <c r="G339" s="3"/>
    </row>
    <row r="340" spans="1:7" s="109" customFormat="1" ht="12.75">
      <c r="A340" s="3"/>
      <c r="B340" s="3"/>
      <c r="C340" s="3"/>
      <c r="D340" s="3"/>
      <c r="E340" s="3"/>
      <c r="F340" s="3"/>
      <c r="G340" s="3"/>
    </row>
    <row r="341" spans="1:7" s="109" customFormat="1" ht="12.75">
      <c r="A341" s="3"/>
      <c r="B341" s="3"/>
      <c r="C341" s="3"/>
      <c r="D341" s="3"/>
      <c r="E341" s="3"/>
      <c r="F341" s="3"/>
      <c r="G341" s="3"/>
    </row>
    <row r="342" spans="1:7" s="109" customFormat="1" ht="12.75">
      <c r="A342" s="3"/>
      <c r="B342" s="3"/>
      <c r="C342" s="3"/>
      <c r="D342" s="3"/>
      <c r="E342" s="3"/>
      <c r="F342" s="3"/>
      <c r="G342" s="3"/>
    </row>
    <row r="343" spans="1:7" s="109" customFormat="1" ht="12.75">
      <c r="A343" s="3"/>
      <c r="B343" s="3"/>
      <c r="C343" s="3"/>
      <c r="D343" s="3"/>
      <c r="E343" s="3"/>
      <c r="F343" s="3"/>
      <c r="G343" s="3"/>
    </row>
    <row r="344" spans="1:7" s="109" customFormat="1" ht="12.75">
      <c r="A344" s="3"/>
      <c r="B344" s="3"/>
      <c r="C344" s="3"/>
      <c r="D344" s="3"/>
      <c r="E344" s="3"/>
      <c r="F344" s="3"/>
      <c r="G344" s="3"/>
    </row>
    <row r="345" spans="1:7" s="109" customFormat="1" ht="12.75">
      <c r="A345" s="3"/>
      <c r="B345" s="3"/>
      <c r="C345" s="3"/>
      <c r="D345" s="3"/>
      <c r="E345" s="3"/>
      <c r="F345" s="3"/>
      <c r="G345" s="3"/>
    </row>
    <row r="346" spans="1:7" s="109" customFormat="1" ht="12.75">
      <c r="A346" s="3"/>
      <c r="B346" s="3"/>
      <c r="C346" s="3"/>
      <c r="D346" s="3"/>
      <c r="E346" s="3"/>
      <c r="F346" s="3"/>
      <c r="G346" s="3"/>
    </row>
    <row r="347" spans="1:7" s="109" customFormat="1" ht="12.75">
      <c r="A347" s="3"/>
      <c r="B347" s="3"/>
      <c r="C347" s="3"/>
      <c r="D347" s="3"/>
      <c r="E347" s="3"/>
      <c r="F347" s="3"/>
      <c r="G347" s="3"/>
    </row>
    <row r="348" spans="1:7" s="109" customFormat="1" ht="12.75">
      <c r="A348" s="3"/>
      <c r="B348" s="3"/>
      <c r="C348" s="3"/>
      <c r="D348" s="3"/>
      <c r="E348" s="3"/>
      <c r="F348" s="3"/>
      <c r="G348" s="3"/>
    </row>
    <row r="349" spans="1:7" s="109" customFormat="1" ht="12.75">
      <c r="A349" s="3"/>
      <c r="B349" s="3"/>
      <c r="C349" s="3"/>
      <c r="D349" s="3"/>
      <c r="E349" s="3"/>
      <c r="F349" s="3"/>
      <c r="G349" s="3"/>
    </row>
    <row r="350" spans="1:7" s="109" customFormat="1" ht="12.75">
      <c r="A350" s="3"/>
      <c r="B350" s="3"/>
      <c r="C350" s="3"/>
      <c r="D350" s="3"/>
      <c r="E350" s="3"/>
      <c r="F350" s="3"/>
      <c r="G350" s="3"/>
    </row>
    <row r="351" spans="1:7" s="109" customFormat="1" ht="12.75">
      <c r="A351" s="3"/>
      <c r="B351" s="3"/>
      <c r="C351" s="3"/>
      <c r="D351" s="3"/>
      <c r="E351" s="3"/>
      <c r="F351" s="3"/>
      <c r="G351" s="3"/>
    </row>
    <row r="352" spans="1:7" s="109" customFormat="1" ht="12.75">
      <c r="A352" s="3"/>
      <c r="B352" s="3"/>
      <c r="C352" s="3"/>
      <c r="D352" s="3"/>
      <c r="E352" s="3"/>
      <c r="F352" s="3"/>
      <c r="G352" s="3"/>
    </row>
    <row r="353" spans="1:7" s="109" customFormat="1" ht="12.75">
      <c r="A353" s="3"/>
      <c r="B353" s="3"/>
      <c r="C353" s="3"/>
      <c r="D353" s="3"/>
      <c r="E353" s="3"/>
      <c r="F353" s="3"/>
      <c r="G353" s="3"/>
    </row>
    <row r="354" spans="1:7" s="109" customFormat="1" ht="12.75">
      <c r="A354" s="3"/>
      <c r="B354" s="3"/>
      <c r="C354" s="3"/>
      <c r="D354" s="3"/>
      <c r="E354" s="3"/>
      <c r="F354" s="3"/>
      <c r="G354" s="3"/>
    </row>
    <row r="355" spans="1:7" s="109" customFormat="1" ht="12.75">
      <c r="A355" s="3"/>
      <c r="B355" s="3"/>
      <c r="C355" s="3"/>
      <c r="D355" s="3"/>
      <c r="E355" s="3"/>
      <c r="F355" s="3"/>
      <c r="G355" s="3"/>
    </row>
    <row r="356" spans="1:7" s="109" customFormat="1" ht="12.75">
      <c r="A356" s="3"/>
      <c r="B356" s="3"/>
      <c r="C356" s="3"/>
      <c r="D356" s="3"/>
      <c r="E356" s="3"/>
      <c r="F356" s="3"/>
      <c r="G356" s="3"/>
    </row>
    <row r="357" spans="1:7" s="109" customFormat="1" ht="12.75">
      <c r="A357" s="3"/>
      <c r="B357" s="3"/>
      <c r="C357" s="3"/>
      <c r="D357" s="3"/>
      <c r="E357" s="3"/>
      <c r="F357" s="3"/>
      <c r="G357" s="3"/>
    </row>
    <row r="358" spans="1:7" s="109" customFormat="1" ht="12.75">
      <c r="A358" s="3"/>
      <c r="B358" s="3"/>
      <c r="C358" s="3"/>
      <c r="D358" s="3"/>
      <c r="E358" s="3"/>
      <c r="F358" s="3"/>
      <c r="G358" s="3"/>
    </row>
    <row r="359" spans="1:7" s="109" customFormat="1" ht="12.75">
      <c r="A359" s="3"/>
      <c r="B359" s="3"/>
      <c r="C359" s="3"/>
      <c r="D359" s="3"/>
      <c r="E359" s="3"/>
      <c r="F359" s="3"/>
      <c r="G359" s="3"/>
    </row>
    <row r="360" spans="1:7" s="109" customFormat="1" ht="12.75">
      <c r="A360" s="3"/>
      <c r="B360" s="3"/>
      <c r="C360" s="3"/>
      <c r="D360" s="3"/>
      <c r="E360" s="3"/>
      <c r="F360" s="3"/>
      <c r="G360" s="3"/>
    </row>
    <row r="361" spans="1:7" s="109" customFormat="1" ht="12.75">
      <c r="A361" s="3"/>
      <c r="B361" s="3"/>
      <c r="C361" s="3"/>
      <c r="D361" s="3"/>
      <c r="E361" s="3"/>
      <c r="F361" s="3"/>
      <c r="G361" s="3"/>
    </row>
    <row r="362" spans="1:7" s="109" customFormat="1" ht="12.75">
      <c r="A362" s="3"/>
      <c r="B362" s="3"/>
      <c r="C362" s="3"/>
      <c r="D362" s="3"/>
      <c r="E362" s="3"/>
      <c r="F362" s="3"/>
      <c r="G362" s="3"/>
    </row>
    <row r="363" spans="1:7" s="109" customFormat="1" ht="12.75">
      <c r="A363" s="3"/>
      <c r="B363" s="3"/>
      <c r="C363" s="3"/>
      <c r="D363" s="3"/>
      <c r="E363" s="3"/>
      <c r="F363" s="3"/>
      <c r="G363" s="3"/>
    </row>
    <row r="364" spans="1:7" s="109" customFormat="1" ht="12.75">
      <c r="A364" s="3"/>
      <c r="B364" s="3"/>
      <c r="C364" s="3"/>
      <c r="D364" s="3"/>
      <c r="E364" s="3"/>
      <c r="F364" s="3"/>
      <c r="G364" s="3"/>
    </row>
    <row r="365" spans="1:7" s="109" customFormat="1" ht="12.75">
      <c r="A365" s="3"/>
      <c r="B365" s="3"/>
      <c r="C365" s="3"/>
      <c r="D365" s="3"/>
      <c r="E365" s="3"/>
      <c r="F365" s="3"/>
      <c r="G365" s="3"/>
    </row>
    <row r="366" spans="1:7" s="109" customFormat="1" ht="12.75">
      <c r="A366" s="3"/>
      <c r="B366" s="3"/>
      <c r="C366" s="3"/>
      <c r="D366" s="3"/>
      <c r="E366" s="3"/>
      <c r="F366" s="3"/>
      <c r="G366" s="3"/>
    </row>
    <row r="367" spans="1:7" s="109" customFormat="1" ht="12.75">
      <c r="A367" s="3"/>
      <c r="B367" s="3"/>
      <c r="C367" s="3"/>
      <c r="D367" s="3"/>
      <c r="E367" s="3"/>
      <c r="F367" s="3"/>
      <c r="G367" s="3"/>
    </row>
    <row r="368" spans="1:7" s="109" customFormat="1" ht="12.75">
      <c r="A368" s="3"/>
      <c r="B368" s="3"/>
      <c r="C368" s="3"/>
      <c r="D368" s="3"/>
      <c r="E368" s="3"/>
      <c r="F368" s="3"/>
      <c r="G368" s="3"/>
    </row>
    <row r="369" spans="1:7" s="109" customFormat="1" ht="12.75">
      <c r="A369" s="3"/>
      <c r="B369" s="3"/>
      <c r="C369" s="3"/>
      <c r="D369" s="3"/>
      <c r="E369" s="3"/>
      <c r="F369" s="3"/>
      <c r="G369" s="3"/>
    </row>
    <row r="370" spans="1:7" s="109" customFormat="1" ht="12.75">
      <c r="A370" s="3"/>
      <c r="B370" s="3"/>
      <c r="C370" s="3"/>
      <c r="D370" s="3"/>
      <c r="E370" s="3"/>
      <c r="F370" s="3"/>
      <c r="G370" s="3"/>
    </row>
    <row r="371" spans="1:7" s="109" customFormat="1" ht="12.75">
      <c r="A371" s="3"/>
      <c r="B371" s="3"/>
      <c r="C371" s="3"/>
      <c r="D371" s="3"/>
      <c r="E371" s="3"/>
      <c r="F371" s="3"/>
      <c r="G371" s="3"/>
    </row>
    <row r="372" spans="1:7" s="109" customFormat="1" ht="12.75">
      <c r="A372" s="3"/>
      <c r="B372" s="3"/>
      <c r="C372" s="3"/>
      <c r="D372" s="3"/>
      <c r="E372" s="3"/>
      <c r="F372" s="3"/>
      <c r="G372" s="3"/>
    </row>
    <row r="373" spans="1:7" s="109" customFormat="1" ht="12.75">
      <c r="A373" s="3"/>
      <c r="B373" s="3"/>
      <c r="C373" s="3"/>
      <c r="D373" s="3"/>
      <c r="E373" s="3"/>
      <c r="F373" s="3"/>
      <c r="G373" s="3"/>
    </row>
    <row r="374" spans="1:7" s="109" customFormat="1" ht="12.75">
      <c r="A374" s="3"/>
      <c r="B374" s="3"/>
      <c r="C374" s="3"/>
      <c r="D374" s="3"/>
      <c r="E374" s="3"/>
      <c r="F374" s="3"/>
      <c r="G374" s="3"/>
    </row>
    <row r="375" spans="1:7" s="109" customFormat="1" ht="12.75">
      <c r="A375" s="3"/>
      <c r="B375" s="3"/>
      <c r="C375" s="3"/>
      <c r="D375" s="3"/>
      <c r="E375" s="3"/>
      <c r="F375" s="3"/>
      <c r="G375" s="3"/>
    </row>
    <row r="376" spans="1:7" s="109" customFormat="1" ht="12.75">
      <c r="A376" s="3"/>
      <c r="B376" s="3"/>
      <c r="C376" s="3"/>
      <c r="D376" s="3"/>
      <c r="E376" s="3"/>
      <c r="F376" s="3"/>
      <c r="G376" s="3"/>
    </row>
    <row r="377" spans="1:7" s="109" customFormat="1" ht="12.75">
      <c r="A377" s="3"/>
      <c r="B377" s="3"/>
      <c r="C377" s="3"/>
      <c r="D377" s="3"/>
      <c r="E377" s="3"/>
      <c r="F377" s="3"/>
      <c r="G377" s="3"/>
    </row>
    <row r="378" spans="1:7" s="109" customFormat="1" ht="12.75">
      <c r="A378" s="3"/>
      <c r="B378" s="3"/>
      <c r="C378" s="3"/>
      <c r="D378" s="3"/>
      <c r="E378" s="3"/>
      <c r="F378" s="3"/>
      <c r="G378" s="3"/>
    </row>
    <row r="379" spans="1:7" s="109" customFormat="1" ht="12.75">
      <c r="A379" s="3"/>
      <c r="B379" s="3"/>
      <c r="C379" s="3"/>
      <c r="D379" s="3"/>
      <c r="E379" s="3"/>
      <c r="F379" s="3"/>
      <c r="G379" s="3"/>
    </row>
    <row r="380" spans="1:7" s="109" customFormat="1" ht="12.75">
      <c r="A380" s="3"/>
      <c r="B380" s="3"/>
      <c r="C380" s="3"/>
      <c r="D380" s="3"/>
      <c r="E380" s="3"/>
      <c r="F380" s="3"/>
      <c r="G380" s="3"/>
    </row>
    <row r="381" spans="1:7" s="109" customFormat="1" ht="12.75">
      <c r="A381" s="3"/>
      <c r="B381" s="3"/>
      <c r="C381" s="3"/>
      <c r="D381" s="3"/>
      <c r="E381" s="3"/>
      <c r="F381" s="3"/>
      <c r="G381" s="3"/>
    </row>
    <row r="382" spans="1:7" s="109" customFormat="1" ht="12.75">
      <c r="A382" s="3"/>
      <c r="B382" s="3"/>
      <c r="C382" s="3"/>
      <c r="D382" s="3"/>
      <c r="E382" s="3"/>
      <c r="F382" s="3"/>
      <c r="G382" s="3"/>
    </row>
    <row r="383" spans="1:7" s="109" customFormat="1" ht="12.75">
      <c r="A383" s="3"/>
      <c r="B383" s="3"/>
      <c r="C383" s="3"/>
      <c r="D383" s="3"/>
      <c r="E383" s="3"/>
      <c r="F383" s="3"/>
      <c r="G383" s="3"/>
    </row>
    <row r="384" spans="1:7" s="109" customFormat="1" ht="12.75">
      <c r="A384" s="3"/>
      <c r="B384" s="3"/>
      <c r="C384" s="3"/>
      <c r="D384" s="3"/>
      <c r="E384" s="3"/>
      <c r="F384" s="3"/>
      <c r="G384" s="3"/>
    </row>
    <row r="385" spans="1:7" s="109" customFormat="1" ht="12.75">
      <c r="A385" s="3"/>
      <c r="B385" s="3"/>
      <c r="C385" s="3"/>
      <c r="D385" s="3"/>
      <c r="E385" s="3"/>
      <c r="F385" s="3"/>
      <c r="G385" s="3"/>
    </row>
    <row r="386" spans="1:7" s="109" customFormat="1" ht="12.75">
      <c r="A386" s="3"/>
      <c r="B386" s="3"/>
      <c r="C386" s="3"/>
      <c r="D386" s="3"/>
      <c r="E386" s="3"/>
      <c r="F386" s="3"/>
      <c r="G386" s="3"/>
    </row>
    <row r="387" spans="1:7" s="109" customFormat="1" ht="12.75">
      <c r="A387" s="3"/>
      <c r="B387" s="3"/>
      <c r="C387" s="3"/>
      <c r="D387" s="3"/>
      <c r="E387" s="3"/>
      <c r="F387" s="3"/>
      <c r="G387" s="3"/>
    </row>
    <row r="388" spans="1:7" s="109" customFormat="1" ht="12.75">
      <c r="A388" s="3"/>
      <c r="B388" s="3"/>
      <c r="C388" s="3"/>
      <c r="D388" s="3"/>
      <c r="E388" s="3"/>
      <c r="F388" s="3"/>
      <c r="G388" s="3"/>
    </row>
    <row r="389" spans="1:7" s="109" customFormat="1" ht="12.75">
      <c r="A389" s="3"/>
      <c r="B389" s="3"/>
      <c r="C389" s="3"/>
      <c r="D389" s="3"/>
      <c r="E389" s="3"/>
      <c r="F389" s="3"/>
      <c r="G389" s="3"/>
    </row>
    <row r="390" spans="1:7" s="109" customFormat="1" ht="12.75">
      <c r="A390" s="3"/>
      <c r="B390" s="3"/>
      <c r="C390" s="3"/>
      <c r="D390" s="3"/>
      <c r="E390" s="3"/>
      <c r="F390" s="3"/>
      <c r="G390" s="3"/>
    </row>
    <row r="391" spans="1:7" s="109" customFormat="1" ht="12.75">
      <c r="A391" s="3"/>
      <c r="B391" s="3"/>
      <c r="C391" s="3"/>
      <c r="D391" s="3"/>
      <c r="E391" s="3"/>
      <c r="F391" s="3"/>
      <c r="G391" s="3"/>
    </row>
    <row r="392" spans="1:7" s="109" customFormat="1" ht="12.75">
      <c r="A392" s="3"/>
      <c r="B392" s="3"/>
      <c r="C392" s="3"/>
      <c r="D392" s="3"/>
      <c r="E392" s="3"/>
      <c r="F392" s="3"/>
      <c r="G392" s="3"/>
    </row>
    <row r="393" spans="1:7" s="109" customFormat="1" ht="12.75">
      <c r="A393" s="3"/>
      <c r="B393" s="3"/>
      <c r="C393" s="3"/>
      <c r="D393" s="3"/>
      <c r="E393" s="3"/>
      <c r="F393" s="3"/>
      <c r="G393" s="3"/>
    </row>
    <row r="394" spans="1:7" s="109" customFormat="1" ht="12.75">
      <c r="A394" s="3"/>
      <c r="B394" s="3"/>
      <c r="C394" s="3"/>
      <c r="D394" s="3"/>
      <c r="E394" s="3"/>
      <c r="F394" s="3"/>
      <c r="G394" s="3"/>
    </row>
    <row r="395" spans="1:7" s="109" customFormat="1" ht="12.75">
      <c r="A395" s="3"/>
      <c r="B395" s="3"/>
      <c r="C395" s="3"/>
      <c r="D395" s="3"/>
      <c r="E395" s="3"/>
      <c r="F395" s="3"/>
      <c r="G395" s="3"/>
    </row>
    <row r="396" spans="1:7" s="109" customFormat="1" ht="12.75">
      <c r="A396" s="3"/>
      <c r="B396" s="3"/>
      <c r="C396" s="3"/>
      <c r="D396" s="3"/>
      <c r="E396" s="3"/>
      <c r="F396" s="3"/>
      <c r="G396" s="3"/>
    </row>
    <row r="397" spans="1:7" s="109" customFormat="1" ht="12.75">
      <c r="A397" s="3"/>
      <c r="B397" s="3"/>
      <c r="C397" s="3"/>
      <c r="D397" s="3"/>
      <c r="E397" s="3"/>
      <c r="F397" s="3"/>
      <c r="G397" s="3"/>
    </row>
    <row r="398" spans="1:7" s="109" customFormat="1" ht="12.75">
      <c r="A398" s="3"/>
      <c r="B398" s="3"/>
      <c r="C398" s="3"/>
      <c r="D398" s="3"/>
      <c r="E398" s="3"/>
      <c r="F398" s="3"/>
      <c r="G398" s="3"/>
    </row>
    <row r="399" spans="1:7" s="109" customFormat="1" ht="12.75">
      <c r="A399" s="3"/>
      <c r="B399" s="3"/>
      <c r="C399" s="3"/>
      <c r="D399" s="3"/>
      <c r="E399" s="3"/>
      <c r="F399" s="3"/>
      <c r="G399" s="3"/>
    </row>
    <row r="400" spans="1:7" s="109" customFormat="1" ht="12.75">
      <c r="A400" s="3"/>
      <c r="B400" s="3"/>
      <c r="C400" s="3"/>
      <c r="D400" s="3"/>
      <c r="E400" s="3"/>
      <c r="F400" s="3"/>
      <c r="G400" s="3"/>
    </row>
    <row r="401" spans="1:7" s="109" customFormat="1" ht="12.75">
      <c r="A401" s="3"/>
      <c r="B401" s="3"/>
      <c r="C401" s="3"/>
      <c r="D401" s="3"/>
      <c r="E401" s="3"/>
      <c r="F401" s="3"/>
      <c r="G401" s="3"/>
    </row>
    <row r="402" spans="1:7" s="109" customFormat="1" ht="12.75">
      <c r="A402" s="3"/>
      <c r="B402" s="3"/>
      <c r="C402" s="3"/>
      <c r="D402" s="3"/>
      <c r="E402" s="3"/>
      <c r="F402" s="3"/>
      <c r="G402" s="3"/>
    </row>
    <row r="403" spans="1:7" s="109" customFormat="1" ht="12.75">
      <c r="A403" s="3"/>
      <c r="B403" s="3"/>
      <c r="C403" s="3"/>
      <c r="D403" s="3"/>
      <c r="E403" s="3"/>
      <c r="F403" s="3"/>
      <c r="G403" s="3"/>
    </row>
    <row r="404" spans="1:7" s="109" customFormat="1" ht="12.75">
      <c r="A404" s="3"/>
      <c r="B404" s="3"/>
      <c r="C404" s="3"/>
      <c r="D404" s="3"/>
      <c r="E404" s="3"/>
      <c r="F404" s="3"/>
      <c r="G404" s="3"/>
    </row>
    <row r="405" spans="1:7" s="109" customFormat="1" ht="12.75">
      <c r="A405" s="3"/>
      <c r="B405" s="3"/>
      <c r="C405" s="3"/>
      <c r="D405" s="3"/>
      <c r="E405" s="3"/>
      <c r="F405" s="3"/>
      <c r="G405" s="3"/>
    </row>
    <row r="406" spans="1:7" s="109" customFormat="1" ht="12.75">
      <c r="A406" s="3"/>
      <c r="B406" s="3"/>
      <c r="C406" s="3"/>
      <c r="D406" s="3"/>
      <c r="E406" s="3"/>
      <c r="F406" s="3"/>
      <c r="G406" s="3"/>
    </row>
    <row r="407" spans="1:7" s="109" customFormat="1" ht="12.75">
      <c r="A407" s="3"/>
      <c r="B407" s="3"/>
      <c r="C407" s="3"/>
      <c r="D407" s="3"/>
      <c r="E407" s="3"/>
      <c r="F407" s="3"/>
      <c r="G407" s="3"/>
    </row>
    <row r="408" spans="1:7" s="109" customFormat="1" ht="12.75">
      <c r="A408" s="3"/>
      <c r="B408" s="3"/>
      <c r="C408" s="3"/>
      <c r="D408" s="3"/>
      <c r="E408" s="3"/>
      <c r="F408" s="3"/>
      <c r="G408" s="3"/>
    </row>
    <row r="409" spans="1:7" s="109" customFormat="1" ht="12.75">
      <c r="A409" s="3"/>
      <c r="B409" s="3"/>
      <c r="C409" s="3"/>
      <c r="D409" s="3"/>
      <c r="E409" s="3"/>
      <c r="F409" s="3"/>
      <c r="G409" s="3"/>
    </row>
    <row r="410" spans="1:7" s="109" customFormat="1" ht="12.75">
      <c r="A410" s="3"/>
      <c r="B410" s="3"/>
      <c r="C410" s="3"/>
      <c r="D410" s="3"/>
      <c r="E410" s="3"/>
      <c r="F410" s="3"/>
      <c r="G410" s="3"/>
    </row>
    <row r="411" spans="1:7" s="109" customFormat="1" ht="12.75">
      <c r="A411" s="3"/>
      <c r="B411" s="3"/>
      <c r="C411" s="3"/>
      <c r="D411" s="3"/>
      <c r="E411" s="3"/>
      <c r="F411" s="3"/>
      <c r="G411" s="3"/>
    </row>
    <row r="412" spans="1:7" s="109" customFormat="1" ht="12.75">
      <c r="A412" s="3"/>
      <c r="B412" s="3"/>
      <c r="C412" s="3"/>
      <c r="D412" s="3"/>
      <c r="E412" s="3"/>
      <c r="F412" s="3"/>
      <c r="G412" s="3"/>
    </row>
    <row r="413" spans="1:7" s="109" customFormat="1" ht="12.75">
      <c r="A413" s="3"/>
      <c r="B413" s="3"/>
      <c r="C413" s="3"/>
      <c r="D413" s="3"/>
      <c r="E413" s="3"/>
      <c r="F413" s="3"/>
      <c r="G413" s="3"/>
    </row>
    <row r="414" spans="1:7" s="109" customFormat="1" ht="12.75">
      <c r="A414" s="3"/>
      <c r="B414" s="3"/>
      <c r="C414" s="3"/>
      <c r="D414" s="3"/>
      <c r="E414" s="3"/>
      <c r="F414" s="3"/>
      <c r="G414" s="3"/>
    </row>
    <row r="415" spans="1:7" s="109" customFormat="1" ht="12.75">
      <c r="A415" s="3"/>
      <c r="B415" s="3"/>
      <c r="C415" s="3"/>
      <c r="D415" s="3"/>
      <c r="E415" s="3"/>
      <c r="F415" s="3"/>
      <c r="G415" s="3"/>
    </row>
    <row r="416" spans="1:7" s="109" customFormat="1" ht="12.75">
      <c r="A416" s="3"/>
      <c r="B416" s="3"/>
      <c r="C416" s="3"/>
      <c r="D416" s="3"/>
      <c r="E416" s="3"/>
      <c r="F416" s="3"/>
      <c r="G416" s="3"/>
    </row>
    <row r="417" spans="1:7" s="109" customFormat="1" ht="12.75">
      <c r="A417" s="3"/>
      <c r="B417" s="3"/>
      <c r="C417" s="3"/>
      <c r="D417" s="3"/>
      <c r="E417" s="3"/>
      <c r="F417" s="3"/>
      <c r="G417" s="3"/>
    </row>
    <row r="418" spans="1:7" s="109" customFormat="1" ht="12.75">
      <c r="A418" s="3"/>
      <c r="B418" s="3"/>
      <c r="C418" s="3"/>
      <c r="D418" s="3"/>
      <c r="E418" s="3"/>
      <c r="F418" s="3"/>
      <c r="G418" s="3"/>
    </row>
    <row r="419" spans="1:7" s="109" customFormat="1" ht="12.75">
      <c r="A419" s="3"/>
      <c r="B419" s="3"/>
      <c r="C419" s="3"/>
      <c r="D419" s="3"/>
      <c r="E419" s="3"/>
      <c r="F419" s="3"/>
      <c r="G419" s="3"/>
    </row>
    <row r="420" spans="1:7" s="109" customFormat="1" ht="12.75">
      <c r="A420" s="3"/>
      <c r="B420" s="3"/>
      <c r="C420" s="3"/>
      <c r="D420" s="3"/>
      <c r="E420" s="3"/>
      <c r="F420" s="3"/>
      <c r="G420" s="3"/>
    </row>
    <row r="421" spans="1:7" s="109" customFormat="1" ht="12.75">
      <c r="A421" s="3"/>
      <c r="B421" s="3"/>
      <c r="C421" s="3"/>
      <c r="D421" s="3"/>
      <c r="E421" s="3"/>
      <c r="F421" s="3"/>
      <c r="G421" s="3"/>
    </row>
    <row r="422" spans="1:7" s="109" customFormat="1" ht="12.75">
      <c r="A422" s="3"/>
      <c r="B422" s="3"/>
      <c r="C422" s="3"/>
      <c r="D422" s="3"/>
      <c r="E422" s="3"/>
      <c r="F422" s="3"/>
      <c r="G422" s="3"/>
    </row>
    <row r="423" spans="1:7" s="109" customFormat="1" ht="12.75">
      <c r="A423" s="3"/>
      <c r="B423" s="3"/>
      <c r="C423" s="3"/>
      <c r="D423" s="3"/>
      <c r="E423" s="3"/>
      <c r="F423" s="3"/>
      <c r="G423" s="3"/>
    </row>
    <row r="424" spans="1:7" s="109" customFormat="1" ht="12.75">
      <c r="A424" s="3"/>
      <c r="B424" s="3"/>
      <c r="C424" s="3"/>
      <c r="D424" s="3"/>
      <c r="E424" s="3"/>
      <c r="F424" s="3"/>
      <c r="G424" s="3"/>
    </row>
    <row r="425" spans="1:7" s="109" customFormat="1" ht="12.75">
      <c r="A425" s="3"/>
      <c r="B425" s="3"/>
      <c r="C425" s="3"/>
      <c r="D425" s="3"/>
      <c r="E425" s="3"/>
      <c r="F425" s="3"/>
      <c r="G425" s="3"/>
    </row>
    <row r="426" spans="1:7" s="109" customFormat="1" ht="12.75">
      <c r="A426" s="3"/>
      <c r="B426" s="3"/>
      <c r="C426" s="3"/>
      <c r="D426" s="3"/>
      <c r="E426" s="3"/>
      <c r="F426" s="3"/>
      <c r="G426" s="3"/>
    </row>
    <row r="427" spans="1:7" s="109" customFormat="1" ht="12.75">
      <c r="A427" s="3"/>
      <c r="B427" s="3"/>
      <c r="C427" s="3"/>
      <c r="D427" s="3"/>
      <c r="E427" s="3"/>
      <c r="F427" s="3"/>
      <c r="G427" s="3"/>
    </row>
    <row r="428" spans="1:7" s="109" customFormat="1" ht="12.75">
      <c r="A428" s="3"/>
      <c r="B428" s="3"/>
      <c r="C428" s="3"/>
      <c r="D428" s="3"/>
      <c r="E428" s="3"/>
      <c r="F428" s="3"/>
      <c r="G428" s="3"/>
    </row>
    <row r="429" spans="1:7" s="109" customFormat="1" ht="12.75">
      <c r="A429" s="3"/>
      <c r="B429" s="3"/>
      <c r="C429" s="3"/>
      <c r="D429" s="3"/>
      <c r="E429" s="3"/>
      <c r="F429" s="3"/>
      <c r="G429" s="3"/>
    </row>
    <row r="430" spans="1:7" s="109" customFormat="1" ht="12.75">
      <c r="A430" s="3"/>
      <c r="B430" s="3"/>
      <c r="C430" s="3"/>
      <c r="D430" s="3"/>
      <c r="E430" s="3"/>
      <c r="F430" s="3"/>
      <c r="G430" s="3"/>
    </row>
    <row r="431" spans="1:7" s="109" customFormat="1" ht="12.75">
      <c r="A431" s="3"/>
      <c r="B431" s="3"/>
      <c r="C431" s="3"/>
      <c r="D431" s="3"/>
      <c r="E431" s="3"/>
      <c r="F431" s="3"/>
      <c r="G431" s="3"/>
    </row>
    <row r="432" spans="1:7" s="109" customFormat="1" ht="12.75">
      <c r="A432" s="3"/>
      <c r="B432" s="3"/>
      <c r="C432" s="3"/>
      <c r="D432" s="3"/>
      <c r="E432" s="3"/>
      <c r="F432" s="3"/>
      <c r="G432" s="3"/>
    </row>
    <row r="433" spans="1:7" s="109" customFormat="1" ht="12.75">
      <c r="A433" s="3"/>
      <c r="B433" s="3"/>
      <c r="C433" s="3"/>
      <c r="D433" s="3"/>
      <c r="E433" s="3"/>
      <c r="F433" s="3"/>
      <c r="G433" s="3"/>
    </row>
    <row r="434" spans="1:7" s="109" customFormat="1" ht="12.75">
      <c r="A434" s="3"/>
      <c r="B434" s="3"/>
      <c r="C434" s="3"/>
      <c r="D434" s="3"/>
      <c r="E434" s="3"/>
      <c r="F434" s="3"/>
      <c r="G434" s="3"/>
    </row>
    <row r="435" spans="1:7" s="109" customFormat="1" ht="12.75">
      <c r="A435" s="3"/>
      <c r="B435" s="3"/>
      <c r="C435" s="3"/>
      <c r="D435" s="3"/>
      <c r="E435" s="3"/>
      <c r="F435" s="3"/>
      <c r="G435" s="3"/>
    </row>
    <row r="436" spans="1:7" s="109" customFormat="1" ht="12.75">
      <c r="A436" s="3"/>
      <c r="B436" s="3"/>
      <c r="C436" s="3"/>
      <c r="D436" s="3"/>
      <c r="E436" s="3"/>
      <c r="F436" s="3"/>
      <c r="G436" s="3"/>
    </row>
    <row r="437" spans="1:7" s="109" customFormat="1" ht="12.75">
      <c r="A437" s="3"/>
      <c r="B437" s="3"/>
      <c r="C437" s="3"/>
      <c r="D437" s="3"/>
      <c r="E437" s="3"/>
      <c r="F437" s="3"/>
      <c r="G437" s="3"/>
    </row>
    <row r="438" spans="1:7" s="109" customFormat="1" ht="12.75">
      <c r="A438" s="3"/>
      <c r="B438" s="3"/>
      <c r="C438" s="3"/>
      <c r="D438" s="3"/>
      <c r="E438" s="3"/>
      <c r="F438" s="3"/>
      <c r="G438" s="3"/>
    </row>
    <row r="439" spans="1:7" s="109" customFormat="1" ht="12.75">
      <c r="A439" s="3"/>
      <c r="B439" s="3"/>
      <c r="C439" s="3"/>
      <c r="D439" s="3"/>
      <c r="E439" s="3"/>
      <c r="F439" s="3"/>
      <c r="G439" s="3"/>
    </row>
    <row r="440" spans="1:7" s="109" customFormat="1" ht="12.75">
      <c r="A440" s="3"/>
      <c r="B440" s="3"/>
      <c r="C440" s="3"/>
      <c r="D440" s="3"/>
      <c r="E440" s="3"/>
      <c r="F440" s="3"/>
      <c r="G440" s="3"/>
    </row>
    <row r="441" spans="1:7" s="109" customFormat="1" ht="12.75">
      <c r="A441" s="3"/>
      <c r="B441" s="3"/>
      <c r="C441" s="3"/>
      <c r="D441" s="3"/>
      <c r="E441" s="3"/>
      <c r="F441" s="3"/>
      <c r="G441" s="3"/>
    </row>
    <row r="442" spans="1:7" s="109" customFormat="1" ht="12.75">
      <c r="A442" s="3"/>
      <c r="B442" s="3"/>
      <c r="C442" s="3"/>
      <c r="D442" s="3"/>
      <c r="E442" s="3"/>
      <c r="F442" s="3"/>
      <c r="G442" s="3"/>
    </row>
    <row r="443" spans="1:7" s="109" customFormat="1" ht="12.75">
      <c r="A443" s="3"/>
      <c r="B443" s="3"/>
      <c r="C443" s="3"/>
      <c r="D443" s="3"/>
      <c r="E443" s="3"/>
      <c r="F443" s="3"/>
      <c r="G443" s="3"/>
    </row>
    <row r="444" spans="1:7" s="109" customFormat="1" ht="12.75">
      <c r="A444" s="3"/>
      <c r="B444" s="3"/>
      <c r="C444" s="3"/>
      <c r="D444" s="3"/>
      <c r="E444" s="3"/>
      <c r="F444" s="3"/>
      <c r="G444" s="3"/>
    </row>
    <row r="445" spans="1:7" s="109" customFormat="1" ht="12.75">
      <c r="A445" s="3"/>
      <c r="B445" s="3"/>
      <c r="C445" s="3"/>
      <c r="D445" s="3"/>
      <c r="E445" s="3"/>
      <c r="F445" s="3"/>
      <c r="G445" s="3"/>
    </row>
    <row r="446" spans="1:7" s="109" customFormat="1" ht="12.75">
      <c r="A446" s="3"/>
      <c r="B446" s="3"/>
      <c r="C446" s="3"/>
      <c r="D446" s="3"/>
      <c r="E446" s="3"/>
      <c r="F446" s="3"/>
      <c r="G446" s="3"/>
    </row>
    <row r="447" spans="1:7" s="109" customFormat="1" ht="12.75">
      <c r="A447" s="3"/>
      <c r="B447" s="3"/>
      <c r="C447" s="3"/>
      <c r="D447" s="3"/>
      <c r="E447" s="3"/>
      <c r="F447" s="3"/>
      <c r="G447" s="3"/>
    </row>
    <row r="448" spans="1:7" s="109" customFormat="1" ht="12.75">
      <c r="A448" s="3"/>
      <c r="B448" s="3"/>
      <c r="C448" s="3"/>
      <c r="D448" s="3"/>
      <c r="E448" s="3"/>
      <c r="F448" s="3"/>
      <c r="G448" s="3"/>
    </row>
    <row r="449" spans="1:7" s="109" customFormat="1" ht="12.75">
      <c r="A449" s="3"/>
      <c r="B449" s="3"/>
      <c r="C449" s="3"/>
      <c r="D449" s="3"/>
      <c r="E449" s="3"/>
      <c r="F449" s="3"/>
      <c r="G449" s="3"/>
    </row>
    <row r="450" spans="1:7" s="109" customFormat="1" ht="12.75">
      <c r="A450" s="3"/>
      <c r="B450" s="3"/>
      <c r="C450" s="3"/>
      <c r="D450" s="3"/>
      <c r="E450" s="3"/>
      <c r="F450" s="3"/>
      <c r="G450" s="3"/>
    </row>
    <row r="451" spans="1:7" s="109" customFormat="1" ht="12.75">
      <c r="A451" s="3"/>
      <c r="B451" s="3"/>
      <c r="C451" s="3"/>
      <c r="D451" s="3"/>
      <c r="E451" s="3"/>
      <c r="F451" s="3"/>
      <c r="G451" s="3"/>
    </row>
    <row r="452" spans="1:7" s="109" customFormat="1" ht="12.75">
      <c r="A452" s="3"/>
      <c r="B452" s="3"/>
      <c r="C452" s="3"/>
      <c r="D452" s="3"/>
      <c r="E452" s="3"/>
      <c r="F452" s="3"/>
      <c r="G452" s="3"/>
    </row>
    <row r="453" spans="1:7" s="109" customFormat="1" ht="12.75">
      <c r="A453" s="3"/>
      <c r="B453" s="3"/>
      <c r="C453" s="3"/>
      <c r="D453" s="3"/>
      <c r="E453" s="3"/>
      <c r="F453" s="3"/>
      <c r="G453" s="3"/>
    </row>
    <row r="454" spans="1:7" s="109" customFormat="1" ht="12.75">
      <c r="A454" s="3"/>
      <c r="B454" s="3"/>
      <c r="C454" s="3"/>
      <c r="D454" s="3"/>
      <c r="E454" s="3"/>
      <c r="F454" s="3"/>
      <c r="G454" s="3"/>
    </row>
    <row r="455" spans="1:7" s="109" customFormat="1" ht="12.75">
      <c r="A455" s="3"/>
      <c r="B455" s="3"/>
      <c r="C455" s="3"/>
      <c r="D455" s="3"/>
      <c r="E455" s="3"/>
      <c r="F455" s="3"/>
      <c r="G455" s="3"/>
    </row>
    <row r="456" spans="1:7" s="109" customFormat="1" ht="12.75">
      <c r="A456" s="3"/>
      <c r="B456" s="3"/>
      <c r="C456" s="3"/>
      <c r="D456" s="3"/>
      <c r="E456" s="3"/>
      <c r="F456" s="3"/>
      <c r="G456" s="3"/>
    </row>
    <row r="457" spans="1:7" s="109" customFormat="1" ht="12.75">
      <c r="A457" s="3"/>
      <c r="B457" s="3"/>
      <c r="C457" s="3"/>
      <c r="D457" s="3"/>
      <c r="E457" s="3"/>
      <c r="F457" s="3"/>
      <c r="G457" s="3"/>
    </row>
    <row r="458" spans="1:7" s="109" customFormat="1" ht="12.75">
      <c r="A458" s="3"/>
      <c r="B458" s="3"/>
      <c r="C458" s="3"/>
      <c r="D458" s="3"/>
      <c r="E458" s="3"/>
      <c r="F458" s="3"/>
      <c r="G458" s="3"/>
    </row>
    <row r="459" spans="1:7" s="109" customFormat="1" ht="12.75">
      <c r="A459" s="3"/>
      <c r="B459" s="3"/>
      <c r="C459" s="3"/>
      <c r="D459" s="3"/>
      <c r="E459" s="3"/>
      <c r="F459" s="3"/>
      <c r="G459" s="3"/>
    </row>
    <row r="460" spans="1:7" s="109" customFormat="1" ht="12.75">
      <c r="A460" s="3"/>
      <c r="B460" s="3"/>
      <c r="C460" s="3"/>
      <c r="D460" s="3"/>
      <c r="E460" s="3"/>
      <c r="F460" s="3"/>
      <c r="G460" s="3"/>
    </row>
    <row r="461" spans="1:7" s="109" customFormat="1" ht="12.75">
      <c r="A461" s="3"/>
      <c r="B461" s="3"/>
      <c r="C461" s="3"/>
      <c r="D461" s="3"/>
      <c r="E461" s="3"/>
      <c r="F461" s="3"/>
      <c r="G461" s="3"/>
    </row>
    <row r="462" spans="1:7" s="109" customFormat="1" ht="12.75">
      <c r="A462" s="3"/>
      <c r="B462" s="3"/>
      <c r="C462" s="3"/>
      <c r="D462" s="3"/>
      <c r="E462" s="3"/>
      <c r="F462" s="3"/>
      <c r="G462" s="3"/>
    </row>
    <row r="463" spans="1:7" s="109" customFormat="1" ht="12.75">
      <c r="A463" s="3"/>
      <c r="B463" s="3"/>
      <c r="C463" s="3"/>
      <c r="D463" s="3"/>
      <c r="E463" s="3"/>
      <c r="F463" s="3"/>
      <c r="G463" s="3"/>
    </row>
    <row r="464" spans="1:7" s="109" customFormat="1" ht="12.75">
      <c r="A464" s="3"/>
      <c r="B464" s="3"/>
      <c r="C464" s="3"/>
      <c r="D464" s="3"/>
      <c r="E464" s="3"/>
      <c r="F464" s="3"/>
      <c r="G464" s="3"/>
    </row>
    <row r="465" spans="1:7" s="109" customFormat="1" ht="12.75">
      <c r="A465" s="3"/>
      <c r="B465" s="3"/>
      <c r="C465" s="3"/>
      <c r="D465" s="3"/>
      <c r="E465" s="3"/>
      <c r="F465" s="3"/>
      <c r="G465" s="3"/>
    </row>
    <row r="466" spans="1:7" s="109" customFormat="1" ht="12.75">
      <c r="A466" s="3"/>
      <c r="B466" s="3"/>
      <c r="C466" s="3"/>
      <c r="D466" s="3"/>
      <c r="E466" s="3"/>
      <c r="F466" s="3"/>
      <c r="G466" s="3"/>
    </row>
    <row r="467" spans="1:7" s="109" customFormat="1" ht="12.75">
      <c r="A467" s="3"/>
      <c r="B467" s="3"/>
      <c r="C467" s="3"/>
      <c r="D467" s="3"/>
      <c r="E467" s="3"/>
      <c r="F467" s="3"/>
      <c r="G467" s="3"/>
    </row>
    <row r="468" spans="1:7" s="109" customFormat="1" ht="12.75">
      <c r="A468" s="3"/>
      <c r="B468" s="3"/>
      <c r="C468" s="3"/>
      <c r="D468" s="3"/>
      <c r="E468" s="3"/>
      <c r="F468" s="3"/>
      <c r="G468" s="3"/>
    </row>
    <row r="469" spans="1:7" s="109" customFormat="1" ht="12.75">
      <c r="A469" s="3"/>
      <c r="B469" s="3"/>
      <c r="C469" s="3"/>
      <c r="D469" s="3"/>
      <c r="E469" s="3"/>
      <c r="F469" s="3"/>
      <c r="G469" s="3"/>
    </row>
    <row r="470" spans="1:7" s="109" customFormat="1" ht="12.75">
      <c r="A470" s="3"/>
      <c r="B470" s="3"/>
      <c r="C470" s="3"/>
      <c r="D470" s="3"/>
      <c r="E470" s="3"/>
      <c r="F470" s="3"/>
      <c r="G470" s="3"/>
    </row>
    <row r="471" spans="1:7" s="109" customFormat="1" ht="12.75">
      <c r="A471" s="3"/>
      <c r="B471" s="3"/>
      <c r="C471" s="3"/>
      <c r="D471" s="3"/>
      <c r="E471" s="3"/>
      <c r="F471" s="3"/>
      <c r="G471" s="3"/>
    </row>
    <row r="472" spans="1:7" s="109" customFormat="1" ht="12.75">
      <c r="A472" s="3"/>
      <c r="B472" s="3"/>
      <c r="C472" s="3"/>
      <c r="D472" s="3"/>
      <c r="E472" s="3"/>
      <c r="F472" s="3"/>
      <c r="G472" s="3"/>
    </row>
    <row r="473" spans="1:7" s="109" customFormat="1" ht="12.75">
      <c r="A473" s="3"/>
      <c r="B473" s="3"/>
      <c r="C473" s="3"/>
      <c r="D473" s="3"/>
      <c r="E473" s="3"/>
      <c r="F473" s="3"/>
      <c r="G473" s="3"/>
    </row>
    <row r="474" spans="1:7" s="109" customFormat="1" ht="12.75">
      <c r="A474" s="3"/>
      <c r="B474" s="3"/>
      <c r="C474" s="3"/>
      <c r="D474" s="3"/>
      <c r="E474" s="3"/>
      <c r="F474" s="3"/>
      <c r="G474" s="3"/>
    </row>
    <row r="475" spans="1:7" s="109" customFormat="1" ht="12.75">
      <c r="A475" s="3"/>
      <c r="B475" s="3"/>
      <c r="C475" s="3"/>
      <c r="D475" s="3"/>
      <c r="E475" s="3"/>
      <c r="F475" s="3"/>
      <c r="G475" s="3"/>
    </row>
    <row r="476" spans="1:7" s="109" customFormat="1" ht="12.75">
      <c r="A476" s="3"/>
      <c r="B476" s="3"/>
      <c r="C476" s="3"/>
      <c r="D476" s="3"/>
      <c r="E476" s="3"/>
      <c r="F476" s="3"/>
      <c r="G476" s="3"/>
    </row>
    <row r="477" spans="1:7" s="109" customFormat="1" ht="12.75">
      <c r="A477" s="3"/>
      <c r="B477" s="3"/>
      <c r="C477" s="3"/>
      <c r="D477" s="3"/>
      <c r="E477" s="3"/>
      <c r="F477" s="3"/>
      <c r="G477" s="3"/>
    </row>
    <row r="478" spans="1:7" s="109" customFormat="1" ht="12.75">
      <c r="A478" s="3"/>
      <c r="B478" s="3"/>
      <c r="C478" s="3"/>
      <c r="D478" s="3"/>
      <c r="E478" s="3"/>
      <c r="F478" s="3"/>
      <c r="G478" s="3"/>
    </row>
    <row r="479" spans="1:7" s="109" customFormat="1" ht="12.75">
      <c r="A479" s="3"/>
      <c r="B479" s="3"/>
      <c r="C479" s="3"/>
      <c r="D479" s="3"/>
      <c r="E479" s="3"/>
      <c r="F479" s="3"/>
      <c r="G479" s="3"/>
    </row>
    <row r="480" spans="1:7" s="109" customFormat="1" ht="12.75">
      <c r="A480" s="3"/>
      <c r="B480" s="3"/>
      <c r="C480" s="3"/>
      <c r="D480" s="3"/>
      <c r="E480" s="3"/>
      <c r="F480" s="3"/>
      <c r="G480" s="3"/>
    </row>
    <row r="481" spans="1:7" s="109" customFormat="1" ht="12.75">
      <c r="A481" s="3"/>
      <c r="B481" s="3"/>
      <c r="C481" s="3"/>
      <c r="D481" s="3"/>
      <c r="E481" s="3"/>
      <c r="F481" s="3"/>
      <c r="G481" s="3"/>
    </row>
    <row r="482" spans="1:7" s="109" customFormat="1" ht="12.75">
      <c r="A482" s="3"/>
      <c r="B482" s="3"/>
      <c r="C482" s="3"/>
      <c r="D482" s="3"/>
      <c r="E482" s="3"/>
      <c r="F482" s="3"/>
      <c r="G482" s="3"/>
    </row>
    <row r="483" spans="1:7" s="109" customFormat="1" ht="12.75">
      <c r="A483" s="3"/>
      <c r="B483" s="3"/>
      <c r="C483" s="3"/>
      <c r="D483" s="3"/>
      <c r="E483" s="3"/>
      <c r="F483" s="3"/>
      <c r="G483" s="3"/>
    </row>
    <row r="484" spans="1:7" s="109" customFormat="1" ht="12.75">
      <c r="A484" s="3"/>
      <c r="B484" s="3"/>
      <c r="C484" s="3"/>
      <c r="D484" s="3"/>
      <c r="E484" s="3"/>
      <c r="F484" s="3"/>
      <c r="G484" s="3"/>
    </row>
    <row r="485" spans="1:7" s="109" customFormat="1" ht="12.75">
      <c r="A485" s="3"/>
      <c r="B485" s="3"/>
      <c r="C485" s="3"/>
      <c r="D485" s="3"/>
      <c r="E485" s="3"/>
      <c r="F485" s="3"/>
      <c r="G485" s="3"/>
    </row>
    <row r="486" spans="1:7" s="109" customFormat="1" ht="12.75">
      <c r="A486" s="3"/>
      <c r="B486" s="3"/>
      <c r="C486" s="3"/>
      <c r="D486" s="3"/>
      <c r="E486" s="3"/>
      <c r="F486" s="3"/>
      <c r="G486" s="3"/>
    </row>
    <row r="487" spans="1:7" s="109" customFormat="1" ht="12.75">
      <c r="A487" s="3"/>
      <c r="B487" s="3"/>
      <c r="C487" s="3"/>
      <c r="D487" s="3"/>
      <c r="E487" s="3"/>
      <c r="F487" s="3"/>
      <c r="G487" s="3"/>
    </row>
    <row r="488" spans="1:7" s="109" customFormat="1" ht="12.75">
      <c r="A488" s="3"/>
      <c r="B488" s="3"/>
      <c r="C488" s="3"/>
      <c r="D488" s="3"/>
      <c r="E488" s="3"/>
      <c r="F488" s="3"/>
      <c r="G488" s="3"/>
    </row>
    <row r="489" spans="1:7" s="109" customFormat="1" ht="12.75">
      <c r="A489" s="3"/>
      <c r="B489" s="3"/>
      <c r="C489" s="3"/>
      <c r="D489" s="3"/>
      <c r="E489" s="3"/>
      <c r="F489" s="3"/>
      <c r="G489" s="3"/>
    </row>
    <row r="490" spans="1:7" s="109" customFormat="1" ht="12.75">
      <c r="A490" s="3"/>
      <c r="B490" s="3"/>
      <c r="C490" s="3"/>
      <c r="D490" s="3"/>
      <c r="E490" s="3"/>
      <c r="F490" s="3"/>
      <c r="G490" s="3"/>
    </row>
    <row r="491" spans="1:7" s="109" customFormat="1" ht="12.75">
      <c r="A491" s="3"/>
      <c r="B491" s="3"/>
      <c r="C491" s="3"/>
      <c r="D491" s="3"/>
      <c r="E491" s="3"/>
      <c r="F491" s="3"/>
      <c r="G491" s="3"/>
    </row>
    <row r="492" spans="1:7" s="109" customFormat="1" ht="12.75">
      <c r="A492" s="3"/>
      <c r="B492" s="3"/>
      <c r="C492" s="3"/>
      <c r="D492" s="3"/>
      <c r="E492" s="3"/>
      <c r="F492" s="3"/>
      <c r="G492" s="3"/>
    </row>
    <row r="493" spans="1:7" s="109" customFormat="1" ht="12.75">
      <c r="A493" s="3"/>
      <c r="B493" s="3"/>
      <c r="C493" s="3"/>
      <c r="D493" s="3"/>
      <c r="E493" s="3"/>
      <c r="F493" s="3"/>
      <c r="G493" s="3"/>
    </row>
    <row r="494" spans="1:7" s="109" customFormat="1" ht="12.75">
      <c r="A494" s="3"/>
      <c r="B494" s="3"/>
      <c r="C494" s="3"/>
      <c r="D494" s="3"/>
      <c r="E494" s="3"/>
      <c r="F494" s="3"/>
      <c r="G494" s="3"/>
    </row>
    <row r="495" spans="1:7" s="109" customFormat="1" ht="12.75">
      <c r="A495" s="3"/>
      <c r="B495" s="3"/>
      <c r="C495" s="3"/>
      <c r="D495" s="3"/>
      <c r="E495" s="3"/>
      <c r="F495" s="3"/>
      <c r="G495" s="3"/>
    </row>
    <row r="496" spans="1:7" s="109" customFormat="1" ht="12.75">
      <c r="A496" s="3"/>
      <c r="B496" s="3"/>
      <c r="C496" s="3"/>
      <c r="D496" s="3"/>
      <c r="E496" s="3"/>
      <c r="F496" s="3"/>
      <c r="G496" s="3"/>
    </row>
    <row r="497" spans="1:7" s="109" customFormat="1" ht="12.75">
      <c r="A497" s="3"/>
      <c r="B497" s="3"/>
      <c r="C497" s="3"/>
      <c r="D497" s="3"/>
      <c r="E497" s="3"/>
      <c r="F497" s="3"/>
      <c r="G497" s="3"/>
    </row>
    <row r="498" spans="1:7" s="109" customFormat="1" ht="12.75">
      <c r="A498" s="3"/>
      <c r="B498" s="3"/>
      <c r="C498" s="3"/>
      <c r="D498" s="3"/>
      <c r="E498" s="3"/>
      <c r="F498" s="3"/>
      <c r="G498" s="3"/>
    </row>
    <row r="499" spans="1:7" s="109" customFormat="1" ht="12.75">
      <c r="A499" s="3"/>
      <c r="B499" s="3"/>
      <c r="C499" s="3"/>
      <c r="D499" s="3"/>
      <c r="E499" s="3"/>
      <c r="F499" s="3"/>
      <c r="G499" s="3"/>
    </row>
    <row r="500" spans="1:7" s="109" customFormat="1" ht="12.75">
      <c r="A500" s="3"/>
      <c r="B500" s="3"/>
      <c r="C500" s="3"/>
      <c r="D500" s="3"/>
      <c r="E500" s="3"/>
      <c r="F500" s="3"/>
      <c r="G500" s="3"/>
    </row>
    <row r="501" spans="1:7" s="109" customFormat="1" ht="12.75">
      <c r="A501" s="3"/>
      <c r="B501" s="3"/>
      <c r="C501" s="3"/>
      <c r="D501" s="3"/>
      <c r="E501" s="3"/>
      <c r="F501" s="3"/>
      <c r="G501" s="3"/>
    </row>
    <row r="502" spans="1:7" s="109" customFormat="1" ht="12.75">
      <c r="A502" s="3"/>
      <c r="B502" s="3"/>
      <c r="C502" s="3"/>
      <c r="D502" s="3"/>
      <c r="E502" s="3"/>
      <c r="F502" s="3"/>
      <c r="G502" s="3"/>
    </row>
    <row r="503" spans="1:7" s="109" customFormat="1" ht="12.75">
      <c r="A503" s="3"/>
      <c r="B503" s="3"/>
      <c r="C503" s="3"/>
      <c r="D503" s="3"/>
      <c r="E503" s="3"/>
      <c r="F503" s="3"/>
      <c r="G503" s="3"/>
    </row>
    <row r="504" spans="1:7" s="109" customFormat="1" ht="12.75">
      <c r="A504" s="3"/>
      <c r="B504" s="3"/>
      <c r="C504" s="3"/>
      <c r="D504" s="3"/>
      <c r="E504" s="3"/>
      <c r="F504" s="3"/>
      <c r="G504" s="3"/>
    </row>
    <row r="505" spans="1:7" s="109" customFormat="1" ht="12.75">
      <c r="A505" s="3"/>
      <c r="B505" s="3"/>
      <c r="C505" s="3"/>
      <c r="D505" s="3"/>
      <c r="E505" s="3"/>
      <c r="F505" s="3"/>
      <c r="G505" s="3"/>
    </row>
    <row r="506" spans="1:7" s="109" customFormat="1" ht="12.75">
      <c r="A506" s="3"/>
      <c r="B506" s="3"/>
      <c r="C506" s="3"/>
      <c r="D506" s="3"/>
      <c r="E506" s="3"/>
      <c r="F506" s="3"/>
      <c r="G506" s="3"/>
    </row>
    <row r="507" spans="1:7" s="109" customFormat="1" ht="12.75">
      <c r="A507" s="3"/>
      <c r="B507" s="3"/>
      <c r="C507" s="3"/>
      <c r="D507" s="3"/>
      <c r="E507" s="3"/>
      <c r="F507" s="3"/>
      <c r="G507" s="3"/>
    </row>
    <row r="508" spans="1:7" s="109" customFormat="1" ht="12.75">
      <c r="A508" s="3"/>
      <c r="B508" s="3"/>
      <c r="C508" s="3"/>
      <c r="D508" s="3"/>
      <c r="E508" s="3"/>
      <c r="F508" s="3"/>
      <c r="G508" s="3"/>
    </row>
    <row r="509" spans="1:7" s="109" customFormat="1" ht="12.75">
      <c r="A509" s="3"/>
      <c r="B509" s="3"/>
      <c r="C509" s="3"/>
      <c r="D509" s="3"/>
      <c r="E509" s="3"/>
      <c r="F509" s="3"/>
      <c r="G509" s="3"/>
    </row>
    <row r="510" spans="1:7" s="109" customFormat="1" ht="12.75">
      <c r="A510" s="3"/>
      <c r="B510" s="3"/>
      <c r="C510" s="3"/>
      <c r="D510" s="3"/>
      <c r="E510" s="3"/>
      <c r="F510" s="3"/>
      <c r="G510" s="3"/>
    </row>
    <row r="511" spans="1:7" s="109" customFormat="1" ht="12.75">
      <c r="A511" s="3"/>
      <c r="B511" s="3"/>
      <c r="C511" s="3"/>
      <c r="D511" s="3"/>
      <c r="E511" s="3"/>
      <c r="F511" s="3"/>
      <c r="G511" s="3"/>
    </row>
    <row r="512" spans="1:7" s="109" customFormat="1" ht="12.75">
      <c r="A512" s="3"/>
      <c r="B512" s="3"/>
      <c r="C512" s="3"/>
      <c r="D512" s="3"/>
      <c r="E512" s="3"/>
      <c r="F512" s="3"/>
      <c r="G512" s="3"/>
    </row>
    <row r="513" spans="1:7" s="109" customFormat="1" ht="12.75">
      <c r="A513" s="3"/>
      <c r="B513" s="3"/>
      <c r="C513" s="3"/>
      <c r="D513" s="3"/>
      <c r="E513" s="3"/>
      <c r="F513" s="3"/>
      <c r="G513" s="3"/>
    </row>
    <row r="514" spans="1:7" s="109" customFormat="1" ht="12.75">
      <c r="A514" s="3"/>
      <c r="B514" s="3"/>
      <c r="C514" s="3"/>
      <c r="D514" s="3"/>
      <c r="E514" s="3"/>
      <c r="F514" s="3"/>
      <c r="G514" s="3"/>
    </row>
    <row r="515" spans="1:7" s="109" customFormat="1" ht="12.75">
      <c r="A515" s="3"/>
      <c r="B515" s="3"/>
      <c r="C515" s="3"/>
      <c r="D515" s="3"/>
      <c r="E515" s="3"/>
      <c r="F515" s="3"/>
      <c r="G515" s="3"/>
    </row>
    <row r="516" spans="1:7" s="109" customFormat="1" ht="12.75">
      <c r="A516" s="3"/>
      <c r="B516" s="3"/>
      <c r="C516" s="3"/>
      <c r="D516" s="3"/>
      <c r="E516" s="3"/>
      <c r="F516" s="3"/>
      <c r="G516" s="3"/>
    </row>
    <row r="517" spans="1:7" s="109" customFormat="1" ht="12.75">
      <c r="A517" s="3"/>
      <c r="B517" s="3"/>
      <c r="C517" s="3"/>
      <c r="D517" s="3"/>
      <c r="E517" s="3"/>
      <c r="F517" s="3"/>
      <c r="G517" s="3"/>
    </row>
    <row r="518" spans="1:7" s="109" customFormat="1" ht="12.75">
      <c r="A518" s="3"/>
      <c r="B518" s="3"/>
      <c r="C518" s="3"/>
      <c r="D518" s="3"/>
      <c r="E518" s="3"/>
      <c r="F518" s="3"/>
      <c r="G518" s="3"/>
    </row>
    <row r="519" spans="1:7" s="109" customFormat="1" ht="12.75">
      <c r="A519" s="3"/>
      <c r="B519" s="3"/>
      <c r="C519" s="3"/>
      <c r="D519" s="3"/>
      <c r="E519" s="3"/>
      <c r="F519" s="3"/>
      <c r="G519" s="3"/>
    </row>
    <row r="520" spans="1:7" s="109" customFormat="1" ht="12.75">
      <c r="A520" s="3"/>
      <c r="B520" s="3"/>
      <c r="C520" s="3"/>
      <c r="D520" s="3"/>
      <c r="E520" s="3"/>
      <c r="F520" s="3"/>
      <c r="G520" s="3"/>
    </row>
    <row r="521" spans="1:7" s="109" customFormat="1" ht="12.75">
      <c r="A521" s="3"/>
      <c r="B521" s="3"/>
      <c r="C521" s="3"/>
      <c r="D521" s="3"/>
      <c r="E521" s="3"/>
      <c r="F521" s="3"/>
      <c r="G521" s="3"/>
    </row>
    <row r="522" spans="1:7" s="109" customFormat="1" ht="12.75">
      <c r="A522" s="3"/>
      <c r="B522" s="3"/>
      <c r="C522" s="3"/>
      <c r="D522" s="3"/>
      <c r="E522" s="3"/>
      <c r="F522" s="3"/>
      <c r="G522" s="3"/>
    </row>
    <row r="523" spans="1:7" s="109" customFormat="1" ht="12.75">
      <c r="A523" s="3"/>
      <c r="B523" s="3"/>
      <c r="C523" s="3"/>
      <c r="D523" s="3"/>
      <c r="E523" s="3"/>
      <c r="F523" s="3"/>
      <c r="G523" s="3"/>
    </row>
    <row r="524" spans="1:7" s="109" customFormat="1" ht="12.75">
      <c r="A524" s="3"/>
      <c r="B524" s="3"/>
      <c r="C524" s="3"/>
      <c r="D524" s="3"/>
      <c r="E524" s="3"/>
      <c r="F524" s="3"/>
      <c r="G524" s="3"/>
    </row>
    <row r="525" spans="1:7" s="109" customFormat="1" ht="12.75">
      <c r="A525" s="3"/>
      <c r="B525" s="3"/>
      <c r="C525" s="3"/>
      <c r="D525" s="3"/>
      <c r="E525" s="3"/>
      <c r="F525" s="3"/>
      <c r="G525" s="3"/>
    </row>
    <row r="526" spans="1:7" s="109" customFormat="1" ht="12.75">
      <c r="A526" s="3"/>
      <c r="B526" s="3"/>
      <c r="C526" s="3"/>
      <c r="D526" s="3"/>
      <c r="E526" s="3"/>
      <c r="F526" s="3"/>
      <c r="G526" s="3"/>
    </row>
    <row r="527" spans="1:7" s="109" customFormat="1" ht="12.75">
      <c r="A527" s="3"/>
      <c r="B527" s="3"/>
      <c r="C527" s="3"/>
      <c r="D527" s="3"/>
      <c r="E527" s="3"/>
      <c r="F527" s="3"/>
      <c r="G527" s="3"/>
    </row>
    <row r="528" spans="1:7" s="109" customFormat="1" ht="12.75">
      <c r="A528" s="3"/>
      <c r="B528" s="3"/>
      <c r="C528" s="3"/>
      <c r="D528" s="3"/>
      <c r="E528" s="3"/>
      <c r="F528" s="3"/>
      <c r="G528" s="3"/>
    </row>
    <row r="529" spans="1:7" s="109" customFormat="1" ht="12.75">
      <c r="A529" s="3"/>
      <c r="B529" s="3"/>
      <c r="C529" s="3"/>
      <c r="D529" s="3"/>
      <c r="E529" s="3"/>
      <c r="F529" s="3"/>
      <c r="G529" s="3"/>
    </row>
    <row r="530" spans="1:7" s="109" customFormat="1" ht="12.75">
      <c r="A530" s="3"/>
      <c r="B530" s="3"/>
      <c r="C530" s="3"/>
      <c r="D530" s="3"/>
      <c r="E530" s="3"/>
      <c r="F530" s="3"/>
      <c r="G530" s="3"/>
    </row>
    <row r="531" spans="1:7" s="109" customFormat="1" ht="12.75">
      <c r="A531" s="3"/>
      <c r="B531" s="3"/>
      <c r="C531" s="3"/>
      <c r="D531" s="3"/>
      <c r="E531" s="3"/>
      <c r="F531" s="3"/>
      <c r="G531" s="3"/>
    </row>
    <row r="532" spans="1:7" s="109" customFormat="1" ht="12.75">
      <c r="A532" s="3"/>
      <c r="B532" s="3"/>
      <c r="C532" s="3"/>
      <c r="D532" s="3"/>
      <c r="E532" s="3"/>
      <c r="F532" s="3"/>
      <c r="G532" s="3"/>
    </row>
    <row r="533" spans="1:7" s="109" customFormat="1" ht="12.75">
      <c r="A533" s="3"/>
      <c r="B533" s="3"/>
      <c r="C533" s="3"/>
      <c r="D533" s="3"/>
      <c r="E533" s="3"/>
      <c r="F533" s="3"/>
      <c r="G533" s="3"/>
    </row>
    <row r="534" spans="1:7" s="109" customFormat="1" ht="12.75">
      <c r="A534" s="3"/>
      <c r="B534" s="3"/>
      <c r="C534" s="3"/>
      <c r="D534" s="3"/>
      <c r="E534" s="3"/>
      <c r="F534" s="3"/>
      <c r="G534" s="3"/>
    </row>
    <row r="535" spans="1:7" s="109" customFormat="1" ht="12.75">
      <c r="A535" s="3"/>
      <c r="B535" s="3"/>
      <c r="C535" s="3"/>
      <c r="D535" s="3"/>
      <c r="E535" s="3"/>
      <c r="F535" s="3"/>
      <c r="G535" s="3"/>
    </row>
    <row r="536" spans="1:7" s="109" customFormat="1" ht="12.75">
      <c r="A536" s="3"/>
      <c r="B536" s="3"/>
      <c r="C536" s="3"/>
      <c r="D536" s="3"/>
      <c r="E536" s="3"/>
      <c r="F536" s="3"/>
      <c r="G536" s="3"/>
    </row>
    <row r="537" spans="1:7" s="109" customFormat="1" ht="12.75">
      <c r="A537" s="3"/>
      <c r="B537" s="3"/>
      <c r="C537" s="3"/>
      <c r="D537" s="3"/>
      <c r="E537" s="3"/>
      <c r="F537" s="3"/>
      <c r="G537" s="3"/>
    </row>
    <row r="538" spans="1:7" s="109" customFormat="1" ht="12.75">
      <c r="A538" s="3"/>
      <c r="B538" s="3"/>
      <c r="C538" s="3"/>
      <c r="D538" s="3"/>
      <c r="E538" s="3"/>
      <c r="F538" s="3"/>
      <c r="G538" s="3"/>
    </row>
    <row r="539" spans="1:7" s="109" customFormat="1" ht="12.75">
      <c r="A539" s="3"/>
      <c r="B539" s="3"/>
      <c r="C539" s="3"/>
      <c r="D539" s="3"/>
      <c r="E539" s="3"/>
      <c r="F539" s="3"/>
      <c r="G539" s="3"/>
    </row>
    <row r="540" spans="1:7" s="109" customFormat="1" ht="12.75">
      <c r="A540" s="3"/>
      <c r="B540" s="3"/>
      <c r="C540" s="3"/>
      <c r="D540" s="3"/>
      <c r="E540" s="3"/>
      <c r="F540" s="3"/>
      <c r="G540" s="3"/>
    </row>
    <row r="541" spans="1:7" s="109" customFormat="1" ht="12.75">
      <c r="A541" s="3"/>
      <c r="B541" s="3"/>
      <c r="C541" s="3"/>
      <c r="D541" s="3"/>
      <c r="E541" s="3"/>
      <c r="F541" s="3"/>
      <c r="G541" s="3"/>
    </row>
    <row r="542" spans="1:7" s="109" customFormat="1" ht="12.75">
      <c r="A542" s="3"/>
      <c r="B542" s="3"/>
      <c r="C542" s="3"/>
      <c r="D542" s="3"/>
      <c r="E542" s="3"/>
      <c r="F542" s="3"/>
      <c r="G542" s="3"/>
    </row>
    <row r="543" spans="1:7" s="109" customFormat="1" ht="12.75">
      <c r="A543" s="3"/>
      <c r="B543" s="3"/>
      <c r="C543" s="3"/>
      <c r="D543" s="3"/>
      <c r="E543" s="3"/>
      <c r="F543" s="3"/>
      <c r="G543" s="3"/>
    </row>
    <row r="544" spans="1:7" s="109" customFormat="1" ht="12.75">
      <c r="A544" s="3"/>
      <c r="B544" s="3"/>
      <c r="C544" s="3"/>
      <c r="D544" s="3"/>
      <c r="E544" s="3"/>
      <c r="F544" s="3"/>
      <c r="G544" s="3"/>
    </row>
    <row r="545" spans="1:7" s="109" customFormat="1" ht="12.75">
      <c r="A545" s="3"/>
      <c r="B545" s="3"/>
      <c r="C545" s="3"/>
      <c r="D545" s="3"/>
      <c r="E545" s="3"/>
      <c r="F545" s="3"/>
      <c r="G545" s="3"/>
    </row>
    <row r="546" spans="1:7" s="109" customFormat="1" ht="12.75">
      <c r="A546" s="3"/>
      <c r="B546" s="3"/>
      <c r="C546" s="3"/>
      <c r="D546" s="3"/>
      <c r="E546" s="3"/>
      <c r="F546" s="3"/>
      <c r="G546" s="3"/>
    </row>
    <row r="547" spans="1:7" s="109" customFormat="1" ht="12.75">
      <c r="A547" s="3"/>
      <c r="B547" s="3"/>
      <c r="C547" s="3"/>
      <c r="D547" s="3"/>
      <c r="E547" s="3"/>
      <c r="F547" s="3"/>
      <c r="G547" s="3"/>
    </row>
    <row r="548" spans="1:7" s="109" customFormat="1" ht="12.75">
      <c r="A548" s="3"/>
      <c r="B548" s="3"/>
      <c r="C548" s="3"/>
      <c r="D548" s="3"/>
      <c r="E548" s="3"/>
      <c r="F548" s="3"/>
      <c r="G548" s="3"/>
    </row>
    <row r="549" spans="1:7" s="109" customFormat="1" ht="12.75">
      <c r="A549" s="3"/>
      <c r="B549" s="3"/>
      <c r="C549" s="3"/>
      <c r="D549" s="3"/>
      <c r="E549" s="3"/>
      <c r="F549" s="3"/>
      <c r="G549" s="3"/>
    </row>
    <row r="550" spans="1:7" s="109" customFormat="1" ht="12.75">
      <c r="A550" s="3"/>
      <c r="B550" s="3"/>
      <c r="C550" s="3"/>
      <c r="D550" s="3"/>
      <c r="E550" s="3"/>
      <c r="F550" s="3"/>
      <c r="G550" s="3"/>
    </row>
    <row r="551" spans="1:7" s="109" customFormat="1" ht="12.75">
      <c r="A551" s="3"/>
      <c r="B551" s="3"/>
      <c r="C551" s="3"/>
      <c r="D551" s="3"/>
      <c r="E551" s="3"/>
      <c r="F551" s="3"/>
      <c r="G551" s="3"/>
    </row>
    <row r="552" spans="1:7" s="109" customFormat="1" ht="12.75">
      <c r="A552" s="3"/>
      <c r="B552" s="3"/>
      <c r="C552" s="3"/>
      <c r="D552" s="3"/>
      <c r="E552" s="3"/>
      <c r="F552" s="3"/>
      <c r="G552" s="3"/>
    </row>
    <row r="553" spans="1:7" s="109" customFormat="1" ht="12.75">
      <c r="A553" s="3"/>
      <c r="B553" s="3"/>
      <c r="C553" s="3"/>
      <c r="D553" s="3"/>
      <c r="E553" s="3"/>
      <c r="F553" s="3"/>
      <c r="G553" s="3"/>
    </row>
    <row r="554" spans="1:7" s="109" customFormat="1" ht="12.75">
      <c r="A554" s="3"/>
      <c r="B554" s="3"/>
      <c r="C554" s="3"/>
      <c r="D554" s="3"/>
      <c r="E554" s="3"/>
      <c r="F554" s="3"/>
      <c r="G554" s="3"/>
    </row>
    <row r="555" spans="1:7" s="109" customFormat="1" ht="12.75">
      <c r="A555" s="3"/>
      <c r="B555" s="3"/>
      <c r="C555" s="3"/>
      <c r="D555" s="3"/>
      <c r="E555" s="3"/>
      <c r="F555" s="3"/>
      <c r="G555" s="3"/>
    </row>
    <row r="556" spans="1:7" s="109" customFormat="1" ht="12.75">
      <c r="A556" s="3"/>
      <c r="B556" s="3"/>
      <c r="C556" s="3"/>
      <c r="D556" s="3"/>
      <c r="E556" s="3"/>
      <c r="F556" s="3"/>
      <c r="G556" s="3"/>
    </row>
    <row r="557" spans="1:7" s="109" customFormat="1" ht="12.75">
      <c r="A557" s="3"/>
      <c r="B557" s="3"/>
      <c r="C557" s="3"/>
      <c r="D557" s="3"/>
      <c r="E557" s="3"/>
      <c r="F557" s="3"/>
      <c r="G557" s="3"/>
    </row>
    <row r="558" spans="1:7" s="109" customFormat="1" ht="12.75">
      <c r="A558" s="3"/>
      <c r="B558" s="3"/>
      <c r="C558" s="3"/>
      <c r="D558" s="3"/>
      <c r="E558" s="3"/>
      <c r="F558" s="3"/>
      <c r="G558" s="3"/>
    </row>
    <row r="559" spans="1:7" s="109" customFormat="1" ht="12.75">
      <c r="A559" s="3"/>
      <c r="B559" s="3"/>
      <c r="C559" s="3"/>
      <c r="D559" s="3"/>
      <c r="E559" s="3"/>
      <c r="F559" s="3"/>
      <c r="G559" s="3"/>
    </row>
    <row r="560" spans="1:7" s="109" customFormat="1" ht="12.75">
      <c r="A560" s="3"/>
      <c r="B560" s="3"/>
      <c r="C560" s="3"/>
      <c r="D560" s="3"/>
      <c r="E560" s="3"/>
      <c r="F560" s="3"/>
      <c r="G560" s="3"/>
    </row>
    <row r="561" spans="1:7" s="109" customFormat="1" ht="12.75">
      <c r="A561" s="3"/>
      <c r="B561" s="3"/>
      <c r="C561" s="3"/>
      <c r="D561" s="3"/>
      <c r="E561" s="3"/>
      <c r="F561" s="3"/>
      <c r="G561" s="3"/>
    </row>
    <row r="562" spans="1:7" s="109" customFormat="1" ht="12.75">
      <c r="A562" s="3"/>
      <c r="B562" s="3"/>
      <c r="C562" s="3"/>
      <c r="D562" s="3"/>
      <c r="E562" s="3"/>
      <c r="F562" s="3"/>
      <c r="G562" s="3"/>
    </row>
    <row r="563" spans="1:7" s="109" customFormat="1" ht="12.75">
      <c r="A563" s="3"/>
      <c r="B563" s="3"/>
      <c r="C563" s="3"/>
      <c r="D563" s="3"/>
      <c r="E563" s="3"/>
      <c r="F563" s="3"/>
      <c r="G563" s="3"/>
    </row>
    <row r="564" spans="1:7" s="109" customFormat="1" ht="12.75">
      <c r="A564" s="3"/>
      <c r="B564" s="3"/>
      <c r="C564" s="3"/>
      <c r="D564" s="3"/>
      <c r="E564" s="3"/>
      <c r="F564" s="3"/>
      <c r="G564" s="3"/>
    </row>
    <row r="565" spans="1:7" s="109" customFormat="1" ht="12.75">
      <c r="A565" s="3"/>
      <c r="B565" s="3"/>
      <c r="C565" s="3"/>
      <c r="D565" s="3"/>
      <c r="E565" s="3"/>
      <c r="F565" s="3"/>
      <c r="G565" s="3"/>
    </row>
    <row r="566" spans="1:7" s="109" customFormat="1" ht="12.75">
      <c r="A566" s="3"/>
      <c r="B566" s="3"/>
      <c r="C566" s="3"/>
      <c r="D566" s="3"/>
      <c r="E566" s="3"/>
      <c r="F566" s="3"/>
      <c r="G566" s="3"/>
    </row>
    <row r="567" spans="1:7" s="109" customFormat="1" ht="12.75">
      <c r="A567" s="3"/>
      <c r="B567" s="3"/>
      <c r="C567" s="3"/>
      <c r="D567" s="3"/>
      <c r="E567" s="3"/>
      <c r="F567" s="3"/>
      <c r="G567" s="3"/>
    </row>
    <row r="568" spans="1:7" s="109" customFormat="1" ht="12.75">
      <c r="A568" s="3"/>
      <c r="B568" s="3"/>
      <c r="C568" s="3"/>
      <c r="D568" s="3"/>
      <c r="E568" s="3"/>
      <c r="F568" s="3"/>
      <c r="G568" s="3"/>
    </row>
    <row r="569" spans="1:7" s="109" customFormat="1" ht="12.75">
      <c r="A569" s="3"/>
      <c r="B569" s="3"/>
      <c r="C569" s="3"/>
      <c r="D569" s="3"/>
      <c r="E569" s="3"/>
      <c r="F569" s="3"/>
      <c r="G569" s="3"/>
    </row>
    <row r="570" spans="1:7" s="109" customFormat="1" ht="12.75">
      <c r="A570" s="3"/>
      <c r="B570" s="3"/>
      <c r="C570" s="3"/>
      <c r="D570" s="3"/>
      <c r="E570" s="3"/>
      <c r="F570" s="3"/>
      <c r="G570" s="3"/>
    </row>
    <row r="571" spans="1:7" s="109" customFormat="1" ht="12.75">
      <c r="A571" s="3"/>
      <c r="B571" s="3"/>
      <c r="C571" s="3"/>
      <c r="D571" s="3"/>
      <c r="E571" s="3"/>
      <c r="F571" s="3"/>
      <c r="G571" s="3"/>
    </row>
    <row r="572" spans="1:7" s="109" customFormat="1" ht="12.75">
      <c r="A572" s="3"/>
      <c r="B572" s="3"/>
      <c r="C572" s="3"/>
      <c r="D572" s="3"/>
      <c r="E572" s="3"/>
      <c r="F572" s="3"/>
      <c r="G572" s="3"/>
    </row>
    <row r="573" spans="1:7" s="109" customFormat="1" ht="12.75">
      <c r="A573" s="3"/>
      <c r="B573" s="3"/>
      <c r="C573" s="3"/>
      <c r="D573" s="3"/>
      <c r="E573" s="3"/>
      <c r="F573" s="3"/>
      <c r="G573" s="3"/>
    </row>
    <row r="574" spans="1:7" s="109" customFormat="1" ht="12.75">
      <c r="A574" s="3"/>
      <c r="B574" s="3"/>
      <c r="C574" s="3"/>
      <c r="D574" s="3"/>
      <c r="E574" s="3"/>
      <c r="F574" s="3"/>
      <c r="G574" s="3"/>
    </row>
    <row r="575" spans="1:7" s="109" customFormat="1" ht="12.75">
      <c r="A575" s="3"/>
      <c r="B575" s="3"/>
      <c r="C575" s="3"/>
      <c r="D575" s="3"/>
      <c r="E575" s="3"/>
      <c r="F575" s="3"/>
      <c r="G575" s="3"/>
    </row>
    <row r="576" spans="1:7" s="109" customFormat="1" ht="12.75">
      <c r="A576" s="3"/>
      <c r="B576" s="3"/>
      <c r="C576" s="3"/>
      <c r="D576" s="3"/>
      <c r="E576" s="3"/>
      <c r="F576" s="3"/>
      <c r="G576" s="3"/>
    </row>
    <row r="577" spans="1:7" s="109" customFormat="1" ht="12.75">
      <c r="A577" s="3"/>
      <c r="B577" s="3"/>
      <c r="C577" s="3"/>
      <c r="D577" s="3"/>
      <c r="E577" s="3"/>
      <c r="F577" s="3"/>
      <c r="G577" s="3"/>
    </row>
    <row r="578" spans="1:7" s="109" customFormat="1" ht="12.75">
      <c r="A578" s="3"/>
      <c r="B578" s="3"/>
      <c r="C578" s="3"/>
      <c r="D578" s="3"/>
      <c r="E578" s="3"/>
      <c r="F578" s="3"/>
      <c r="G578" s="3"/>
    </row>
    <row r="579" spans="1:7" s="109" customFormat="1" ht="12.75">
      <c r="A579" s="3"/>
      <c r="B579" s="3"/>
      <c r="C579" s="3"/>
      <c r="D579" s="3"/>
      <c r="E579" s="3"/>
      <c r="F579" s="3"/>
      <c r="G579" s="3"/>
    </row>
    <row r="580" spans="1:7" s="109" customFormat="1" ht="12.75">
      <c r="A580" s="3"/>
      <c r="B580" s="3"/>
      <c r="C580" s="3"/>
      <c r="D580" s="3"/>
      <c r="E580" s="3"/>
      <c r="F580" s="3"/>
      <c r="G580" s="3"/>
    </row>
    <row r="581" spans="1:7" s="109" customFormat="1" ht="12.75">
      <c r="A581" s="3"/>
      <c r="B581" s="3"/>
      <c r="C581" s="3"/>
      <c r="D581" s="3"/>
      <c r="E581" s="3"/>
      <c r="F581" s="3"/>
      <c r="G581" s="3"/>
    </row>
    <row r="582" spans="1:7" s="109" customFormat="1" ht="12.75">
      <c r="A582" s="3"/>
      <c r="B582" s="3"/>
      <c r="C582" s="3"/>
      <c r="D582" s="3"/>
      <c r="E582" s="3"/>
      <c r="F582" s="3"/>
      <c r="G582" s="3"/>
    </row>
    <row r="583" spans="1:7" s="109" customFormat="1" ht="12.75">
      <c r="A583" s="3"/>
      <c r="B583" s="3"/>
      <c r="C583" s="3"/>
      <c r="D583" s="3"/>
      <c r="E583" s="3"/>
      <c r="F583" s="3"/>
      <c r="G583" s="3"/>
    </row>
    <row r="584" spans="1:7" s="109" customFormat="1" ht="12.75">
      <c r="A584" s="3"/>
      <c r="B584" s="3"/>
      <c r="C584" s="3"/>
      <c r="D584" s="3"/>
      <c r="E584" s="3"/>
      <c r="F584" s="3"/>
      <c r="G584" s="3"/>
    </row>
    <row r="585" spans="1:7" s="109" customFormat="1" ht="12.75">
      <c r="A585" s="3"/>
      <c r="B585" s="3"/>
      <c r="C585" s="3"/>
      <c r="D585" s="3"/>
      <c r="E585" s="3"/>
      <c r="F585" s="3"/>
      <c r="G585" s="3"/>
    </row>
    <row r="586" spans="1:7" s="109" customFormat="1" ht="12.75">
      <c r="A586" s="3"/>
      <c r="B586" s="3"/>
      <c r="C586" s="3"/>
      <c r="D586" s="3"/>
      <c r="E586" s="3"/>
      <c r="F586" s="3"/>
      <c r="G586" s="3"/>
    </row>
    <row r="587" spans="1:7" s="109" customFormat="1" ht="12.75">
      <c r="A587" s="3"/>
      <c r="B587" s="3"/>
      <c r="C587" s="3"/>
      <c r="D587" s="3"/>
      <c r="E587" s="3"/>
      <c r="F587" s="3"/>
      <c r="G587" s="3"/>
    </row>
    <row r="588" spans="1:7" s="109" customFormat="1" ht="12.75">
      <c r="A588" s="3"/>
      <c r="B588" s="3"/>
      <c r="C588" s="3"/>
      <c r="D588" s="3"/>
      <c r="E588" s="3"/>
      <c r="F588" s="3"/>
      <c r="G588" s="3"/>
    </row>
    <row r="589" spans="1:7" s="109" customFormat="1" ht="12.75">
      <c r="A589" s="3"/>
      <c r="B589" s="3"/>
      <c r="C589" s="3"/>
      <c r="D589" s="3"/>
      <c r="E589" s="3"/>
      <c r="F589" s="3"/>
      <c r="G589" s="3"/>
    </row>
    <row r="590" spans="1:7" s="109" customFormat="1" ht="12.75">
      <c r="A590" s="3"/>
      <c r="B590" s="3"/>
      <c r="C590" s="3"/>
      <c r="D590" s="3"/>
      <c r="E590" s="3"/>
      <c r="F590" s="3"/>
      <c r="G590" s="3"/>
    </row>
    <row r="591" spans="1:7" s="109" customFormat="1" ht="12.75">
      <c r="A591" s="3"/>
      <c r="B591" s="3"/>
      <c r="C591" s="3"/>
      <c r="D591" s="3"/>
      <c r="E591" s="3"/>
      <c r="F591" s="3"/>
      <c r="G591" s="3"/>
    </row>
    <row r="592" spans="1:7" s="109" customFormat="1" ht="12.75">
      <c r="A592" s="3"/>
      <c r="B592" s="3"/>
      <c r="C592" s="3"/>
      <c r="D592" s="3"/>
      <c r="E592" s="3"/>
      <c r="F592" s="3"/>
      <c r="G592" s="3"/>
    </row>
    <row r="593" spans="1:7" s="109" customFormat="1" ht="12.75">
      <c r="A593" s="3"/>
      <c r="B593" s="3"/>
      <c r="C593" s="3"/>
      <c r="D593" s="3"/>
      <c r="E593" s="3"/>
      <c r="F593" s="3"/>
      <c r="G593" s="3"/>
    </row>
    <row r="594" spans="1:7" s="109" customFormat="1" ht="12.75">
      <c r="A594" s="3"/>
      <c r="B594" s="3"/>
      <c r="C594" s="3"/>
      <c r="D594" s="3"/>
      <c r="E594" s="3"/>
      <c r="F594" s="3"/>
      <c r="G594" s="3"/>
    </row>
    <row r="595" spans="1:7" s="109" customFormat="1" ht="12.75">
      <c r="A595" s="3"/>
      <c r="B595" s="3"/>
      <c r="C595" s="3"/>
      <c r="D595" s="3"/>
      <c r="E595" s="3"/>
      <c r="F595" s="3"/>
      <c r="G595" s="3"/>
    </row>
    <row r="596" spans="1:7" s="109" customFormat="1" ht="12.75">
      <c r="A596" s="3"/>
      <c r="B596" s="3"/>
      <c r="C596" s="3"/>
      <c r="D596" s="3"/>
      <c r="E596" s="3"/>
      <c r="F596" s="3"/>
      <c r="G596" s="3"/>
    </row>
    <row r="597" spans="1:7" s="109" customFormat="1" ht="12.75">
      <c r="A597" s="3"/>
      <c r="B597" s="3"/>
      <c r="C597" s="3"/>
      <c r="D597" s="3"/>
      <c r="E597" s="3"/>
      <c r="F597" s="3"/>
      <c r="G597" s="3"/>
    </row>
    <row r="598" spans="1:7" s="109" customFormat="1" ht="12.75">
      <c r="A598" s="3"/>
      <c r="B598" s="3"/>
      <c r="C598" s="3"/>
      <c r="D598" s="3"/>
      <c r="E598" s="3"/>
      <c r="F598" s="3"/>
      <c r="G598" s="3"/>
    </row>
    <row r="599" spans="1:7" s="109" customFormat="1" ht="12.75">
      <c r="A599" s="3"/>
      <c r="B599" s="3"/>
      <c r="C599" s="3"/>
      <c r="D599" s="3"/>
      <c r="E599" s="3"/>
      <c r="F599" s="3"/>
      <c r="G599" s="3"/>
    </row>
    <row r="600" spans="1:7" s="109" customFormat="1" ht="12.75">
      <c r="A600" s="3"/>
      <c r="B600" s="3"/>
      <c r="C600" s="3"/>
      <c r="D600" s="3"/>
      <c r="E600" s="3"/>
      <c r="F600" s="3"/>
      <c r="G600" s="3"/>
    </row>
    <row r="601" spans="1:7" s="109" customFormat="1" ht="12.75">
      <c r="A601" s="3"/>
      <c r="B601" s="3"/>
      <c r="C601" s="3"/>
      <c r="D601" s="3"/>
      <c r="E601" s="3"/>
      <c r="F601" s="3"/>
      <c r="G601" s="3"/>
    </row>
    <row r="602" spans="1:7" s="109" customFormat="1" ht="12.75">
      <c r="A602" s="3"/>
      <c r="B602" s="3"/>
      <c r="C602" s="3"/>
      <c r="D602" s="3"/>
      <c r="E602" s="3"/>
      <c r="F602" s="3"/>
      <c r="G602" s="3"/>
    </row>
    <row r="603" spans="1:7" s="109" customFormat="1" ht="12.75">
      <c r="A603" s="3"/>
      <c r="B603" s="3"/>
      <c r="C603" s="3"/>
      <c r="D603" s="3"/>
      <c r="E603" s="3"/>
      <c r="F603" s="3"/>
      <c r="G603" s="3"/>
    </row>
    <row r="604" spans="1:7" s="109" customFormat="1" ht="12.75">
      <c r="A604" s="3"/>
      <c r="B604" s="3"/>
      <c r="C604" s="3"/>
      <c r="D604" s="3"/>
      <c r="E604" s="3"/>
      <c r="F604" s="3"/>
      <c r="G604" s="3"/>
    </row>
    <row r="605" spans="1:7" s="109" customFormat="1" ht="12.75">
      <c r="A605" s="3"/>
      <c r="B605" s="3"/>
      <c r="C605" s="3"/>
      <c r="D605" s="3"/>
      <c r="E605" s="3"/>
      <c r="F605" s="3"/>
      <c r="G605" s="3"/>
    </row>
    <row r="606" spans="1:7" s="109" customFormat="1" ht="12.75">
      <c r="A606" s="3"/>
      <c r="B606" s="3"/>
      <c r="C606" s="3"/>
      <c r="D606" s="3"/>
      <c r="E606" s="3"/>
      <c r="F606" s="3"/>
      <c r="G606" s="3"/>
    </row>
    <row r="607" spans="1:7" s="109" customFormat="1" ht="12.75">
      <c r="A607" s="3"/>
      <c r="B607" s="3"/>
      <c r="C607" s="3"/>
      <c r="D607" s="3"/>
      <c r="E607" s="3"/>
      <c r="F607" s="3"/>
      <c r="G607" s="3"/>
    </row>
    <row r="608" spans="1:7" s="109" customFormat="1" ht="12.75">
      <c r="A608" s="3"/>
      <c r="B608" s="3"/>
      <c r="C608" s="3"/>
      <c r="D608" s="3"/>
      <c r="E608" s="3"/>
      <c r="F608" s="3"/>
      <c r="G608" s="3"/>
    </row>
    <row r="609" spans="1:7" s="109" customFormat="1" ht="12.75">
      <c r="A609" s="3"/>
      <c r="B609" s="3"/>
      <c r="C609" s="3"/>
      <c r="D609" s="3"/>
      <c r="E609" s="3"/>
      <c r="F609" s="3"/>
      <c r="G609" s="3"/>
    </row>
    <row r="610" spans="1:7" s="109" customFormat="1" ht="12.75">
      <c r="A610" s="3"/>
      <c r="B610" s="3"/>
      <c r="C610" s="3"/>
      <c r="D610" s="3"/>
      <c r="E610" s="3"/>
      <c r="F610" s="3"/>
      <c r="G610" s="3"/>
    </row>
    <row r="611" spans="1:7" s="109" customFormat="1" ht="12.75">
      <c r="A611" s="3"/>
      <c r="B611" s="3"/>
      <c r="C611" s="3"/>
      <c r="D611" s="3"/>
      <c r="E611" s="3"/>
      <c r="F611" s="3"/>
      <c r="G611" s="3"/>
    </row>
    <row r="612" spans="1:7" s="109" customFormat="1" ht="12.75">
      <c r="A612" s="3"/>
      <c r="B612" s="3"/>
      <c r="C612" s="3"/>
      <c r="D612" s="3"/>
      <c r="E612" s="3"/>
      <c r="F612" s="3"/>
      <c r="G612" s="3"/>
    </row>
    <row r="613" spans="1:7" s="109" customFormat="1" ht="12.75">
      <c r="A613" s="3"/>
      <c r="B613" s="3"/>
      <c r="C613" s="3"/>
      <c r="D613" s="3"/>
      <c r="E613" s="3"/>
      <c r="F613" s="3"/>
      <c r="G613" s="3"/>
    </row>
    <row r="614" spans="1:7" s="109" customFormat="1" ht="12.75">
      <c r="A614" s="3"/>
      <c r="B614" s="3"/>
      <c r="C614" s="3"/>
      <c r="D614" s="3"/>
      <c r="E614" s="3"/>
      <c r="F614" s="3"/>
      <c r="G614" s="3"/>
    </row>
    <row r="615" spans="1:7" s="109" customFormat="1" ht="12.75">
      <c r="A615" s="3"/>
      <c r="B615" s="3"/>
      <c r="C615" s="3"/>
      <c r="D615" s="3"/>
      <c r="E615" s="3"/>
      <c r="F615" s="3"/>
      <c r="G615" s="3"/>
    </row>
    <row r="616" spans="1:7" s="109" customFormat="1" ht="12.75">
      <c r="A616" s="3"/>
      <c r="B616" s="3"/>
      <c r="C616" s="3"/>
      <c r="D616" s="3"/>
      <c r="E616" s="3"/>
      <c r="F616" s="3"/>
      <c r="G616" s="3"/>
    </row>
    <row r="617" spans="1:7" s="109" customFormat="1" ht="12.75">
      <c r="A617" s="3"/>
      <c r="B617" s="3"/>
      <c r="C617" s="3"/>
      <c r="D617" s="3"/>
      <c r="E617" s="3"/>
      <c r="F617" s="3"/>
      <c r="G617" s="3"/>
    </row>
    <row r="618" spans="1:7" s="109" customFormat="1" ht="12.75">
      <c r="A618" s="3"/>
      <c r="B618" s="3"/>
      <c r="C618" s="3"/>
      <c r="D618" s="3"/>
      <c r="E618" s="3"/>
      <c r="F618" s="3"/>
      <c r="G618" s="3"/>
    </row>
    <row r="619" spans="1:7" s="109" customFormat="1" ht="12.75">
      <c r="A619" s="3"/>
      <c r="B619" s="3"/>
      <c r="C619" s="3"/>
      <c r="D619" s="3"/>
      <c r="E619" s="3"/>
      <c r="F619" s="3"/>
      <c r="G619" s="3"/>
    </row>
    <row r="620" spans="1:7" s="109" customFormat="1" ht="12.75">
      <c r="A620" s="3"/>
      <c r="B620" s="3"/>
      <c r="C620" s="3"/>
      <c r="D620" s="3"/>
      <c r="E620" s="3"/>
      <c r="F620" s="3"/>
      <c r="G620" s="3"/>
    </row>
    <row r="621" spans="1:7" s="109" customFormat="1" ht="12.75">
      <c r="A621" s="3"/>
      <c r="B621" s="3"/>
      <c r="C621" s="3"/>
      <c r="D621" s="3"/>
      <c r="E621" s="3"/>
      <c r="F621" s="3"/>
      <c r="G621" s="3"/>
    </row>
    <row r="622" spans="1:7" s="109" customFormat="1" ht="12.75">
      <c r="A622" s="3"/>
      <c r="B622" s="3"/>
      <c r="C622" s="3"/>
      <c r="D622" s="3"/>
      <c r="E622" s="3"/>
      <c r="F622" s="3"/>
      <c r="G622" s="3"/>
    </row>
    <row r="623" spans="1:7" s="109" customFormat="1" ht="12.75">
      <c r="A623" s="3"/>
      <c r="B623" s="3"/>
      <c r="C623" s="3"/>
      <c r="D623" s="3"/>
      <c r="E623" s="3"/>
      <c r="F623" s="3"/>
      <c r="G623" s="3"/>
    </row>
    <row r="624" spans="1:7" s="109" customFormat="1" ht="12.75">
      <c r="A624" s="3"/>
      <c r="B624" s="3"/>
      <c r="C624" s="3"/>
      <c r="D624" s="3"/>
      <c r="E624" s="3"/>
      <c r="F624" s="3"/>
      <c r="G624" s="3"/>
    </row>
    <row r="625" spans="1:7" s="109" customFormat="1" ht="12.75">
      <c r="A625" s="3"/>
      <c r="B625" s="3"/>
      <c r="C625" s="3"/>
      <c r="D625" s="3"/>
      <c r="E625" s="3"/>
      <c r="F625" s="3"/>
      <c r="G625" s="3"/>
    </row>
    <row r="626" spans="1:7" s="109" customFormat="1" ht="12.75">
      <c r="A626" s="3"/>
      <c r="B626" s="3"/>
      <c r="C626" s="3"/>
      <c r="D626" s="3"/>
      <c r="E626" s="3"/>
      <c r="F626" s="3"/>
      <c r="G626" s="3"/>
    </row>
    <row r="627" spans="1:7" s="109" customFormat="1" ht="12.75">
      <c r="A627" s="3"/>
      <c r="B627" s="3"/>
      <c r="C627" s="3"/>
      <c r="D627" s="3"/>
      <c r="E627" s="3"/>
      <c r="F627" s="3"/>
      <c r="G627" s="3"/>
    </row>
    <row r="628" spans="1:7" s="109" customFormat="1" ht="12.75">
      <c r="A628" s="3"/>
      <c r="B628" s="3"/>
      <c r="C628" s="3"/>
      <c r="D628" s="3"/>
      <c r="E628" s="3"/>
      <c r="F628" s="3"/>
      <c r="G628" s="3"/>
    </row>
    <row r="629" spans="1:7" s="109" customFormat="1" ht="12.75">
      <c r="A629" s="3"/>
      <c r="B629" s="3"/>
      <c r="C629" s="3"/>
      <c r="D629" s="3"/>
      <c r="E629" s="3"/>
      <c r="F629" s="3"/>
      <c r="G629" s="3"/>
    </row>
    <row r="630" spans="1:7" s="109" customFormat="1" ht="12.75">
      <c r="A630" s="3"/>
      <c r="B630" s="3"/>
      <c r="C630" s="3"/>
      <c r="D630" s="3"/>
      <c r="E630" s="3"/>
      <c r="F630" s="3"/>
      <c r="G630" s="3"/>
    </row>
    <row r="631" spans="1:7" s="109" customFormat="1" ht="12.75">
      <c r="A631" s="3"/>
      <c r="B631" s="3"/>
      <c r="C631" s="3"/>
      <c r="D631" s="3"/>
      <c r="E631" s="3"/>
      <c r="F631" s="3"/>
      <c r="G631" s="3"/>
    </row>
    <row r="632" spans="1:7" s="109" customFormat="1" ht="12.75">
      <c r="A632" s="3"/>
      <c r="B632" s="3"/>
      <c r="C632" s="3"/>
      <c r="D632" s="3"/>
      <c r="E632" s="3"/>
      <c r="F632" s="3"/>
      <c r="G632" s="3"/>
    </row>
    <row r="633" spans="1:7" s="109" customFormat="1" ht="12.75">
      <c r="A633" s="3"/>
      <c r="B633" s="3"/>
      <c r="C633" s="3"/>
      <c r="D633" s="3"/>
      <c r="E633" s="3"/>
      <c r="F633" s="3"/>
      <c r="G633" s="3"/>
    </row>
    <row r="634" spans="1:7" s="109" customFormat="1" ht="12.75">
      <c r="A634" s="3"/>
      <c r="B634" s="3"/>
      <c r="C634" s="3"/>
      <c r="D634" s="3"/>
      <c r="E634" s="3"/>
      <c r="F634" s="3"/>
      <c r="G634" s="3"/>
    </row>
    <row r="635" spans="1:7" s="109" customFormat="1" ht="12.75">
      <c r="A635" s="3"/>
      <c r="B635" s="3"/>
      <c r="C635" s="3"/>
      <c r="D635" s="3"/>
      <c r="E635" s="3"/>
      <c r="F635" s="3"/>
      <c r="G635" s="3"/>
    </row>
    <row r="636" spans="1:7" s="109" customFormat="1" ht="12.75">
      <c r="A636" s="3"/>
      <c r="B636" s="3"/>
      <c r="C636" s="3"/>
      <c r="D636" s="3"/>
      <c r="E636" s="3"/>
      <c r="F636" s="3"/>
      <c r="G636" s="3"/>
    </row>
    <row r="637" spans="1:7" s="109" customFormat="1" ht="12.75">
      <c r="A637" s="3"/>
      <c r="B637" s="3"/>
      <c r="C637" s="3"/>
      <c r="D637" s="3"/>
      <c r="E637" s="3"/>
      <c r="F637" s="3"/>
      <c r="G637" s="3"/>
    </row>
    <row r="638" spans="1:7" s="109" customFormat="1" ht="12.75">
      <c r="A638" s="3"/>
      <c r="B638" s="3"/>
      <c r="C638" s="3"/>
      <c r="D638" s="3"/>
      <c r="E638" s="3"/>
      <c r="F638" s="3"/>
      <c r="G638" s="3"/>
    </row>
    <row r="639" spans="1:7" s="109" customFormat="1" ht="12.75">
      <c r="A639" s="3"/>
      <c r="B639" s="3"/>
      <c r="C639" s="3"/>
      <c r="D639" s="3"/>
      <c r="E639" s="3"/>
      <c r="F639" s="3"/>
      <c r="G639" s="3"/>
    </row>
    <row r="640" spans="1:7" s="109" customFormat="1" ht="12.75">
      <c r="A640" s="3"/>
      <c r="B640" s="3"/>
      <c r="C640" s="3"/>
      <c r="D640" s="3"/>
      <c r="E640" s="3"/>
      <c r="F640" s="3"/>
      <c r="G640" s="3"/>
    </row>
    <row r="641" spans="1:7" s="109" customFormat="1" ht="12.75">
      <c r="A641" s="3"/>
      <c r="B641" s="3"/>
      <c r="C641" s="3"/>
      <c r="D641" s="3"/>
      <c r="E641" s="3"/>
      <c r="F641" s="3"/>
      <c r="G641" s="3"/>
    </row>
    <row r="642" spans="1:7" s="109" customFormat="1" ht="12.75">
      <c r="A642" s="3"/>
      <c r="B642" s="3"/>
      <c r="C642" s="3"/>
      <c r="D642" s="3"/>
      <c r="E642" s="3"/>
      <c r="F642" s="3"/>
      <c r="G642" s="3"/>
    </row>
    <row r="643" spans="1:7" s="109" customFormat="1" ht="12.75">
      <c r="A643" s="3"/>
      <c r="B643" s="3"/>
      <c r="C643" s="3"/>
      <c r="D643" s="3"/>
      <c r="E643" s="3"/>
      <c r="F643" s="3"/>
      <c r="G643" s="3"/>
    </row>
    <row r="644" spans="1:7" s="109" customFormat="1" ht="12.75">
      <c r="A644" s="3"/>
      <c r="B644" s="3"/>
      <c r="C644" s="3"/>
      <c r="D644" s="3"/>
      <c r="E644" s="3"/>
      <c r="F644" s="3"/>
      <c r="G644" s="3"/>
    </row>
    <row r="645" spans="1:7" s="109" customFormat="1" ht="12.75">
      <c r="A645" s="3"/>
      <c r="B645" s="3"/>
      <c r="C645" s="3"/>
      <c r="D645" s="3"/>
      <c r="E645" s="3"/>
      <c r="F645" s="3"/>
      <c r="G645" s="3"/>
    </row>
    <row r="646" spans="1:7" s="109" customFormat="1" ht="12.75">
      <c r="A646" s="3"/>
      <c r="B646" s="3"/>
      <c r="C646" s="3"/>
      <c r="D646" s="3"/>
      <c r="E646" s="3"/>
      <c r="F646" s="3"/>
      <c r="G646" s="3"/>
    </row>
    <row r="647" spans="1:7" s="109" customFormat="1" ht="12.75">
      <c r="A647" s="3"/>
      <c r="B647" s="3"/>
      <c r="C647" s="3"/>
      <c r="D647" s="3"/>
      <c r="E647" s="3"/>
      <c r="F647" s="3"/>
      <c r="G647" s="3"/>
    </row>
    <row r="648" spans="1:7" s="109" customFormat="1" ht="12.75">
      <c r="A648" s="3"/>
      <c r="B648" s="3"/>
      <c r="C648" s="3"/>
      <c r="D648" s="3"/>
      <c r="E648" s="3"/>
      <c r="F648" s="3"/>
      <c r="G648" s="3"/>
    </row>
    <row r="649" spans="1:7" s="109" customFormat="1" ht="12.75">
      <c r="A649" s="3"/>
      <c r="B649" s="3"/>
      <c r="C649" s="3"/>
      <c r="D649" s="3"/>
      <c r="E649" s="3"/>
      <c r="F649" s="3"/>
      <c r="G649" s="3"/>
    </row>
    <row r="650" spans="1:7" s="109" customFormat="1" ht="12.75">
      <c r="A650" s="3"/>
      <c r="B650" s="3"/>
      <c r="C650" s="3"/>
      <c r="D650" s="3"/>
      <c r="E650" s="3"/>
      <c r="F650" s="3"/>
      <c r="G650" s="3"/>
    </row>
    <row r="651" spans="1:7" s="109" customFormat="1" ht="12.75">
      <c r="A651" s="3"/>
      <c r="B651" s="3"/>
      <c r="C651" s="3"/>
      <c r="D651" s="3"/>
      <c r="E651" s="3"/>
      <c r="F651" s="3"/>
      <c r="G651" s="3"/>
    </row>
    <row r="652" spans="1:7" s="109" customFormat="1" ht="12.75">
      <c r="A652" s="3"/>
      <c r="B652" s="3"/>
      <c r="C652" s="3"/>
      <c r="D652" s="3"/>
      <c r="E652" s="3"/>
      <c r="F652" s="3"/>
      <c r="G652" s="3"/>
    </row>
    <row r="653" spans="1:7" s="109" customFormat="1" ht="12.75">
      <c r="A653" s="3"/>
      <c r="B653" s="3"/>
      <c r="C653" s="3"/>
      <c r="D653" s="3"/>
      <c r="E653" s="3"/>
      <c r="F653" s="3"/>
      <c r="G653" s="3"/>
    </row>
    <row r="654" spans="1:7" s="109" customFormat="1" ht="12.75">
      <c r="A654" s="3"/>
      <c r="B654" s="3"/>
      <c r="C654" s="3"/>
      <c r="D654" s="3"/>
      <c r="E654" s="3"/>
      <c r="F654" s="3"/>
      <c r="G654" s="3"/>
    </row>
    <row r="655" spans="1:7" s="109" customFormat="1" ht="12.75">
      <c r="A655" s="3"/>
      <c r="B655" s="3"/>
      <c r="C655" s="3"/>
      <c r="D655" s="3"/>
      <c r="E655" s="3"/>
      <c r="F655" s="3"/>
      <c r="G655" s="3"/>
    </row>
    <row r="656" spans="1:7" s="109" customFormat="1" ht="12.75">
      <c r="A656" s="3"/>
      <c r="B656" s="3"/>
      <c r="C656" s="3"/>
      <c r="D656" s="3"/>
      <c r="E656" s="3"/>
      <c r="F656" s="3"/>
      <c r="G656" s="3"/>
    </row>
    <row r="657" spans="1:7" s="109" customFormat="1" ht="12.75">
      <c r="A657" s="3"/>
      <c r="B657" s="3"/>
      <c r="C657" s="3"/>
      <c r="D657" s="3"/>
      <c r="E657" s="3"/>
      <c r="F657" s="3"/>
      <c r="G657" s="3"/>
    </row>
    <row r="658" spans="1:7" s="109" customFormat="1" ht="12.75">
      <c r="A658" s="3"/>
      <c r="B658" s="3"/>
      <c r="C658" s="3"/>
      <c r="D658" s="3"/>
      <c r="E658" s="3"/>
      <c r="F658" s="3"/>
      <c r="G658" s="3"/>
    </row>
    <row r="659" spans="1:7" s="109" customFormat="1" ht="12.75">
      <c r="A659" s="3"/>
      <c r="B659" s="3"/>
      <c r="C659" s="3"/>
      <c r="D659" s="3"/>
      <c r="E659" s="3"/>
      <c r="F659" s="3"/>
      <c r="G659" s="3"/>
    </row>
    <row r="660" spans="1:7" s="109" customFormat="1" ht="12.75">
      <c r="A660" s="3"/>
      <c r="B660" s="3"/>
      <c r="C660" s="3"/>
      <c r="D660" s="3"/>
      <c r="E660" s="3"/>
      <c r="F660" s="3"/>
      <c r="G660" s="3"/>
    </row>
    <row r="661" spans="1:7" s="109" customFormat="1" ht="12.75">
      <c r="A661" s="3"/>
      <c r="B661" s="3"/>
      <c r="C661" s="3"/>
      <c r="D661" s="3"/>
      <c r="E661" s="3"/>
      <c r="F661" s="3"/>
      <c r="G661" s="3"/>
    </row>
    <row r="662" spans="1:7" s="109" customFormat="1" ht="12.75">
      <c r="A662" s="3"/>
      <c r="B662" s="3"/>
      <c r="C662" s="3"/>
      <c r="D662" s="3"/>
      <c r="E662" s="3"/>
      <c r="F662" s="3"/>
      <c r="G662" s="3"/>
    </row>
    <row r="663" spans="1:7" s="109" customFormat="1" ht="12.75">
      <c r="A663" s="3"/>
      <c r="B663" s="3"/>
      <c r="C663" s="3"/>
      <c r="D663" s="3"/>
      <c r="E663" s="3"/>
      <c r="F663" s="3"/>
      <c r="G663" s="3"/>
    </row>
    <row r="664" spans="1:7" s="109" customFormat="1" ht="12.75">
      <c r="A664" s="3"/>
      <c r="B664" s="3"/>
      <c r="C664" s="3"/>
      <c r="D664" s="3"/>
      <c r="E664" s="3"/>
      <c r="F664" s="3"/>
      <c r="G664" s="3"/>
    </row>
    <row r="665" spans="1:7" s="109" customFormat="1" ht="12.75">
      <c r="A665" s="3"/>
      <c r="B665" s="3"/>
      <c r="C665" s="3"/>
      <c r="D665" s="3"/>
      <c r="E665" s="3"/>
      <c r="F665" s="3"/>
      <c r="G665" s="3"/>
    </row>
    <row r="666" spans="1:7" s="109" customFormat="1" ht="12.75">
      <c r="A666" s="3"/>
      <c r="B666" s="3"/>
      <c r="C666" s="3"/>
      <c r="D666" s="3"/>
      <c r="E666" s="3"/>
      <c r="F666" s="3"/>
      <c r="G666" s="3"/>
    </row>
    <row r="667" spans="1:7" s="109" customFormat="1" ht="12.75">
      <c r="A667" s="3"/>
      <c r="B667" s="3"/>
      <c r="C667" s="3"/>
      <c r="D667" s="3"/>
      <c r="E667" s="3"/>
      <c r="F667" s="3"/>
      <c r="G667" s="3"/>
    </row>
    <row r="668" spans="1:7" s="109" customFormat="1" ht="12.75">
      <c r="A668" s="3"/>
      <c r="B668" s="3"/>
      <c r="C668" s="3"/>
      <c r="D668" s="3"/>
      <c r="E668" s="3"/>
      <c r="F668" s="3"/>
      <c r="G668" s="3"/>
    </row>
    <row r="669" spans="1:7" s="109" customFormat="1" ht="12.75">
      <c r="A669" s="3"/>
      <c r="B669" s="3"/>
      <c r="C669" s="3"/>
      <c r="D669" s="3"/>
      <c r="E669" s="3"/>
      <c r="F669" s="3"/>
      <c r="G669" s="3"/>
    </row>
    <row r="670" spans="1:7" s="109" customFormat="1" ht="12.75">
      <c r="A670" s="3"/>
      <c r="B670" s="3"/>
      <c r="C670" s="3"/>
      <c r="D670" s="3"/>
      <c r="E670" s="3"/>
      <c r="F670" s="3"/>
      <c r="G670" s="3"/>
    </row>
    <row r="671" spans="1:7" s="109" customFormat="1" ht="12.75">
      <c r="A671" s="3"/>
      <c r="B671" s="3"/>
      <c r="C671" s="3"/>
      <c r="D671" s="3"/>
      <c r="E671" s="3"/>
      <c r="F671" s="3"/>
      <c r="G671" s="3"/>
    </row>
    <row r="672" spans="1:7" s="109" customFormat="1" ht="12.75">
      <c r="A672" s="3"/>
      <c r="B672" s="3"/>
      <c r="C672" s="3"/>
      <c r="D672" s="3"/>
      <c r="E672" s="3"/>
      <c r="F672" s="3"/>
      <c r="G672" s="3"/>
    </row>
    <row r="673" spans="1:7" s="109" customFormat="1" ht="12.75">
      <c r="A673" s="3"/>
      <c r="B673" s="3"/>
      <c r="C673" s="3"/>
      <c r="D673" s="3"/>
      <c r="E673" s="3"/>
      <c r="F673" s="3"/>
      <c r="G673" s="3"/>
    </row>
    <row r="674" spans="1:7" s="109" customFormat="1" ht="12.75">
      <c r="A674" s="3"/>
      <c r="B674" s="3"/>
      <c r="C674" s="3"/>
      <c r="D674" s="3"/>
      <c r="E674" s="3"/>
      <c r="F674" s="3"/>
      <c r="G674" s="3"/>
    </row>
    <row r="675" spans="1:7" s="109" customFormat="1" ht="12.75">
      <c r="A675" s="3"/>
      <c r="B675" s="3"/>
      <c r="C675" s="3"/>
      <c r="D675" s="3"/>
      <c r="E675" s="3"/>
      <c r="F675" s="3"/>
      <c r="G675" s="3"/>
    </row>
    <row r="676" spans="1:7" s="109" customFormat="1" ht="12.75">
      <c r="A676" s="3"/>
      <c r="B676" s="3"/>
      <c r="C676" s="3"/>
      <c r="D676" s="3"/>
      <c r="E676" s="3"/>
      <c r="F676" s="3"/>
      <c r="G676" s="3"/>
    </row>
    <row r="677" spans="1:7" s="109" customFormat="1" ht="12.75">
      <c r="A677" s="3"/>
      <c r="B677" s="3"/>
      <c r="C677" s="3"/>
      <c r="D677" s="3"/>
      <c r="E677" s="3"/>
      <c r="F677" s="3"/>
      <c r="G677" s="3"/>
    </row>
    <row r="678" spans="1:7" s="109" customFormat="1" ht="12.75">
      <c r="A678" s="3"/>
      <c r="B678" s="3"/>
      <c r="C678" s="3"/>
      <c r="D678" s="3"/>
      <c r="E678" s="3"/>
      <c r="F678" s="3"/>
      <c r="G678" s="3"/>
    </row>
    <row r="679" spans="1:7" s="109" customFormat="1" ht="12.75">
      <c r="A679" s="3"/>
      <c r="B679" s="3"/>
      <c r="C679" s="3"/>
      <c r="D679" s="3"/>
      <c r="E679" s="3"/>
      <c r="F679" s="3"/>
      <c r="G679" s="3"/>
    </row>
    <row r="680" spans="1:7" s="109" customFormat="1" ht="12.75">
      <c r="A680" s="3"/>
      <c r="B680" s="3"/>
      <c r="C680" s="3"/>
      <c r="D680" s="3"/>
      <c r="E680" s="3"/>
      <c r="F680" s="3"/>
      <c r="G680" s="3"/>
    </row>
    <row r="681" spans="1:7" s="109" customFormat="1" ht="12.75">
      <c r="A681" s="3"/>
      <c r="B681" s="3"/>
      <c r="C681" s="3"/>
      <c r="D681" s="3"/>
      <c r="E681" s="3"/>
      <c r="F681" s="3"/>
      <c r="G681" s="3"/>
    </row>
    <row r="682" spans="1:7" s="109" customFormat="1" ht="12.75">
      <c r="A682" s="3"/>
      <c r="B682" s="3"/>
      <c r="C682" s="3"/>
      <c r="D682" s="3"/>
      <c r="E682" s="3"/>
      <c r="F682" s="3"/>
      <c r="G682" s="3"/>
    </row>
    <row r="683" spans="1:7" s="109" customFormat="1" ht="12.75">
      <c r="A683" s="3"/>
      <c r="B683" s="3"/>
      <c r="C683" s="3"/>
      <c r="D683" s="3"/>
      <c r="E683" s="3"/>
      <c r="F683" s="3"/>
      <c r="G683" s="3"/>
    </row>
    <row r="684" spans="1:7" s="109" customFormat="1" ht="12.75">
      <c r="A684" s="3"/>
      <c r="B684" s="3"/>
      <c r="C684" s="3"/>
      <c r="D684" s="3"/>
      <c r="E684" s="3"/>
      <c r="F684" s="3"/>
      <c r="G684" s="3"/>
    </row>
    <row r="685" spans="1:7" s="109" customFormat="1" ht="12.75">
      <c r="A685" s="3"/>
      <c r="B685" s="3"/>
      <c r="C685" s="3"/>
      <c r="D685" s="3"/>
      <c r="E685" s="3"/>
      <c r="F685" s="3"/>
      <c r="G685" s="3"/>
    </row>
    <row r="686" spans="1:7" s="109" customFormat="1" ht="12.75">
      <c r="A686" s="3"/>
      <c r="B686" s="3"/>
      <c r="C686" s="3"/>
      <c r="D686" s="3"/>
      <c r="E686" s="3"/>
      <c r="F686" s="3"/>
      <c r="G686" s="3"/>
    </row>
    <row r="687" spans="1:7" s="109" customFormat="1" ht="12.75">
      <c r="A687" s="3"/>
      <c r="B687" s="3"/>
      <c r="C687" s="3"/>
      <c r="D687" s="3"/>
      <c r="E687" s="3"/>
      <c r="F687" s="3"/>
      <c r="G687" s="3"/>
    </row>
    <row r="688" spans="1:7" s="109" customFormat="1" ht="12.75">
      <c r="A688" s="3"/>
      <c r="B688" s="3"/>
      <c r="C688" s="3"/>
      <c r="D688" s="3"/>
      <c r="E688" s="3"/>
      <c r="F688" s="3"/>
      <c r="G688" s="3"/>
    </row>
    <row r="689" spans="1:7" s="109" customFormat="1" ht="12.75">
      <c r="A689" s="3"/>
      <c r="B689" s="3"/>
      <c r="C689" s="3"/>
      <c r="D689" s="3"/>
      <c r="E689" s="3"/>
      <c r="F689" s="3"/>
      <c r="G689" s="3"/>
    </row>
    <row r="690" spans="1:7" s="109" customFormat="1" ht="12.75">
      <c r="A690" s="3"/>
      <c r="B690" s="3"/>
      <c r="C690" s="3"/>
      <c r="D690" s="3"/>
      <c r="E690" s="3"/>
      <c r="F690" s="3"/>
      <c r="G690" s="3"/>
    </row>
    <row r="691" spans="1:7" s="109" customFormat="1" ht="12.75">
      <c r="A691" s="3"/>
      <c r="B691" s="3"/>
      <c r="C691" s="3"/>
      <c r="D691" s="3"/>
      <c r="E691" s="3"/>
      <c r="F691" s="3"/>
      <c r="G691" s="3"/>
    </row>
    <row r="692" spans="1:7" s="109" customFormat="1" ht="12.75">
      <c r="A692" s="3"/>
      <c r="B692" s="3"/>
      <c r="C692" s="3"/>
      <c r="D692" s="3"/>
      <c r="E692" s="3"/>
      <c r="F692" s="3"/>
      <c r="G692" s="3"/>
    </row>
    <row r="693" spans="1:7" s="109" customFormat="1" ht="12.75">
      <c r="A693" s="3"/>
      <c r="B693" s="3"/>
      <c r="C693" s="3"/>
      <c r="D693" s="3"/>
      <c r="E693" s="3"/>
      <c r="F693" s="3"/>
      <c r="G693" s="3"/>
    </row>
    <row r="694" spans="1:7" s="109" customFormat="1" ht="12.75">
      <c r="A694" s="3"/>
      <c r="B694" s="3"/>
      <c r="C694" s="3"/>
      <c r="D694" s="3"/>
      <c r="E694" s="3"/>
      <c r="F694" s="3"/>
      <c r="G694" s="3"/>
    </row>
    <row r="695" spans="1:7" s="109" customFormat="1" ht="12.75">
      <c r="A695" s="3"/>
      <c r="B695" s="3"/>
      <c r="C695" s="3"/>
      <c r="D695" s="3"/>
      <c r="E695" s="3"/>
      <c r="F695" s="3"/>
      <c r="G695" s="3"/>
    </row>
    <row r="696" spans="1:7" s="109" customFormat="1" ht="12.75">
      <c r="A696" s="3"/>
      <c r="B696" s="3"/>
      <c r="C696" s="3"/>
      <c r="D696" s="3"/>
      <c r="E696" s="3"/>
      <c r="F696" s="3"/>
      <c r="G696" s="3"/>
    </row>
    <row r="697" spans="1:7" s="109" customFormat="1" ht="12.75">
      <c r="A697" s="3"/>
      <c r="B697" s="3"/>
      <c r="C697" s="3"/>
      <c r="D697" s="3"/>
      <c r="E697" s="3"/>
      <c r="F697" s="3"/>
      <c r="G697" s="3"/>
    </row>
    <row r="698" spans="1:7" s="109" customFormat="1" ht="12.75">
      <c r="A698" s="3"/>
      <c r="B698" s="3"/>
      <c r="C698" s="3"/>
      <c r="D698" s="3"/>
      <c r="E698" s="3"/>
      <c r="F698" s="3"/>
      <c r="G698" s="3"/>
    </row>
    <row r="699" spans="1:7" s="109" customFormat="1" ht="12.75">
      <c r="A699" s="3"/>
      <c r="B699" s="3"/>
      <c r="C699" s="3"/>
      <c r="D699" s="3"/>
      <c r="E699" s="3"/>
      <c r="F699" s="3"/>
      <c r="G699" s="3"/>
    </row>
    <row r="700" spans="1:7" s="109" customFormat="1" ht="12.75">
      <c r="A700" s="3"/>
      <c r="B700" s="3"/>
      <c r="C700" s="3"/>
      <c r="D700" s="3"/>
      <c r="E700" s="3"/>
      <c r="F700" s="3"/>
      <c r="G700" s="3"/>
    </row>
    <row r="701" spans="1:7" s="109" customFormat="1" ht="12.75">
      <c r="A701" s="3"/>
      <c r="B701" s="3"/>
      <c r="C701" s="3"/>
      <c r="D701" s="3"/>
      <c r="E701" s="3"/>
      <c r="F701" s="3"/>
      <c r="G701" s="3"/>
    </row>
    <row r="702" spans="1:7" s="109" customFormat="1" ht="12.75">
      <c r="A702" s="3"/>
      <c r="B702" s="3"/>
      <c r="C702" s="3"/>
      <c r="D702" s="3"/>
      <c r="E702" s="3"/>
      <c r="F702" s="3"/>
      <c r="G702" s="3"/>
    </row>
    <row r="703" spans="1:7" s="109" customFormat="1" ht="12.75">
      <c r="A703" s="3"/>
      <c r="B703" s="3"/>
      <c r="C703" s="3"/>
      <c r="D703" s="3"/>
      <c r="E703" s="3"/>
      <c r="F703" s="3"/>
      <c r="G703" s="3"/>
    </row>
    <row r="704" spans="1:7" s="109" customFormat="1" ht="12.75">
      <c r="A704" s="3"/>
      <c r="B704" s="3"/>
      <c r="C704" s="3"/>
      <c r="D704" s="3"/>
      <c r="E704" s="3"/>
      <c r="F704" s="3"/>
      <c r="G704" s="3"/>
    </row>
    <row r="705" spans="1:7" s="109" customFormat="1" ht="12.75">
      <c r="A705" s="3"/>
      <c r="B705" s="3"/>
      <c r="C705" s="3"/>
      <c r="D705" s="3"/>
      <c r="E705" s="3"/>
      <c r="F705" s="3"/>
      <c r="G705" s="3"/>
    </row>
    <row r="706" spans="1:7" s="109" customFormat="1" ht="12.75">
      <c r="A706" s="3"/>
      <c r="B706" s="3"/>
      <c r="C706" s="3"/>
      <c r="D706" s="3"/>
      <c r="E706" s="3"/>
      <c r="F706" s="3"/>
      <c r="G706" s="3"/>
    </row>
    <row r="707" spans="1:7" s="109" customFormat="1" ht="12.75">
      <c r="A707" s="3"/>
      <c r="B707" s="3"/>
      <c r="C707" s="3"/>
      <c r="D707" s="3"/>
      <c r="E707" s="3"/>
      <c r="F707" s="3"/>
      <c r="G707" s="3"/>
    </row>
    <row r="708" spans="1:7" s="109" customFormat="1" ht="12.75">
      <c r="A708" s="3"/>
      <c r="B708" s="3"/>
      <c r="C708" s="3"/>
      <c r="D708" s="3"/>
      <c r="E708" s="3"/>
      <c r="F708" s="3"/>
      <c r="G708" s="3"/>
    </row>
    <row r="709" spans="1:7" s="109" customFormat="1" ht="12.75">
      <c r="A709" s="3"/>
      <c r="B709" s="3"/>
      <c r="C709" s="3"/>
      <c r="D709" s="3"/>
      <c r="E709" s="3"/>
      <c r="F709" s="3"/>
      <c r="G709" s="3"/>
    </row>
    <row r="710" spans="1:7" s="109" customFormat="1" ht="12.75">
      <c r="A710" s="3"/>
      <c r="B710" s="3"/>
      <c r="C710" s="3"/>
      <c r="D710" s="3"/>
      <c r="E710" s="3"/>
      <c r="F710" s="3"/>
      <c r="G710" s="3"/>
    </row>
    <row r="711" spans="1:7" s="109" customFormat="1" ht="12.75">
      <c r="A711" s="3"/>
      <c r="B711" s="3"/>
      <c r="C711" s="3"/>
      <c r="D711" s="3"/>
      <c r="E711" s="3"/>
      <c r="F711" s="3"/>
      <c r="G711" s="3"/>
    </row>
    <row r="712" spans="1:7" s="109" customFormat="1" ht="12.75">
      <c r="A712" s="3"/>
      <c r="B712" s="3"/>
      <c r="C712" s="3"/>
      <c r="D712" s="3"/>
      <c r="E712" s="3"/>
      <c r="F712" s="3"/>
      <c r="G712" s="3"/>
    </row>
    <row r="713" spans="1:7" s="109" customFormat="1" ht="12.75">
      <c r="A713" s="3"/>
      <c r="B713" s="3"/>
      <c r="C713" s="3"/>
      <c r="D713" s="3"/>
      <c r="E713" s="3"/>
      <c r="F713" s="3"/>
      <c r="G713" s="3"/>
    </row>
    <row r="714" spans="1:7" s="109" customFormat="1" ht="12.75">
      <c r="A714" s="3"/>
      <c r="B714" s="3"/>
      <c r="C714" s="3"/>
      <c r="D714" s="3"/>
      <c r="E714" s="3"/>
      <c r="F714" s="3"/>
      <c r="G714" s="3"/>
    </row>
    <row r="715" spans="1:7" s="109" customFormat="1" ht="12.75">
      <c r="A715" s="3"/>
      <c r="B715" s="3"/>
      <c r="C715" s="3"/>
      <c r="D715" s="3"/>
      <c r="E715" s="3"/>
      <c r="F715" s="3"/>
      <c r="G715" s="3"/>
    </row>
    <row r="716" spans="1:7" s="109" customFormat="1" ht="12.75">
      <c r="A716" s="3"/>
      <c r="B716" s="3"/>
      <c r="C716" s="3"/>
      <c r="D716" s="3"/>
      <c r="E716" s="3"/>
      <c r="F716" s="3"/>
      <c r="G716" s="3"/>
    </row>
    <row r="717" spans="1:7" s="109" customFormat="1" ht="12.75">
      <c r="A717" s="3"/>
      <c r="B717" s="3"/>
      <c r="C717" s="3"/>
      <c r="D717" s="3"/>
      <c r="E717" s="3"/>
      <c r="F717" s="3"/>
      <c r="G717" s="3"/>
    </row>
    <row r="718" spans="1:7" s="109" customFormat="1" ht="12.75">
      <c r="A718" s="3"/>
      <c r="B718" s="3"/>
      <c r="C718" s="3"/>
      <c r="D718" s="3"/>
      <c r="E718" s="3"/>
      <c r="F718" s="3"/>
      <c r="G718" s="3"/>
    </row>
    <row r="719" spans="1:7" s="109" customFormat="1" ht="12.75">
      <c r="A719" s="3"/>
      <c r="B719" s="3"/>
      <c r="C719" s="3"/>
      <c r="D719" s="3"/>
      <c r="E719" s="3"/>
      <c r="F719" s="3"/>
      <c r="G719" s="3"/>
    </row>
    <row r="720" spans="1:7" s="109" customFormat="1" ht="12.75">
      <c r="A720" s="3"/>
      <c r="B720" s="3"/>
      <c r="C720" s="3"/>
      <c r="D720" s="3"/>
      <c r="E720" s="3"/>
      <c r="F720" s="3"/>
      <c r="G720" s="3"/>
    </row>
    <row r="721" spans="1:7" s="109" customFormat="1" ht="12.75">
      <c r="A721" s="3"/>
      <c r="B721" s="3"/>
      <c r="C721" s="3"/>
      <c r="D721" s="3"/>
      <c r="E721" s="3"/>
      <c r="F721" s="3"/>
      <c r="G721" s="3"/>
    </row>
    <row r="722" spans="1:7" s="109" customFormat="1" ht="12.75">
      <c r="A722" s="3"/>
      <c r="B722" s="3"/>
      <c r="C722" s="3"/>
      <c r="D722" s="3"/>
      <c r="E722" s="3"/>
      <c r="F722" s="3"/>
      <c r="G722" s="3"/>
    </row>
    <row r="723" spans="1:7" s="109" customFormat="1" ht="12.75">
      <c r="A723" s="3"/>
      <c r="B723" s="3"/>
      <c r="C723" s="3"/>
      <c r="D723" s="3"/>
      <c r="E723" s="3"/>
      <c r="F723" s="3"/>
      <c r="G723" s="3"/>
    </row>
    <row r="724" spans="1:7" s="109" customFormat="1" ht="12.75">
      <c r="A724" s="3"/>
      <c r="B724" s="3"/>
      <c r="C724" s="3"/>
      <c r="D724" s="3"/>
      <c r="E724" s="3"/>
      <c r="F724" s="3"/>
      <c r="G724" s="3"/>
    </row>
    <row r="725" spans="1:7" s="109" customFormat="1" ht="12.75">
      <c r="A725" s="3"/>
      <c r="B725" s="3"/>
      <c r="C725" s="3"/>
      <c r="D725" s="3"/>
      <c r="E725" s="3"/>
      <c r="F725" s="3"/>
      <c r="G725" s="3"/>
    </row>
    <row r="726" spans="1:7" s="109" customFormat="1" ht="12.75">
      <c r="A726" s="3"/>
      <c r="B726" s="3"/>
      <c r="C726" s="3"/>
      <c r="D726" s="3"/>
      <c r="E726" s="3"/>
      <c r="F726" s="3"/>
      <c r="G726" s="3"/>
    </row>
    <row r="727" spans="1:7" s="109" customFormat="1" ht="12.75">
      <c r="A727" s="3"/>
      <c r="B727" s="3"/>
      <c r="C727" s="3"/>
      <c r="D727" s="3"/>
      <c r="E727" s="3"/>
      <c r="F727" s="3"/>
      <c r="G727" s="3"/>
    </row>
    <row r="728" spans="1:7" s="109" customFormat="1" ht="12.75">
      <c r="A728" s="3"/>
      <c r="B728" s="3"/>
      <c r="C728" s="3"/>
      <c r="D728" s="3"/>
      <c r="E728" s="3"/>
      <c r="F728" s="3"/>
      <c r="G728" s="3"/>
    </row>
    <row r="729" spans="1:7" s="109" customFormat="1" ht="12.75">
      <c r="A729" s="3"/>
      <c r="B729" s="3"/>
      <c r="C729" s="3"/>
      <c r="D729" s="3"/>
      <c r="E729" s="3"/>
      <c r="F729" s="3"/>
      <c r="G729" s="3"/>
    </row>
    <row r="730" spans="1:7" s="109" customFormat="1" ht="12.75">
      <c r="A730" s="3"/>
      <c r="B730" s="3"/>
      <c r="C730" s="3"/>
      <c r="D730" s="3"/>
      <c r="E730" s="3"/>
      <c r="F730" s="3"/>
      <c r="G730" s="3"/>
    </row>
    <row r="731" spans="1:7" s="109" customFormat="1" ht="12.75">
      <c r="A731" s="3"/>
      <c r="B731" s="3"/>
      <c r="C731" s="3"/>
      <c r="D731" s="3"/>
      <c r="E731" s="3"/>
      <c r="F731" s="3"/>
      <c r="G731" s="3"/>
    </row>
    <row r="732" spans="1:7" s="109" customFormat="1" ht="12.75">
      <c r="A732" s="3"/>
      <c r="B732" s="3"/>
      <c r="C732" s="3"/>
      <c r="D732" s="3"/>
      <c r="E732" s="3"/>
      <c r="F732" s="3"/>
      <c r="G732" s="3"/>
    </row>
    <row r="733" spans="1:7" s="109" customFormat="1" ht="12.75">
      <c r="A733" s="3"/>
      <c r="B733" s="3"/>
      <c r="C733" s="3"/>
      <c r="D733" s="3"/>
      <c r="E733" s="3"/>
      <c r="F733" s="3"/>
      <c r="G733" s="3"/>
    </row>
    <row r="734" spans="1:7" s="109" customFormat="1" ht="12.75">
      <c r="A734" s="3"/>
      <c r="B734" s="3"/>
      <c r="C734" s="3"/>
      <c r="D734" s="3"/>
      <c r="E734" s="3"/>
      <c r="F734" s="3"/>
      <c r="G734" s="3"/>
    </row>
    <row r="735" spans="1:7" s="109" customFormat="1" ht="12.75">
      <c r="A735" s="3"/>
      <c r="B735" s="3"/>
      <c r="C735" s="3"/>
      <c r="D735" s="3"/>
      <c r="E735" s="3"/>
      <c r="F735" s="3"/>
      <c r="G735" s="3"/>
    </row>
    <row r="736" spans="1:7" s="109" customFormat="1" ht="12.75">
      <c r="A736" s="3"/>
      <c r="B736" s="3"/>
      <c r="C736" s="3"/>
      <c r="D736" s="3"/>
      <c r="E736" s="3"/>
      <c r="F736" s="3"/>
      <c r="G736" s="3"/>
    </row>
    <row r="737" spans="1:7" s="109" customFormat="1" ht="12.75">
      <c r="A737" s="3"/>
      <c r="B737" s="3"/>
      <c r="C737" s="3"/>
      <c r="D737" s="3"/>
      <c r="E737" s="3"/>
      <c r="F737" s="3"/>
      <c r="G737" s="3"/>
    </row>
    <row r="738" spans="1:7" s="109" customFormat="1" ht="12.75">
      <c r="A738" s="3"/>
      <c r="B738" s="3"/>
      <c r="C738" s="3"/>
      <c r="D738" s="3"/>
      <c r="E738" s="3"/>
      <c r="F738" s="3"/>
      <c r="G738" s="3"/>
    </row>
    <row r="739" spans="1:7" s="109" customFormat="1" ht="12.75">
      <c r="A739" s="3"/>
      <c r="B739" s="3"/>
      <c r="C739" s="3"/>
      <c r="D739" s="3"/>
      <c r="E739" s="3"/>
      <c r="F739" s="3"/>
      <c r="G739" s="3"/>
    </row>
    <row r="740" spans="1:7" s="109" customFormat="1" ht="12.75">
      <c r="A740" s="3"/>
      <c r="B740" s="3"/>
      <c r="C740" s="3"/>
      <c r="D740" s="3"/>
      <c r="E740" s="3"/>
      <c r="F740" s="3"/>
      <c r="G740" s="3"/>
    </row>
    <row r="741" spans="1:7" s="109" customFormat="1" ht="12.75">
      <c r="A741" s="3"/>
      <c r="B741" s="3"/>
      <c r="C741" s="3"/>
      <c r="D741" s="3"/>
      <c r="E741" s="3"/>
      <c r="F741" s="3"/>
      <c r="G741" s="3"/>
    </row>
    <row r="742" spans="1:7" s="109" customFormat="1" ht="12.75">
      <c r="A742" s="3"/>
      <c r="B742" s="3"/>
      <c r="C742" s="3"/>
      <c r="D742" s="3"/>
      <c r="E742" s="3"/>
      <c r="F742" s="3"/>
      <c r="G742" s="3"/>
    </row>
    <row r="743" spans="1:7" s="109" customFormat="1" ht="12.75">
      <c r="A743" s="3"/>
      <c r="B743" s="3"/>
      <c r="C743" s="3"/>
      <c r="D743" s="3"/>
      <c r="E743" s="3"/>
      <c r="F743" s="3"/>
      <c r="G743" s="3"/>
    </row>
    <row r="744" spans="1:7" s="109" customFormat="1" ht="12.75">
      <c r="A744" s="3"/>
      <c r="B744" s="3"/>
      <c r="C744" s="3"/>
      <c r="D744" s="3"/>
      <c r="E744" s="3"/>
      <c r="F744" s="3"/>
      <c r="G744" s="3"/>
    </row>
    <row r="745" spans="1:7" s="109" customFormat="1" ht="12.75">
      <c r="A745" s="3"/>
      <c r="B745" s="3"/>
      <c r="C745" s="3"/>
      <c r="D745" s="3"/>
      <c r="E745" s="3"/>
      <c r="F745" s="3"/>
      <c r="G745" s="3"/>
    </row>
    <row r="746" spans="1:7" s="109" customFormat="1" ht="12.75">
      <c r="A746" s="3"/>
      <c r="B746" s="3"/>
      <c r="C746" s="3"/>
      <c r="D746" s="3"/>
      <c r="E746" s="3"/>
      <c r="F746" s="3"/>
      <c r="G746" s="3"/>
    </row>
    <row r="747" spans="1:7" s="109" customFormat="1" ht="12.75">
      <c r="A747" s="3"/>
      <c r="B747" s="3"/>
      <c r="C747" s="3"/>
      <c r="D747" s="3"/>
      <c r="E747" s="3"/>
      <c r="F747" s="3"/>
      <c r="G747" s="3"/>
    </row>
    <row r="748" spans="1:7" s="109" customFormat="1" ht="12.75">
      <c r="A748" s="3"/>
      <c r="B748" s="3"/>
      <c r="C748" s="3"/>
      <c r="D748" s="3"/>
      <c r="E748" s="3"/>
      <c r="F748" s="3"/>
      <c r="G748" s="3"/>
    </row>
    <row r="749" spans="1:7" s="109" customFormat="1" ht="12.75">
      <c r="A749" s="3"/>
      <c r="B749" s="3"/>
      <c r="C749" s="3"/>
      <c r="D749" s="3"/>
      <c r="E749" s="3"/>
      <c r="F749" s="3"/>
      <c r="G749" s="3"/>
    </row>
    <row r="750" spans="1:7" s="109" customFormat="1" ht="12.75">
      <c r="A750" s="3"/>
      <c r="B750" s="3"/>
      <c r="C750" s="3"/>
      <c r="D750" s="3"/>
      <c r="E750" s="3"/>
      <c r="F750" s="3"/>
      <c r="G750" s="3"/>
    </row>
    <row r="751" spans="1:7" s="109" customFormat="1" ht="12.75">
      <c r="A751" s="3"/>
      <c r="B751" s="3"/>
      <c r="C751" s="3"/>
      <c r="D751" s="3"/>
      <c r="E751" s="3"/>
      <c r="F751" s="3"/>
      <c r="G751" s="3"/>
    </row>
  </sheetData>
  <conditionalFormatting sqref="F6:G17 F30:G31 F33:G35 F19:G23 F37:G44 F27:G27">
    <cfRule type="expression" priority="8" dxfId="0">
      <formula>F$4=""</formula>
    </cfRule>
  </conditionalFormatting>
  <conditionalFormatting sqref="F28:G29">
    <cfRule type="expression" priority="7" dxfId="63">
      <formula>F$4=""</formula>
    </cfRule>
  </conditionalFormatting>
  <conditionalFormatting sqref="G32">
    <cfRule type="expression" priority="6" dxfId="0">
      <formula>G$4=""</formula>
    </cfRule>
  </conditionalFormatting>
  <conditionalFormatting sqref="F18:G18">
    <cfRule type="expression" priority="3" dxfId="0">
      <formula>F$4=""</formula>
    </cfRule>
  </conditionalFormatting>
  <conditionalFormatting sqref="F36:G36">
    <cfRule type="expression" priority="2" dxfId="0">
      <formula>F$4=""</formula>
    </cfRule>
  </conditionalFormatting>
  <conditionalFormatting sqref="F24:G26">
    <cfRule type="expression" priority="1" dxfId="0">
      <formula>F$4=""</formula>
    </cfRule>
  </conditionalFormatting>
  <printOptions horizontalCentered="1"/>
  <pageMargins left="0.2362204724409449" right="0.2362204724409449" top="0.7480314960629921" bottom="0.7480314960629921" header="0.31496062992125984" footer="0.31496062992125984"/>
  <pageSetup fitToHeight="0"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4999699890613556"/>
    <pageSetUpPr fitToPage="1"/>
  </sheetPr>
  <dimension ref="A1:U754"/>
  <sheetViews>
    <sheetView workbookViewId="0" topLeftCell="A1">
      <pane xSplit="1" ySplit="5" topLeftCell="B6" activePane="bottomRight" state="frozen"/>
      <selection pane="topLeft" activeCell="D6" sqref="D6"/>
      <selection pane="topRight" activeCell="D6" sqref="D6"/>
      <selection pane="bottomLeft" activeCell="D6" sqref="D6"/>
      <selection pane="bottomRight" activeCell="B6" sqref="B6"/>
    </sheetView>
  </sheetViews>
  <sheetFormatPr defaultColWidth="9.140625" defaultRowHeight="15"/>
  <cols>
    <col min="1" max="1" width="55.7109375" style="1" customWidth="1"/>
    <col min="2" max="9" width="9.7109375" style="1" customWidth="1"/>
    <col min="10" max="10" width="23.421875" style="109" bestFit="1" customWidth="1"/>
    <col min="11" max="11" width="9.140625" style="109" customWidth="1"/>
    <col min="12" max="16384" width="9.140625" style="1" customWidth="1"/>
  </cols>
  <sheetData>
    <row r="1" spans="1:11" s="31" customFormat="1" ht="19.5">
      <c r="A1" s="126" t="s">
        <v>107</v>
      </c>
      <c r="B1" s="1"/>
      <c r="C1" s="1"/>
      <c r="D1" s="1"/>
      <c r="E1" s="1"/>
      <c r="F1" s="1"/>
      <c r="G1" s="1"/>
      <c r="H1" s="1"/>
      <c r="I1" s="1"/>
      <c r="J1" s="108"/>
      <c r="K1" s="108"/>
    </row>
    <row r="2" spans="2:11" s="31" customFormat="1" ht="15">
      <c r="B2" s="1"/>
      <c r="C2" s="1"/>
      <c r="D2" s="1"/>
      <c r="E2" s="1"/>
      <c r="F2" s="1"/>
      <c r="G2" s="1"/>
      <c r="H2" s="1"/>
      <c r="I2" s="1"/>
      <c r="J2" s="108"/>
      <c r="K2" s="108"/>
    </row>
    <row r="3" spans="3:11" s="3" customFormat="1" ht="12.75">
      <c r="C3" s="258" t="s">
        <v>86</v>
      </c>
      <c r="D3" s="259"/>
      <c r="E3" s="259"/>
      <c r="F3" s="259"/>
      <c r="G3" s="259"/>
      <c r="H3" s="259"/>
      <c r="I3" s="260"/>
      <c r="J3" s="109"/>
      <c r="K3" s="109"/>
    </row>
    <row r="4" spans="3:11" s="3" customFormat="1" ht="12.75">
      <c r="C4" s="8" t="s">
        <v>84</v>
      </c>
      <c r="D4" s="10"/>
      <c r="E4" s="8" t="s">
        <v>85</v>
      </c>
      <c r="F4" s="72"/>
      <c r="G4" s="73"/>
      <c r="H4" s="73"/>
      <c r="I4" s="74"/>
      <c r="J4" s="109"/>
      <c r="K4" s="109"/>
    </row>
    <row r="5" spans="1:11" s="6" customFormat="1" ht="12.75">
      <c r="A5" s="227"/>
      <c r="B5" s="228"/>
      <c r="C5" s="11">
        <f>INPUTS!D5</f>
        <v>2013</v>
      </c>
      <c r="D5" s="13">
        <f>INPUTS!E5</f>
        <v>2014</v>
      </c>
      <c r="E5" s="11">
        <f>INPUTS!F5</f>
        <v>2015</v>
      </c>
      <c r="F5" s="12">
        <f>INPUTS!G5</f>
        <v>2016</v>
      </c>
      <c r="G5" s="12">
        <f>INPUTS!H5</f>
        <v>2017</v>
      </c>
      <c r="H5" s="12">
        <f>INPUTS!I5</f>
        <v>2018</v>
      </c>
      <c r="I5" s="13">
        <f>INPUTS!J5</f>
        <v>2019</v>
      </c>
      <c r="J5" s="110" t="s">
        <v>347</v>
      </c>
      <c r="K5" s="110"/>
    </row>
    <row r="6" spans="1:9" ht="15">
      <c r="A6" s="3"/>
      <c r="B6" s="3"/>
      <c r="C6" s="116"/>
      <c r="D6" s="116"/>
      <c r="E6" s="116"/>
      <c r="F6" s="116"/>
      <c r="G6" s="116"/>
      <c r="H6" s="116"/>
      <c r="I6" s="116"/>
    </row>
    <row r="7" spans="1:11" s="2" customFormat="1" ht="15">
      <c r="A7" s="130" t="s">
        <v>166</v>
      </c>
      <c r="B7" s="131"/>
      <c r="C7" s="164"/>
      <c r="D7" s="165"/>
      <c r="E7" s="132"/>
      <c r="F7" s="132"/>
      <c r="G7" s="132"/>
      <c r="H7" s="132"/>
      <c r="I7" s="165"/>
      <c r="J7" s="111"/>
      <c r="K7" s="111"/>
    </row>
    <row r="8" spans="1:11" s="2" customFormat="1" ht="15">
      <c r="A8" s="3"/>
      <c r="B8" s="3"/>
      <c r="C8" s="166"/>
      <c r="D8" s="167"/>
      <c r="E8" s="116"/>
      <c r="F8" s="116"/>
      <c r="G8" s="116"/>
      <c r="H8" s="116"/>
      <c r="I8" s="167"/>
      <c r="J8" s="111"/>
      <c r="K8" s="111"/>
    </row>
    <row r="9" spans="1:11" s="2" customFormat="1" ht="15">
      <c r="A9" s="120" t="s">
        <v>176</v>
      </c>
      <c r="B9" s="3"/>
      <c r="C9" s="166"/>
      <c r="D9" s="167"/>
      <c r="E9" s="116"/>
      <c r="F9" s="116"/>
      <c r="G9" s="116"/>
      <c r="H9" s="116"/>
      <c r="I9" s="167"/>
      <c r="J9" s="111"/>
      <c r="K9" s="111"/>
    </row>
    <row r="10" spans="1:11" s="2" customFormat="1" ht="15">
      <c r="A10" s="122" t="s">
        <v>171</v>
      </c>
      <c r="B10" s="3"/>
      <c r="C10" s="166">
        <f>C46*INPUTS!$C$16</f>
        <v>57298.99214129317</v>
      </c>
      <c r="D10" s="167">
        <f>D46*INPUTS!$C$16</f>
        <v>60066.40568391408</v>
      </c>
      <c r="E10" s="116">
        <f>E46*INPUTS!$C$16</f>
        <v>64438.33805638956</v>
      </c>
      <c r="F10" s="116">
        <f>F46*INPUTS!$C$16</f>
        <v>68190.71184885033</v>
      </c>
      <c r="G10" s="116">
        <f>G46*INPUTS!$C$16</f>
        <v>70334.64428832689</v>
      </c>
      <c r="H10" s="116">
        <f>H46*INPUTS!$C$16</f>
        <v>71733.06398799972</v>
      </c>
      <c r="I10" s="167">
        <f>I46*INPUTS!$C$16</f>
        <v>73771.75878461223</v>
      </c>
      <c r="J10" s="111" t="s">
        <v>337</v>
      </c>
      <c r="K10" s="111"/>
    </row>
    <row r="11" spans="1:11" s="2" customFormat="1" ht="15">
      <c r="A11" s="122" t="s">
        <v>228</v>
      </c>
      <c r="B11" s="3"/>
      <c r="C11" s="166">
        <f>RABx!C15*(RABx!C33-1)</f>
        <v>2226.138387504835</v>
      </c>
      <c r="D11" s="167">
        <f>RABx!D15*(RABx!D33-1)</f>
        <v>3573.3087333848057</v>
      </c>
      <c r="E11" s="116">
        <f>RABx!E15*(RABx!E33-1)</f>
        <v>2013.8704868080854</v>
      </c>
      <c r="F11" s="116">
        <f>RABx!F15*(RABx!F33-1)</f>
        <v>1575.9816427589926</v>
      </c>
      <c r="G11" s="116">
        <f>RABx!G15*(RABx!G33-1)</f>
        <v>1507.922507778426</v>
      </c>
      <c r="H11" s="116">
        <f>RABx!H15*(RABx!H33-1)</f>
        <v>1915.0973694536663</v>
      </c>
      <c r="I11" s="167">
        <f>RABx!I15*(RABx!I33-1)</f>
        <v>1214.1653499096594</v>
      </c>
      <c r="J11" s="111" t="s">
        <v>336</v>
      </c>
      <c r="K11" s="111"/>
    </row>
    <row r="12" spans="1:11" s="2" customFormat="1" ht="15">
      <c r="A12" s="122" t="s">
        <v>229</v>
      </c>
      <c r="B12" s="3"/>
      <c r="C12" s="166">
        <f>INPUTS!D27*INPUTS!D29</f>
        <v>0</v>
      </c>
      <c r="D12" s="167">
        <f>INPUTS!E27*INPUTS!E29</f>
        <v>0</v>
      </c>
      <c r="E12" s="116">
        <f>INPUTS!F27*INPUTS!F29</f>
        <v>0</v>
      </c>
      <c r="F12" s="116">
        <f>INPUTS!G27*INPUTS!G29</f>
        <v>0</v>
      </c>
      <c r="G12" s="116">
        <f>INPUTS!H27*INPUTS!H29</f>
        <v>0</v>
      </c>
      <c r="H12" s="116">
        <f>INPUTS!I27*INPUTS!I29</f>
        <v>0</v>
      </c>
      <c r="I12" s="167">
        <f>INPUTS!J27*INPUTS!J29</f>
        <v>0</v>
      </c>
      <c r="J12" s="111" t="s">
        <v>172</v>
      </c>
      <c r="K12" s="111"/>
    </row>
    <row r="13" spans="1:11" s="2" customFormat="1" ht="15">
      <c r="A13" s="122" t="s">
        <v>230</v>
      </c>
      <c r="B13" s="3"/>
      <c r="C13" s="166">
        <f>RABx!C14</f>
        <v>15018.76153150098</v>
      </c>
      <c r="D13" s="167">
        <f>RABx!D14</f>
        <v>15196.036676967256</v>
      </c>
      <c r="E13" s="116">
        <f>RABx!E14</f>
        <v>21456.630413932522</v>
      </c>
      <c r="F13" s="116">
        <f>RABx!F14</f>
        <v>22076.807356546244</v>
      </c>
      <c r="G13" s="116">
        <f>RABx!G14</f>
        <v>22762.073064893273</v>
      </c>
      <c r="H13" s="116">
        <f>RABx!H14</f>
        <v>23330.38157173668</v>
      </c>
      <c r="I13" s="167">
        <f>RABx!I14</f>
        <v>24001.928131065615</v>
      </c>
      <c r="J13" s="111" t="s">
        <v>340</v>
      </c>
      <c r="K13" s="111"/>
    </row>
    <row r="14" spans="2:11" s="2" customFormat="1" ht="15">
      <c r="B14" s="3"/>
      <c r="C14" s="168">
        <f>C10+C11+C12-C13</f>
        <v>44506.368997297024</v>
      </c>
      <c r="D14" s="169">
        <f aca="true" t="shared" si="0" ref="D14:I14">D10+D11+D12-D13</f>
        <v>48443.67774033164</v>
      </c>
      <c r="E14" s="119">
        <f t="shared" si="0"/>
        <v>44995.57812926512</v>
      </c>
      <c r="F14" s="119">
        <f t="shared" si="0"/>
        <v>47689.88613506309</v>
      </c>
      <c r="G14" s="119">
        <f t="shared" si="0"/>
        <v>49080.49373121204</v>
      </c>
      <c r="H14" s="119">
        <f t="shared" si="0"/>
        <v>50317.7797857167</v>
      </c>
      <c r="I14" s="169">
        <f t="shared" si="0"/>
        <v>50983.996003456276</v>
      </c>
      <c r="J14" s="111" t="s">
        <v>146</v>
      </c>
      <c r="K14" s="111"/>
    </row>
    <row r="15" spans="1:11" s="2" customFormat="1" ht="15">
      <c r="A15" s="122" t="s">
        <v>231</v>
      </c>
      <c r="B15" s="3"/>
      <c r="C15" s="170">
        <f>INPUTS!D31-TAXx!C75*INPUTS!D29</f>
        <v>0.7380028894823223</v>
      </c>
      <c r="D15" s="171">
        <f>INPUTS!E31-TAXx!D75*INPUTS!E29</f>
        <v>0.7380028894823223</v>
      </c>
      <c r="E15" s="127">
        <f>INPUTS!F31-TAXx!E75*INPUTS!F29</f>
        <v>0.7380028894823223</v>
      </c>
      <c r="F15" s="127">
        <f>INPUTS!G31-TAXx!F75*INPUTS!G29</f>
        <v>0.7380028894823223</v>
      </c>
      <c r="G15" s="127">
        <f>INPUTS!H31-TAXx!G75*INPUTS!H29</f>
        <v>0.7380028894823223</v>
      </c>
      <c r="H15" s="127">
        <f>INPUTS!I31-TAXx!H75*INPUTS!I29</f>
        <v>0.7380028894823223</v>
      </c>
      <c r="I15" s="171">
        <f>INPUTS!J31-TAXx!I75*INPUTS!J29</f>
        <v>0.7380028894823223</v>
      </c>
      <c r="J15" s="111" t="s">
        <v>339</v>
      </c>
      <c r="K15" s="111"/>
    </row>
    <row r="16" spans="1:11" s="2" customFormat="1" ht="15">
      <c r="A16" s="122" t="s">
        <v>173</v>
      </c>
      <c r="B16" s="3"/>
      <c r="C16" s="168">
        <f aca="true" t="shared" si="1" ref="C16:I16">C14/C15</f>
        <v>60306.49694138238</v>
      </c>
      <c r="D16" s="169">
        <f t="shared" si="1"/>
        <v>65641.5827508654</v>
      </c>
      <c r="E16" s="119">
        <f t="shared" si="1"/>
        <v>60969.37934867384</v>
      </c>
      <c r="F16" s="119">
        <f t="shared" si="1"/>
        <v>64620.188910798875</v>
      </c>
      <c r="G16" s="119">
        <f t="shared" si="1"/>
        <v>66504.47366898513</v>
      </c>
      <c r="H16" s="119">
        <f t="shared" si="1"/>
        <v>68181.00647412437</v>
      </c>
      <c r="I16" s="169">
        <f t="shared" si="1"/>
        <v>69083.73494203984</v>
      </c>
      <c r="J16" s="111" t="s">
        <v>146</v>
      </c>
      <c r="K16" s="111"/>
    </row>
    <row r="17" spans="1:11" s="2" customFormat="1" ht="15">
      <c r="A17" s="120"/>
      <c r="B17" s="3"/>
      <c r="C17" s="166"/>
      <c r="D17" s="167"/>
      <c r="E17" s="116"/>
      <c r="F17" s="116"/>
      <c r="G17" s="116"/>
      <c r="H17" s="116"/>
      <c r="I17" s="167"/>
      <c r="J17" s="111"/>
      <c r="K17" s="111"/>
    </row>
    <row r="18" spans="1:11" s="2" customFormat="1" ht="15">
      <c r="A18" s="120" t="s">
        <v>177</v>
      </c>
      <c r="B18" s="3"/>
      <c r="C18" s="166"/>
      <c r="D18" s="167"/>
      <c r="E18" s="116"/>
      <c r="F18" s="116"/>
      <c r="G18" s="116"/>
      <c r="H18" s="116"/>
      <c r="I18" s="167"/>
      <c r="J18" s="111"/>
      <c r="K18" s="111"/>
    </row>
    <row r="19" spans="1:21" s="2" customFormat="1" ht="15">
      <c r="A19" s="122" t="s">
        <v>232</v>
      </c>
      <c r="B19" s="3"/>
      <c r="C19" s="166">
        <f>RABx!C12*(1-TAXx!C75*INPUTS!D29)</f>
        <v>23787.621562147957</v>
      </c>
      <c r="D19" s="167">
        <f>RABx!D12*(1-TAXx!D75*INPUTS!E29)</f>
        <v>25012.492233723624</v>
      </c>
      <c r="E19" s="115">
        <f>RABx!E12*(1-TAXx!E75*INPUTS!F29)</f>
        <v>25375.696537831886</v>
      </c>
      <c r="F19" s="115">
        <f>RABx!F12*(1-TAXx!F75*INPUTS!G29)</f>
        <v>27850.473699224647</v>
      </c>
      <c r="G19" s="115">
        <f>RABx!G12*(1-TAXx!G75*INPUTS!H29)</f>
        <v>29958.53735546105</v>
      </c>
      <c r="H19" s="115">
        <f>RABx!H12*(1-TAXx!H75*INPUTS!I29)</f>
        <v>31872.393412023437</v>
      </c>
      <c r="I19" s="167">
        <f>RABx!I12*(1-TAXx!I75*INPUTS!J29)</f>
        <v>34035.604938255194</v>
      </c>
      <c r="J19" s="111" t="s">
        <v>338</v>
      </c>
      <c r="K19" s="111"/>
      <c r="L19" s="4"/>
      <c r="M19" s="4"/>
      <c r="N19" s="4"/>
      <c r="O19" s="4"/>
      <c r="P19" s="4"/>
      <c r="Q19" s="4"/>
      <c r="R19" s="4"/>
      <c r="S19" s="4"/>
      <c r="T19" s="4"/>
      <c r="U19" s="4"/>
    </row>
    <row r="20" spans="1:21" s="2" customFormat="1" ht="15">
      <c r="A20" s="122" t="s">
        <v>233</v>
      </c>
      <c r="B20" s="3"/>
      <c r="C20" s="166">
        <f>INPUTS!D33*INPUTS!D29*(1-TAXx!C75)</f>
        <v>34794.52184979651</v>
      </c>
      <c r="D20" s="167">
        <f>INPUTS!E33*INPUTS!E29*(1-TAXx!D75)</f>
        <v>39725.65207338243</v>
      </c>
      <c r="E20" s="115">
        <f>INPUTS!F33*INPUTS!F29*(1-TAXx!E75)</f>
        <v>39683.22025413675</v>
      </c>
      <c r="F20" s="115">
        <f>INPUTS!G33*INPUTS!G29*(1-TAXx!F75)</f>
        <v>41930.32261502796</v>
      </c>
      <c r="G20" s="115">
        <f>INPUTS!H33*INPUTS!H29*(1-TAXx!G75)</f>
        <v>41622.19540773332</v>
      </c>
      <c r="H20" s="115">
        <f>INPUTS!I33*INPUTS!I29*(1-TAXx!H75)</f>
        <v>41517.092642508505</v>
      </c>
      <c r="I20" s="167">
        <f>INPUTS!J33*INPUTS!J29*(1-TAXx!I75)</f>
        <v>41982.80889922035</v>
      </c>
      <c r="J20" s="111" t="s">
        <v>341</v>
      </c>
      <c r="K20" s="111"/>
      <c r="L20" s="4"/>
      <c r="M20" s="4"/>
      <c r="N20" s="4"/>
      <c r="O20" s="4"/>
      <c r="P20" s="4"/>
      <c r="Q20" s="4"/>
      <c r="R20" s="4"/>
      <c r="S20" s="4"/>
      <c r="T20" s="4"/>
      <c r="U20" s="4"/>
    </row>
    <row r="21" spans="1:11" s="2" customFormat="1" ht="15">
      <c r="A21" s="122" t="s">
        <v>234</v>
      </c>
      <c r="B21" s="3"/>
      <c r="C21" s="166">
        <f>INPUTS!D35*INPUTS!D29*(1-TAXx!C75)</f>
        <v>5476.750048116238</v>
      </c>
      <c r="D21" s="167">
        <f>INPUTS!E35*INPUTS!E29*(1-TAXx!D75)</f>
        <v>-5066.277078756106</v>
      </c>
      <c r="E21" s="115">
        <f>INPUTS!F35*INPUTS!F29*(1-TAXx!E75)</f>
        <v>605.0525757868977</v>
      </c>
      <c r="F21" s="115">
        <f>INPUTS!G35*INPUTS!G29*(1-TAXx!F75)</f>
        <v>618.1131562383848</v>
      </c>
      <c r="G21" s="115">
        <f>INPUTS!H35*INPUTS!H29*(1-TAXx!G75)</f>
        <v>631.4539662219981</v>
      </c>
      <c r="H21" s="115">
        <f>INPUTS!I35*INPUTS!I29*(1-TAXx!H75)</f>
        <v>645.0827124988657</v>
      </c>
      <c r="I21" s="167">
        <f>INPUTS!J35*INPUTS!J29*(1-TAXx!I75)</f>
        <v>659.0056096323516</v>
      </c>
      <c r="J21" s="111" t="s">
        <v>342</v>
      </c>
      <c r="K21" s="111"/>
    </row>
    <row r="22" spans="1:11" s="2" customFormat="1" ht="15">
      <c r="A22" s="122" t="s">
        <v>235</v>
      </c>
      <c r="B22" s="3"/>
      <c r="C22" s="166">
        <f>(DTAXx!C24-DTAXx!C8)*(INPUTS!D29-1)</f>
        <v>-139.5349409373857</v>
      </c>
      <c r="D22" s="167">
        <f>(DTAXx!D24-DTAXx!D8)*(INPUTS!E29-1)</f>
        <v>-151.8850018012278</v>
      </c>
      <c r="E22" s="115">
        <f>(DTAXx!E24-DTAXx!E8)*(INPUTS!F29-1)</f>
        <v>-254.2834639477508</v>
      </c>
      <c r="F22" s="115">
        <f>(DTAXx!F24-DTAXx!F8)*(INPUTS!G29-1)</f>
        <v>-259.18455514468997</v>
      </c>
      <c r="G22" s="115">
        <f>(DTAXx!G24-DTAXx!G8)*(INPUTS!H29-1)</f>
        <v>-200.46743869725645</v>
      </c>
      <c r="H22" s="115">
        <f>(DTAXx!H24-DTAXx!H8)*(INPUTS!I29-1)</f>
        <v>-179.86387761900036</v>
      </c>
      <c r="I22" s="167">
        <f>(DTAXx!I24-DTAXx!I8)*(INPUTS!J29-1)</f>
        <v>-174.08854057145217</v>
      </c>
      <c r="J22" s="111" t="s">
        <v>343</v>
      </c>
      <c r="K22" s="111"/>
    </row>
    <row r="23" spans="1:11" s="2" customFormat="1" ht="15">
      <c r="A23" s="320" t="s">
        <v>260</v>
      </c>
      <c r="B23" s="3"/>
      <c r="C23" s="166"/>
      <c r="D23" s="167"/>
      <c r="E23" s="115"/>
      <c r="F23" s="115"/>
      <c r="G23" s="115"/>
      <c r="H23" s="115"/>
      <c r="I23" s="167"/>
      <c r="J23" s="111"/>
      <c r="K23" s="111"/>
    </row>
    <row r="24" spans="1:11" s="2" customFormat="1" ht="15">
      <c r="A24" s="125" t="s">
        <v>129</v>
      </c>
      <c r="B24" s="3"/>
      <c r="C24" s="166">
        <f>TAXx!C42</f>
        <v>-2926.167254247348</v>
      </c>
      <c r="D24" s="167">
        <f>TAXx!D42</f>
        <v>6688.920311029322</v>
      </c>
      <c r="E24" s="116">
        <f>TAXx!E42</f>
        <v>45.096468592731455</v>
      </c>
      <c r="F24" s="116">
        <f>TAXx!F42</f>
        <v>46.069914669491524</v>
      </c>
      <c r="G24" s="116">
        <f>TAXx!G42</f>
        <v>47.06424713331947</v>
      </c>
      <c r="H24" s="116">
        <f>TAXx!H42</f>
        <v>48.080040393324566</v>
      </c>
      <c r="I24" s="167">
        <f>TAXx!I42</f>
        <v>49.117757640430796</v>
      </c>
      <c r="J24" s="111" t="s">
        <v>334</v>
      </c>
      <c r="K24" s="111"/>
    </row>
    <row r="25" spans="1:11" s="2" customFormat="1" ht="15">
      <c r="A25" s="125" t="s">
        <v>236</v>
      </c>
      <c r="B25" s="3"/>
      <c r="C25" s="166">
        <f>TAXx!C64</f>
        <v>-12359.394737616953</v>
      </c>
      <c r="D25" s="167">
        <f>TAXx!D64</f>
        <v>-13640.628778203842</v>
      </c>
      <c r="E25" s="116">
        <f>TAXx!E64</f>
        <v>-6496.857213948144</v>
      </c>
      <c r="F25" s="116">
        <f>TAXx!F64</f>
        <v>-6853.2898560473695</v>
      </c>
      <c r="G25" s="116">
        <f>TAXx!G64</f>
        <v>-6666.959134940913</v>
      </c>
      <c r="H25" s="116">
        <f>TAXx!H64</f>
        <v>-6265.727651367019</v>
      </c>
      <c r="I25" s="167">
        <f>TAXx!I64</f>
        <v>-5624.728713350003</v>
      </c>
      <c r="J25" s="111" t="s">
        <v>334</v>
      </c>
      <c r="K25" s="111"/>
    </row>
    <row r="26" spans="1:11" s="2" customFormat="1" ht="15">
      <c r="A26" s="125" t="s">
        <v>237</v>
      </c>
      <c r="B26" s="3"/>
      <c r="C26" s="166">
        <f>TAXx!C32</f>
        <v>0</v>
      </c>
      <c r="D26" s="167">
        <f>TAXx!D32</f>
        <v>0</v>
      </c>
      <c r="E26" s="116">
        <f>TAXx!E32</f>
        <v>0</v>
      </c>
      <c r="F26" s="116">
        <f>TAXx!F32</f>
        <v>0</v>
      </c>
      <c r="G26" s="116">
        <f>TAXx!G32</f>
        <v>0</v>
      </c>
      <c r="H26" s="116">
        <f>TAXx!H32</f>
        <v>0</v>
      </c>
      <c r="I26" s="167">
        <f>TAXx!I32</f>
        <v>0</v>
      </c>
      <c r="J26" s="111" t="s">
        <v>334</v>
      </c>
      <c r="K26" s="111"/>
    </row>
    <row r="27" spans="1:11" s="2" customFormat="1" ht="15">
      <c r="A27" s="125"/>
      <c r="B27" s="3"/>
      <c r="C27" s="168">
        <f>C24+C25-C26</f>
        <v>-15285.5619918643</v>
      </c>
      <c r="D27" s="169">
        <f aca="true" t="shared" si="2" ref="D27:I27">D24+D25-D26</f>
        <v>-6951.70846717452</v>
      </c>
      <c r="E27" s="119">
        <f t="shared" si="2"/>
        <v>-6451.760745355413</v>
      </c>
      <c r="F27" s="119">
        <f t="shared" si="2"/>
        <v>-6807.219941377878</v>
      </c>
      <c r="G27" s="119">
        <f t="shared" si="2"/>
        <v>-6619.8948878075935</v>
      </c>
      <c r="H27" s="119">
        <f t="shared" si="2"/>
        <v>-6217.647610973694</v>
      </c>
      <c r="I27" s="169">
        <f t="shared" si="2"/>
        <v>-5575.610955709572</v>
      </c>
      <c r="J27" s="111" t="s">
        <v>146</v>
      </c>
      <c r="K27" s="111"/>
    </row>
    <row r="28" spans="1:11" s="2" customFormat="1" ht="15">
      <c r="A28" s="125" t="s">
        <v>238</v>
      </c>
      <c r="B28" s="3"/>
      <c r="C28" s="177">
        <f>TAXx!C75*INPUTS!D29</f>
        <v>0.2894994210865968</v>
      </c>
      <c r="D28" s="178">
        <f>TAXx!D75*INPUTS!E29</f>
        <v>0.2894994210865968</v>
      </c>
      <c r="E28" s="179">
        <f>TAXx!E75*INPUTS!F29</f>
        <v>0.2894994210865968</v>
      </c>
      <c r="F28" s="179">
        <f>TAXx!F75*INPUTS!G29</f>
        <v>0.2894994210865968</v>
      </c>
      <c r="G28" s="179">
        <f>TAXx!G75*INPUTS!H29</f>
        <v>0.2894994210865968</v>
      </c>
      <c r="H28" s="179">
        <f>TAXx!H75*INPUTS!I29</f>
        <v>0.2894994210865968</v>
      </c>
      <c r="I28" s="178">
        <f>TAXx!I75*INPUTS!J29</f>
        <v>0.2894994210865968</v>
      </c>
      <c r="J28" s="111" t="s">
        <v>344</v>
      </c>
      <c r="K28" s="111"/>
    </row>
    <row r="29" spans="1:11" s="2" customFormat="1" ht="15">
      <c r="A29" s="121"/>
      <c r="B29" s="3"/>
      <c r="C29" s="168">
        <f>C27*C28</f>
        <v>-4425.161347628003</v>
      </c>
      <c r="D29" s="169">
        <f aca="true" t="shared" si="3" ref="D29:I29">D27*D28</f>
        <v>-2012.5155768098168</v>
      </c>
      <c r="E29" s="119">
        <f t="shared" si="3"/>
        <v>-1867.7810007696223</v>
      </c>
      <c r="F29" s="119">
        <f t="shared" si="3"/>
        <v>-1970.6862322380332</v>
      </c>
      <c r="G29" s="119">
        <f t="shared" si="3"/>
        <v>-1916.45573767442</v>
      </c>
      <c r="H29" s="119">
        <f t="shared" si="3"/>
        <v>-1800.0053838973463</v>
      </c>
      <c r="I29" s="169">
        <f t="shared" si="3"/>
        <v>-1614.1361438820081</v>
      </c>
      <c r="J29" s="111" t="s">
        <v>146</v>
      </c>
      <c r="K29" s="111"/>
    </row>
    <row r="30" spans="1:11" s="2" customFormat="1" ht="15">
      <c r="A30" s="122" t="s">
        <v>261</v>
      </c>
      <c r="B30" s="3"/>
      <c r="C30" s="168">
        <f>C29+C19+C20-C21+C22</f>
        <v>48540.69707526284</v>
      </c>
      <c r="D30" s="169">
        <f aca="true" t="shared" si="4" ref="D30:I30">D29+D19+D20-D21+D22</f>
        <v>67640.02080725112</v>
      </c>
      <c r="E30" s="119">
        <f t="shared" si="4"/>
        <v>62331.79975146437</v>
      </c>
      <c r="F30" s="119">
        <f t="shared" si="4"/>
        <v>66932.81237063151</v>
      </c>
      <c r="G30" s="119">
        <f t="shared" si="4"/>
        <v>68832.35562060069</v>
      </c>
      <c r="H30" s="119">
        <f t="shared" si="4"/>
        <v>70764.53408051672</v>
      </c>
      <c r="I30" s="169">
        <f t="shared" si="4"/>
        <v>73571.18354338972</v>
      </c>
      <c r="J30" s="111" t="s">
        <v>146</v>
      </c>
      <c r="K30" s="111"/>
    </row>
    <row r="31" spans="1:11" s="2" customFormat="1" ht="15">
      <c r="A31" s="122" t="s">
        <v>239</v>
      </c>
      <c r="B31" s="3"/>
      <c r="C31" s="177">
        <f>INPUTS!D31-TAXx!C75*INPUTS!D29</f>
        <v>0.7380028894823223</v>
      </c>
      <c r="D31" s="178">
        <f>INPUTS!E31-TAXx!D75*INPUTS!E29</f>
        <v>0.7380028894823223</v>
      </c>
      <c r="E31" s="179">
        <f>INPUTS!F31-TAXx!E75*INPUTS!F29</f>
        <v>0.7380028894823223</v>
      </c>
      <c r="F31" s="179">
        <f>INPUTS!G31-TAXx!F75*INPUTS!G29</f>
        <v>0.7380028894823223</v>
      </c>
      <c r="G31" s="179">
        <f>INPUTS!H31-TAXx!G75*INPUTS!H29</f>
        <v>0.7380028894823223</v>
      </c>
      <c r="H31" s="179">
        <f>INPUTS!I31-TAXx!H75*INPUTS!I29</f>
        <v>0.7380028894823223</v>
      </c>
      <c r="I31" s="178">
        <f>INPUTS!J31-TAXx!I75*INPUTS!J29</f>
        <v>0.7380028894823223</v>
      </c>
      <c r="J31" s="111" t="s">
        <v>339</v>
      </c>
      <c r="K31" s="111"/>
    </row>
    <row r="32" spans="1:11" s="2" customFormat="1" ht="15">
      <c r="A32" s="122" t="s">
        <v>174</v>
      </c>
      <c r="B32" s="3"/>
      <c r="C32" s="168">
        <f aca="true" t="shared" si="5" ref="C32:I32">C30/C31</f>
        <v>65773.04474961078</v>
      </c>
      <c r="D32" s="169">
        <f t="shared" si="5"/>
        <v>91652.78587824733</v>
      </c>
      <c r="E32" s="119">
        <f t="shared" si="5"/>
        <v>84460.10258196616</v>
      </c>
      <c r="F32" s="119">
        <f t="shared" si="5"/>
        <v>90694.51261577314</v>
      </c>
      <c r="G32" s="119">
        <f t="shared" si="5"/>
        <v>93268.40938100347</v>
      </c>
      <c r="H32" s="119">
        <f t="shared" si="5"/>
        <v>95886.52712478543</v>
      </c>
      <c r="I32" s="169">
        <f t="shared" si="5"/>
        <v>99689.5602874899</v>
      </c>
      <c r="J32" s="111" t="s">
        <v>146</v>
      </c>
      <c r="K32" s="111"/>
    </row>
    <row r="33" spans="1:11" s="2" customFormat="1" ht="15">
      <c r="A33" s="120"/>
      <c r="B33" s="3"/>
      <c r="C33" s="166"/>
      <c r="D33" s="167"/>
      <c r="E33" s="115"/>
      <c r="F33" s="115"/>
      <c r="G33" s="115"/>
      <c r="H33" s="115"/>
      <c r="I33" s="167"/>
      <c r="J33" s="111"/>
      <c r="K33" s="111"/>
    </row>
    <row r="34" spans="1:11" s="2" customFormat="1" ht="15">
      <c r="A34" s="120" t="s">
        <v>175</v>
      </c>
      <c r="B34" s="3"/>
      <c r="C34" s="168">
        <f aca="true" t="shared" si="6" ref="C34:I34">C32+C16</f>
        <v>126079.54169099315</v>
      </c>
      <c r="D34" s="169">
        <f t="shared" si="6"/>
        <v>157294.36862911272</v>
      </c>
      <c r="E34" s="119">
        <f t="shared" si="6"/>
        <v>145429.48193064</v>
      </c>
      <c r="F34" s="119">
        <f t="shared" si="6"/>
        <v>155314.70152657203</v>
      </c>
      <c r="G34" s="119">
        <f t="shared" si="6"/>
        <v>159772.8830499886</v>
      </c>
      <c r="H34" s="119">
        <f t="shared" si="6"/>
        <v>164067.5335989098</v>
      </c>
      <c r="I34" s="169">
        <f t="shared" si="6"/>
        <v>168773.29522952973</v>
      </c>
      <c r="J34" s="111" t="s">
        <v>146</v>
      </c>
      <c r="K34" s="111"/>
    </row>
    <row r="35" spans="1:11" s="2" customFormat="1" ht="15">
      <c r="A35" s="3"/>
      <c r="B35" s="3"/>
      <c r="C35" s="166"/>
      <c r="D35" s="167"/>
      <c r="E35" s="116"/>
      <c r="F35" s="116"/>
      <c r="G35" s="116"/>
      <c r="H35" s="116"/>
      <c r="I35" s="167"/>
      <c r="J35" s="111"/>
      <c r="K35" s="111"/>
    </row>
    <row r="36" spans="1:11" s="2" customFormat="1" ht="15">
      <c r="A36" s="130" t="s">
        <v>165</v>
      </c>
      <c r="B36" s="131"/>
      <c r="C36" s="164"/>
      <c r="D36" s="165"/>
      <c r="E36" s="132"/>
      <c r="F36" s="132"/>
      <c r="G36" s="132"/>
      <c r="H36" s="132"/>
      <c r="I36" s="165"/>
      <c r="J36" s="111"/>
      <c r="K36" s="111"/>
    </row>
    <row r="37" spans="1:11" s="2" customFormat="1" ht="15">
      <c r="A37" s="3"/>
      <c r="B37" s="3"/>
      <c r="C37" s="166"/>
      <c r="D37" s="167"/>
      <c r="E37" s="116"/>
      <c r="F37" s="116"/>
      <c r="G37" s="116"/>
      <c r="H37" s="116"/>
      <c r="I37" s="167"/>
      <c r="J37" s="111"/>
      <c r="K37" s="111"/>
    </row>
    <row r="38" spans="1:11" s="2" customFormat="1" ht="15">
      <c r="A38" s="120" t="s">
        <v>169</v>
      </c>
      <c r="B38" s="3"/>
      <c r="C38" s="166">
        <f aca="true" t="shared" si="7" ref="C38:I38">C34</f>
        <v>126079.54169099315</v>
      </c>
      <c r="D38" s="167">
        <f t="shared" si="7"/>
        <v>157294.36862911272</v>
      </c>
      <c r="E38" s="116">
        <f t="shared" si="7"/>
        <v>145429.48193064</v>
      </c>
      <c r="F38" s="116">
        <f t="shared" si="7"/>
        <v>155314.70152657203</v>
      </c>
      <c r="G38" s="116">
        <f t="shared" si="7"/>
        <v>159772.8830499886</v>
      </c>
      <c r="H38" s="116">
        <f t="shared" si="7"/>
        <v>164067.5335989098</v>
      </c>
      <c r="I38" s="167">
        <f t="shared" si="7"/>
        <v>168773.29522952973</v>
      </c>
      <c r="J38" s="109" t="s">
        <v>345</v>
      </c>
      <c r="K38" s="111"/>
    </row>
    <row r="39" spans="1:10" ht="15">
      <c r="A39" s="120" t="s">
        <v>227</v>
      </c>
      <c r="B39" s="3"/>
      <c r="C39" s="166">
        <f>TAXx!C13</f>
        <v>10620.649811292413</v>
      </c>
      <c r="D39" s="167">
        <f>TAXx!D13</f>
        <v>15391.306517968924</v>
      </c>
      <c r="E39" s="116">
        <f>TAXx!E13</f>
        <v>14215.095694974592</v>
      </c>
      <c r="F39" s="116">
        <f>TAXx!F13</f>
        <v>15067.86170411291</v>
      </c>
      <c r="G39" s="116">
        <f>TAXx!G13</f>
        <v>15658.753398743844</v>
      </c>
      <c r="H39" s="116">
        <f>TAXx!H13</f>
        <v>16264.314683415234</v>
      </c>
      <c r="I39" s="167">
        <f>TAXx!I13</f>
        <v>16739.26953310802</v>
      </c>
      <c r="J39" s="109" t="s">
        <v>334</v>
      </c>
    </row>
    <row r="40" spans="1:10" ht="15">
      <c r="A40" s="120" t="s">
        <v>170</v>
      </c>
      <c r="B40" s="3"/>
      <c r="C40" s="168">
        <f>C38-C39</f>
        <v>115458.89187970074</v>
      </c>
      <c r="D40" s="169">
        <f aca="true" t="shared" si="8" ref="D40:I40">D38-D39</f>
        <v>141903.0621111438</v>
      </c>
      <c r="E40" s="119">
        <f t="shared" si="8"/>
        <v>131214.3862356654</v>
      </c>
      <c r="F40" s="119">
        <f t="shared" si="8"/>
        <v>140246.83982245912</v>
      </c>
      <c r="G40" s="119">
        <f t="shared" si="8"/>
        <v>144114.12965124476</v>
      </c>
      <c r="H40" s="119">
        <f t="shared" si="8"/>
        <v>147803.21891549457</v>
      </c>
      <c r="I40" s="169">
        <f t="shared" si="8"/>
        <v>152034.0256964217</v>
      </c>
      <c r="J40" s="109" t="s">
        <v>146</v>
      </c>
    </row>
    <row r="41" spans="1:9" ht="15">
      <c r="A41" s="3"/>
      <c r="B41" s="3"/>
      <c r="C41" s="166"/>
      <c r="D41" s="167"/>
      <c r="E41" s="116"/>
      <c r="F41" s="116"/>
      <c r="G41" s="116"/>
      <c r="H41" s="116"/>
      <c r="I41" s="167"/>
    </row>
    <row r="42" spans="1:11" s="2" customFormat="1" ht="15">
      <c r="A42" s="130" t="s">
        <v>164</v>
      </c>
      <c r="B42" s="131"/>
      <c r="C42" s="164"/>
      <c r="D42" s="165"/>
      <c r="E42" s="132"/>
      <c r="F42" s="132"/>
      <c r="G42" s="132"/>
      <c r="H42" s="132"/>
      <c r="I42" s="165"/>
      <c r="J42" s="111"/>
      <c r="K42" s="111"/>
    </row>
    <row r="43" spans="1:9" ht="15">
      <c r="A43" s="3"/>
      <c r="B43" s="3"/>
      <c r="C43" s="166"/>
      <c r="D43" s="167"/>
      <c r="E43" s="116"/>
      <c r="F43" s="116"/>
      <c r="G43" s="116"/>
      <c r="H43" s="116"/>
      <c r="I43" s="167"/>
    </row>
    <row r="44" spans="1:10" ht="15">
      <c r="A44" s="120" t="s">
        <v>167</v>
      </c>
      <c r="B44" s="3"/>
      <c r="C44" s="166">
        <f>RABx!C11</f>
        <v>844085.103820974</v>
      </c>
      <c r="D44" s="167">
        <f>RABx!D11</f>
        <v>888189.4884193476</v>
      </c>
      <c r="E44" s="116">
        <f>RABx!E11</f>
        <v>955844.585287284</v>
      </c>
      <c r="F44" s="116">
        <f>RABx!F11</f>
        <v>1017564.7673479458</v>
      </c>
      <c r="G44" s="116">
        <f>RABx!G11</f>
        <v>1056186.0392731454</v>
      </c>
      <c r="H44" s="116">
        <f>RABx!H11</f>
        <v>1082303.2904951656</v>
      </c>
      <c r="I44" s="167">
        <f>RABx!I11</f>
        <v>1117065.772159157</v>
      </c>
      <c r="J44" s="109" t="s">
        <v>340</v>
      </c>
    </row>
    <row r="45" spans="1:10" ht="15">
      <c r="A45" s="120" t="s">
        <v>240</v>
      </c>
      <c r="B45" s="3"/>
      <c r="C45" s="166">
        <f>DTAXx!C8</f>
        <v>-16064.986172228655</v>
      </c>
      <c r="D45" s="167">
        <f>DTAXx!D8</f>
        <v>-20177.84558821912</v>
      </c>
      <c r="E45" s="116">
        <f>DTAXx!E8</f>
        <v>-24654.728981076434</v>
      </c>
      <c r="F45" s="116">
        <f>DTAXx!F8</f>
        <v>-32149.856237391974</v>
      </c>
      <c r="G45" s="116">
        <f>DTAXx!G8</f>
        <v>-39789.445511196056</v>
      </c>
      <c r="H45" s="116">
        <f>DTAXx!H8</f>
        <v>-45698.31957031421</v>
      </c>
      <c r="I45" s="167">
        <f>DTAXx!I8</f>
        <v>-50999.89376880702</v>
      </c>
      <c r="J45" s="109" t="s">
        <v>346</v>
      </c>
    </row>
    <row r="46" spans="1:10" ht="15">
      <c r="A46" s="120" t="s">
        <v>168</v>
      </c>
      <c r="B46" s="3"/>
      <c r="C46" s="168">
        <f>C44+C45</f>
        <v>828020.1176487453</v>
      </c>
      <c r="D46" s="169">
        <f aca="true" t="shared" si="9" ref="D46:I46">D44+D45</f>
        <v>868011.6428311284</v>
      </c>
      <c r="E46" s="119">
        <f t="shared" si="9"/>
        <v>931189.8563062076</v>
      </c>
      <c r="F46" s="119">
        <f t="shared" si="9"/>
        <v>985414.9111105539</v>
      </c>
      <c r="G46" s="119">
        <f t="shared" si="9"/>
        <v>1016396.5937619493</v>
      </c>
      <c r="H46" s="119">
        <f t="shared" si="9"/>
        <v>1036604.9709248514</v>
      </c>
      <c r="I46" s="169">
        <f t="shared" si="9"/>
        <v>1066065.8783903501</v>
      </c>
      <c r="J46" s="109" t="s">
        <v>146</v>
      </c>
    </row>
    <row r="47" spans="1:9" ht="15">
      <c r="A47" s="3"/>
      <c r="B47" s="3"/>
      <c r="C47" s="166"/>
      <c r="D47" s="167"/>
      <c r="E47" s="116"/>
      <c r="F47" s="116"/>
      <c r="G47" s="116"/>
      <c r="H47" s="116"/>
      <c r="I47" s="167"/>
    </row>
    <row r="48" spans="1:9" ht="15">
      <c r="A48" s="3"/>
      <c r="B48" s="3"/>
      <c r="C48" s="319"/>
      <c r="D48" s="319"/>
      <c r="E48" s="319"/>
      <c r="F48" s="319"/>
      <c r="G48" s="319"/>
      <c r="H48" s="319"/>
      <c r="I48" s="319"/>
    </row>
    <row r="49" spans="1:9" ht="15">
      <c r="A49" s="3"/>
      <c r="B49" s="3"/>
      <c r="C49" s="116"/>
      <c r="D49" s="116"/>
      <c r="E49" s="116"/>
      <c r="F49" s="116"/>
      <c r="G49" s="116"/>
      <c r="H49" s="116"/>
      <c r="I49" s="116"/>
    </row>
    <row r="50" spans="1:9" ht="15">
      <c r="A50" s="3"/>
      <c r="B50" s="3"/>
      <c r="C50" s="116"/>
      <c r="D50" s="116"/>
      <c r="E50" s="116"/>
      <c r="F50" s="116"/>
      <c r="G50" s="116"/>
      <c r="H50" s="116"/>
      <c r="I50" s="116"/>
    </row>
    <row r="51" spans="1:9" ht="15">
      <c r="A51" s="3"/>
      <c r="B51" s="3"/>
      <c r="C51" s="116"/>
      <c r="D51" s="116"/>
      <c r="E51" s="116"/>
      <c r="F51" s="116"/>
      <c r="G51" s="116"/>
      <c r="H51" s="116"/>
      <c r="I51" s="116"/>
    </row>
    <row r="52" spans="1:9" ht="15">
      <c r="A52" s="3"/>
      <c r="B52" s="3"/>
      <c r="C52" s="116"/>
      <c r="D52" s="116"/>
      <c r="E52" s="116"/>
      <c r="F52" s="116"/>
      <c r="G52" s="116"/>
      <c r="H52" s="116"/>
      <c r="I52" s="116"/>
    </row>
    <row r="53" spans="1:9" ht="15">
      <c r="A53" s="3"/>
      <c r="B53" s="3"/>
      <c r="C53" s="116"/>
      <c r="D53" s="116"/>
      <c r="E53" s="116"/>
      <c r="F53" s="116"/>
      <c r="G53" s="116"/>
      <c r="H53" s="116"/>
      <c r="I53" s="116"/>
    </row>
    <row r="54" spans="1:9" ht="15">
      <c r="A54" s="3"/>
      <c r="B54" s="3"/>
      <c r="C54" s="3"/>
      <c r="D54" s="3"/>
      <c r="E54" s="3"/>
      <c r="F54" s="3"/>
      <c r="G54" s="3"/>
      <c r="H54" s="3"/>
      <c r="I54" s="3"/>
    </row>
    <row r="55" spans="1:9" ht="15">
      <c r="A55" s="3"/>
      <c r="B55" s="3"/>
      <c r="C55" s="3"/>
      <c r="D55" s="3"/>
      <c r="E55" s="3"/>
      <c r="F55" s="3"/>
      <c r="G55" s="3"/>
      <c r="H55" s="3"/>
      <c r="I55" s="3"/>
    </row>
    <row r="56" spans="1:9" ht="15">
      <c r="A56" s="3"/>
      <c r="B56" s="3"/>
      <c r="C56" s="3"/>
      <c r="D56" s="3"/>
      <c r="E56" s="3"/>
      <c r="F56" s="3"/>
      <c r="G56" s="3"/>
      <c r="H56" s="3"/>
      <c r="I56" s="3"/>
    </row>
    <row r="57" spans="1:9" ht="15">
      <c r="A57" s="3"/>
      <c r="B57" s="3"/>
      <c r="C57" s="3"/>
      <c r="D57" s="3"/>
      <c r="E57" s="3"/>
      <c r="F57" s="3"/>
      <c r="G57" s="3"/>
      <c r="H57" s="3"/>
      <c r="I57" s="3"/>
    </row>
    <row r="58" spans="1:9" ht="15">
      <c r="A58" s="3"/>
      <c r="B58" s="3"/>
      <c r="C58" s="3"/>
      <c r="D58" s="3"/>
      <c r="E58" s="3"/>
      <c r="F58" s="3"/>
      <c r="G58" s="3"/>
      <c r="H58" s="3"/>
      <c r="I58" s="3"/>
    </row>
    <row r="59" spans="1:9" ht="15">
      <c r="A59" s="3"/>
      <c r="B59" s="3"/>
      <c r="C59" s="3"/>
      <c r="D59" s="3"/>
      <c r="E59" s="3"/>
      <c r="F59" s="3"/>
      <c r="G59" s="3"/>
      <c r="H59" s="3"/>
      <c r="I59" s="3"/>
    </row>
    <row r="60" spans="1:9" ht="15">
      <c r="A60" s="3"/>
      <c r="B60" s="3"/>
      <c r="C60" s="3"/>
      <c r="D60" s="3"/>
      <c r="E60" s="3"/>
      <c r="F60" s="3"/>
      <c r="G60" s="3"/>
      <c r="H60" s="3"/>
      <c r="I60" s="3"/>
    </row>
    <row r="61" spans="1:9" ht="15">
      <c r="A61" s="3"/>
      <c r="B61" s="3"/>
      <c r="C61" s="3"/>
      <c r="D61" s="3"/>
      <c r="E61" s="3"/>
      <c r="F61" s="3"/>
      <c r="G61" s="3"/>
      <c r="H61" s="3"/>
      <c r="I61" s="3"/>
    </row>
    <row r="62" spans="1:9" ht="15">
      <c r="A62" s="3"/>
      <c r="B62" s="3"/>
      <c r="C62" s="3"/>
      <c r="D62" s="3"/>
      <c r="E62" s="3"/>
      <c r="F62" s="3"/>
      <c r="G62" s="3"/>
      <c r="H62" s="3"/>
      <c r="I62" s="3"/>
    </row>
    <row r="63" spans="1:9" ht="15">
      <c r="A63" s="3"/>
      <c r="B63" s="3"/>
      <c r="C63" s="3"/>
      <c r="D63" s="3"/>
      <c r="E63" s="3"/>
      <c r="F63" s="3"/>
      <c r="G63" s="3"/>
      <c r="H63" s="3"/>
      <c r="I63" s="3"/>
    </row>
    <row r="64" spans="1:9" ht="15">
      <c r="A64" s="3"/>
      <c r="B64" s="3"/>
      <c r="C64" s="3"/>
      <c r="D64" s="3"/>
      <c r="E64" s="3"/>
      <c r="F64" s="3"/>
      <c r="G64" s="3"/>
      <c r="H64" s="3"/>
      <c r="I64" s="3"/>
    </row>
    <row r="65" spans="1:9" ht="15">
      <c r="A65" s="3"/>
      <c r="B65" s="3"/>
      <c r="C65" s="3"/>
      <c r="D65" s="3"/>
      <c r="E65" s="3"/>
      <c r="F65" s="3"/>
      <c r="G65" s="3"/>
      <c r="H65" s="3"/>
      <c r="I65" s="3"/>
    </row>
    <row r="66" spans="1:9" ht="15">
      <c r="A66" s="3"/>
      <c r="B66" s="3"/>
      <c r="C66" s="3"/>
      <c r="D66" s="3"/>
      <c r="E66" s="3"/>
      <c r="F66" s="3"/>
      <c r="G66" s="3"/>
      <c r="H66" s="3"/>
      <c r="I66" s="3"/>
    </row>
    <row r="67" spans="1:9" ht="15">
      <c r="A67" s="3"/>
      <c r="B67" s="3"/>
      <c r="C67" s="3"/>
      <c r="D67" s="3"/>
      <c r="E67" s="3"/>
      <c r="F67" s="3"/>
      <c r="G67" s="3"/>
      <c r="H67" s="3"/>
      <c r="I67" s="3"/>
    </row>
    <row r="68" spans="1:9" ht="15">
      <c r="A68" s="3"/>
      <c r="B68" s="3"/>
      <c r="C68" s="3"/>
      <c r="D68" s="3"/>
      <c r="E68" s="3"/>
      <c r="F68" s="3"/>
      <c r="G68" s="3"/>
      <c r="H68" s="3"/>
      <c r="I68" s="3"/>
    </row>
    <row r="69" spans="1:9" ht="15">
      <c r="A69" s="3"/>
      <c r="B69" s="3"/>
      <c r="C69" s="3"/>
      <c r="D69" s="3"/>
      <c r="E69" s="3"/>
      <c r="F69" s="3"/>
      <c r="G69" s="3"/>
      <c r="H69" s="3"/>
      <c r="I69" s="3"/>
    </row>
    <row r="70" spans="1:9" ht="15">
      <c r="A70" s="3"/>
      <c r="B70" s="3"/>
      <c r="C70" s="3"/>
      <c r="D70" s="3"/>
      <c r="E70" s="3"/>
      <c r="F70" s="3"/>
      <c r="G70" s="3"/>
      <c r="H70" s="3"/>
      <c r="I70" s="3"/>
    </row>
    <row r="71" spans="1:9" ht="15">
      <c r="A71" s="3"/>
      <c r="B71" s="3"/>
      <c r="C71" s="3"/>
      <c r="D71" s="3"/>
      <c r="E71" s="3"/>
      <c r="F71" s="3"/>
      <c r="G71" s="3"/>
      <c r="H71" s="3"/>
      <c r="I71" s="3"/>
    </row>
    <row r="72" spans="1:9" ht="15">
      <c r="A72" s="3"/>
      <c r="B72" s="3"/>
      <c r="C72" s="3"/>
      <c r="D72" s="3"/>
      <c r="E72" s="3"/>
      <c r="F72" s="3"/>
      <c r="G72" s="3"/>
      <c r="H72" s="3"/>
      <c r="I72" s="3"/>
    </row>
    <row r="73" spans="1:9" ht="15">
      <c r="A73" s="3"/>
      <c r="B73" s="3"/>
      <c r="C73" s="3"/>
      <c r="D73" s="3"/>
      <c r="E73" s="3"/>
      <c r="F73" s="3"/>
      <c r="G73" s="3"/>
      <c r="H73" s="3"/>
      <c r="I73" s="3"/>
    </row>
    <row r="74" spans="1:9" ht="15">
      <c r="A74" s="3"/>
      <c r="B74" s="3"/>
      <c r="C74" s="3"/>
      <c r="D74" s="3"/>
      <c r="E74" s="3"/>
      <c r="F74" s="3"/>
      <c r="G74" s="3"/>
      <c r="H74" s="3"/>
      <c r="I74" s="3"/>
    </row>
    <row r="75" spans="1:9" ht="15">
      <c r="A75" s="3"/>
      <c r="B75" s="3"/>
      <c r="C75" s="3"/>
      <c r="D75" s="3"/>
      <c r="E75" s="3"/>
      <c r="F75" s="3"/>
      <c r="G75" s="3"/>
      <c r="H75" s="3"/>
      <c r="I75" s="3"/>
    </row>
    <row r="76" spans="1:9" ht="15">
      <c r="A76" s="3"/>
      <c r="B76" s="3"/>
      <c r="C76" s="3"/>
      <c r="D76" s="3"/>
      <c r="E76" s="3"/>
      <c r="F76" s="3"/>
      <c r="G76" s="3"/>
      <c r="H76" s="3"/>
      <c r="I76" s="3"/>
    </row>
    <row r="77" spans="1:9" ht="15">
      <c r="A77" s="3"/>
      <c r="B77" s="3"/>
      <c r="C77" s="3"/>
      <c r="D77" s="3"/>
      <c r="E77" s="3"/>
      <c r="F77" s="3"/>
      <c r="G77" s="3"/>
      <c r="H77" s="3"/>
      <c r="I77" s="3"/>
    </row>
    <row r="78" spans="1:9" ht="15">
      <c r="A78" s="3"/>
      <c r="B78" s="3"/>
      <c r="C78" s="3"/>
      <c r="D78" s="3"/>
      <c r="E78" s="3"/>
      <c r="F78" s="3"/>
      <c r="G78" s="3"/>
      <c r="H78" s="3"/>
      <c r="I78" s="3"/>
    </row>
    <row r="79" spans="1:9" ht="15">
      <c r="A79" s="3"/>
      <c r="B79" s="3"/>
      <c r="C79" s="3"/>
      <c r="D79" s="3"/>
      <c r="E79" s="3"/>
      <c r="F79" s="3"/>
      <c r="G79" s="3"/>
      <c r="H79" s="3"/>
      <c r="I79" s="3"/>
    </row>
    <row r="80" spans="1:9" ht="15">
      <c r="A80" s="3"/>
      <c r="B80" s="3"/>
      <c r="C80" s="3"/>
      <c r="D80" s="3"/>
      <c r="E80" s="3"/>
      <c r="F80" s="3"/>
      <c r="G80" s="3"/>
      <c r="H80" s="3"/>
      <c r="I80" s="3"/>
    </row>
    <row r="81" spans="1:9" ht="15">
      <c r="A81" s="3"/>
      <c r="B81" s="3"/>
      <c r="C81" s="3"/>
      <c r="D81" s="3"/>
      <c r="E81" s="3"/>
      <c r="F81" s="3"/>
      <c r="G81" s="3"/>
      <c r="H81" s="3"/>
      <c r="I81" s="3"/>
    </row>
    <row r="82" spans="1:9" ht="15">
      <c r="A82" s="3"/>
      <c r="B82" s="3"/>
      <c r="C82" s="3"/>
      <c r="D82" s="3"/>
      <c r="E82" s="3"/>
      <c r="F82" s="3"/>
      <c r="G82" s="3"/>
      <c r="H82" s="3"/>
      <c r="I82" s="3"/>
    </row>
    <row r="83" spans="1:9" ht="15">
      <c r="A83" s="3"/>
      <c r="B83" s="3"/>
      <c r="C83" s="3"/>
      <c r="D83" s="3"/>
      <c r="E83" s="3"/>
      <c r="F83" s="3"/>
      <c r="G83" s="3"/>
      <c r="H83" s="3"/>
      <c r="I83" s="3"/>
    </row>
    <row r="84" spans="1:9" ht="15">
      <c r="A84" s="3"/>
      <c r="B84" s="3"/>
      <c r="C84" s="3"/>
      <c r="D84" s="3"/>
      <c r="E84" s="3"/>
      <c r="F84" s="3"/>
      <c r="G84" s="3"/>
      <c r="H84" s="3"/>
      <c r="I84" s="3"/>
    </row>
    <row r="85" spans="1:9" ht="15">
      <c r="A85" s="3"/>
      <c r="B85" s="3"/>
      <c r="C85" s="3"/>
      <c r="D85" s="3"/>
      <c r="E85" s="3"/>
      <c r="F85" s="3"/>
      <c r="G85" s="3"/>
      <c r="H85" s="3"/>
      <c r="I85" s="3"/>
    </row>
    <row r="86" spans="1:9" ht="15">
      <c r="A86" s="3"/>
      <c r="B86" s="3"/>
      <c r="C86" s="3"/>
      <c r="D86" s="3"/>
      <c r="E86" s="3"/>
      <c r="F86" s="3"/>
      <c r="G86" s="3"/>
      <c r="H86" s="3"/>
      <c r="I86" s="3"/>
    </row>
    <row r="87" spans="1:9" ht="15">
      <c r="A87" s="3"/>
      <c r="B87" s="3"/>
      <c r="C87" s="3"/>
      <c r="D87" s="3"/>
      <c r="E87" s="3"/>
      <c r="F87" s="3"/>
      <c r="G87" s="3"/>
      <c r="H87" s="3"/>
      <c r="I87" s="3"/>
    </row>
    <row r="88" spans="1:9" ht="15">
      <c r="A88" s="3"/>
      <c r="B88" s="3"/>
      <c r="C88" s="3"/>
      <c r="D88" s="3"/>
      <c r="E88" s="3"/>
      <c r="F88" s="3"/>
      <c r="G88" s="3"/>
      <c r="H88" s="3"/>
      <c r="I88" s="3"/>
    </row>
    <row r="89" spans="1:9" ht="15">
      <c r="A89" s="3"/>
      <c r="B89" s="3"/>
      <c r="C89" s="3"/>
      <c r="D89" s="3"/>
      <c r="E89" s="3"/>
      <c r="F89" s="3"/>
      <c r="G89" s="3"/>
      <c r="H89" s="3"/>
      <c r="I89" s="3"/>
    </row>
    <row r="90" spans="1:9" ht="15">
      <c r="A90" s="3"/>
      <c r="B90" s="3"/>
      <c r="C90" s="3"/>
      <c r="D90" s="3"/>
      <c r="E90" s="3"/>
      <c r="F90" s="3"/>
      <c r="G90" s="3"/>
      <c r="H90" s="3"/>
      <c r="I90" s="3"/>
    </row>
    <row r="91" spans="1:9" ht="15">
      <c r="A91" s="3"/>
      <c r="B91" s="3"/>
      <c r="C91" s="3"/>
      <c r="D91" s="3"/>
      <c r="E91" s="3"/>
      <c r="F91" s="3"/>
      <c r="G91" s="3"/>
      <c r="H91" s="3"/>
      <c r="I91" s="3"/>
    </row>
    <row r="92" spans="1:9" ht="15">
      <c r="A92" s="3"/>
      <c r="B92" s="3"/>
      <c r="C92" s="3"/>
      <c r="D92" s="3"/>
      <c r="E92" s="3"/>
      <c r="F92" s="3"/>
      <c r="G92" s="3"/>
      <c r="H92" s="3"/>
      <c r="I92" s="3"/>
    </row>
    <row r="93" spans="1:9" ht="15">
      <c r="A93" s="3"/>
      <c r="B93" s="3"/>
      <c r="C93" s="3"/>
      <c r="D93" s="3"/>
      <c r="E93" s="3"/>
      <c r="F93" s="3"/>
      <c r="G93" s="3"/>
      <c r="H93" s="3"/>
      <c r="I93" s="3"/>
    </row>
    <row r="94" spans="1:9" ht="15">
      <c r="A94" s="3"/>
      <c r="B94" s="3"/>
      <c r="C94" s="3"/>
      <c r="D94" s="3"/>
      <c r="E94" s="3"/>
      <c r="F94" s="3"/>
      <c r="G94" s="3"/>
      <c r="H94" s="3"/>
      <c r="I94" s="3"/>
    </row>
    <row r="95" spans="1:9" ht="15">
      <c r="A95" s="3"/>
      <c r="B95" s="3"/>
      <c r="C95" s="3"/>
      <c r="D95" s="3"/>
      <c r="E95" s="3"/>
      <c r="F95" s="3"/>
      <c r="G95" s="3"/>
      <c r="H95" s="3"/>
      <c r="I95" s="3"/>
    </row>
    <row r="96" spans="1:9" ht="15">
      <c r="A96" s="3"/>
      <c r="B96" s="3"/>
      <c r="C96" s="3"/>
      <c r="D96" s="3"/>
      <c r="E96" s="3"/>
      <c r="F96" s="3"/>
      <c r="G96" s="3"/>
      <c r="H96" s="3"/>
      <c r="I96" s="3"/>
    </row>
    <row r="97" spans="1:9" ht="15">
      <c r="A97" s="3"/>
      <c r="B97" s="3"/>
      <c r="C97" s="3"/>
      <c r="D97" s="3"/>
      <c r="E97" s="3"/>
      <c r="F97" s="3"/>
      <c r="G97" s="3"/>
      <c r="H97" s="3"/>
      <c r="I97" s="3"/>
    </row>
    <row r="98" spans="1:9" ht="15">
      <c r="A98" s="3"/>
      <c r="B98" s="3"/>
      <c r="C98" s="3"/>
      <c r="D98" s="3"/>
      <c r="E98" s="3"/>
      <c r="F98" s="3"/>
      <c r="G98" s="3"/>
      <c r="H98" s="3"/>
      <c r="I98" s="3"/>
    </row>
    <row r="99" spans="1:9" ht="15">
      <c r="A99" s="3"/>
      <c r="B99" s="3"/>
      <c r="C99" s="3"/>
      <c r="D99" s="3"/>
      <c r="E99" s="3"/>
      <c r="F99" s="3"/>
      <c r="G99" s="3"/>
      <c r="H99" s="3"/>
      <c r="I99" s="3"/>
    </row>
    <row r="100" spans="1:9" ht="15">
      <c r="A100" s="3"/>
      <c r="B100" s="3"/>
      <c r="C100" s="3"/>
      <c r="D100" s="3"/>
      <c r="E100" s="3"/>
      <c r="F100" s="3"/>
      <c r="G100" s="3"/>
      <c r="H100" s="3"/>
      <c r="I100" s="3"/>
    </row>
    <row r="101" spans="1:9" ht="15">
      <c r="A101" s="3"/>
      <c r="B101" s="3"/>
      <c r="C101" s="3"/>
      <c r="D101" s="3"/>
      <c r="E101" s="3"/>
      <c r="F101" s="3"/>
      <c r="G101" s="3"/>
      <c r="H101" s="3"/>
      <c r="I101" s="3"/>
    </row>
    <row r="102" spans="1:9" ht="15">
      <c r="A102" s="3"/>
      <c r="B102" s="3"/>
      <c r="C102" s="3"/>
      <c r="D102" s="3"/>
      <c r="E102" s="3"/>
      <c r="F102" s="3"/>
      <c r="G102" s="3"/>
      <c r="H102" s="3"/>
      <c r="I102" s="3"/>
    </row>
    <row r="103" spans="1:9" ht="15">
      <c r="A103" s="3"/>
      <c r="B103" s="3"/>
      <c r="C103" s="3"/>
      <c r="D103" s="3"/>
      <c r="E103" s="3"/>
      <c r="F103" s="3"/>
      <c r="G103" s="3"/>
      <c r="H103" s="3"/>
      <c r="I103" s="3"/>
    </row>
    <row r="104" spans="1:9" ht="15">
      <c r="A104" s="3"/>
      <c r="B104" s="3"/>
      <c r="C104" s="3"/>
      <c r="D104" s="3"/>
      <c r="E104" s="3"/>
      <c r="F104" s="3"/>
      <c r="G104" s="3"/>
      <c r="H104" s="3"/>
      <c r="I104" s="3"/>
    </row>
    <row r="105" spans="1:9" ht="15">
      <c r="A105" s="3"/>
      <c r="B105" s="3"/>
      <c r="C105" s="3"/>
      <c r="D105" s="3"/>
      <c r="E105" s="3"/>
      <c r="F105" s="3"/>
      <c r="G105" s="3"/>
      <c r="H105" s="3"/>
      <c r="I105" s="3"/>
    </row>
    <row r="106" spans="1:9" ht="15">
      <c r="A106" s="3"/>
      <c r="B106" s="3"/>
      <c r="C106" s="3"/>
      <c r="D106" s="3"/>
      <c r="E106" s="3"/>
      <c r="F106" s="3"/>
      <c r="G106" s="3"/>
      <c r="H106" s="3"/>
      <c r="I106" s="3"/>
    </row>
    <row r="107" spans="1:9" ht="15">
      <c r="A107" s="3"/>
      <c r="B107" s="3"/>
      <c r="C107" s="3"/>
      <c r="D107" s="3"/>
      <c r="E107" s="3"/>
      <c r="F107" s="3"/>
      <c r="G107" s="3"/>
      <c r="H107" s="3"/>
      <c r="I107" s="3"/>
    </row>
    <row r="108" spans="1:9" ht="15">
      <c r="A108" s="3"/>
      <c r="B108" s="3"/>
      <c r="C108" s="3"/>
      <c r="D108" s="3"/>
      <c r="E108" s="3"/>
      <c r="F108" s="3"/>
      <c r="G108" s="3"/>
      <c r="H108" s="3"/>
      <c r="I108" s="3"/>
    </row>
    <row r="109" spans="1:9" ht="15">
      <c r="A109" s="3"/>
      <c r="B109" s="3"/>
      <c r="C109" s="3"/>
      <c r="D109" s="3"/>
      <c r="E109" s="3"/>
      <c r="F109" s="3"/>
      <c r="G109" s="3"/>
      <c r="H109" s="3"/>
      <c r="I109" s="3"/>
    </row>
    <row r="110" spans="1:9" ht="15">
      <c r="A110" s="3"/>
      <c r="B110" s="3"/>
      <c r="C110" s="3"/>
      <c r="D110" s="3"/>
      <c r="E110" s="3"/>
      <c r="F110" s="3"/>
      <c r="G110" s="3"/>
      <c r="H110" s="3"/>
      <c r="I110" s="3"/>
    </row>
    <row r="111" spans="1:9" ht="15">
      <c r="A111" s="3"/>
      <c r="B111" s="3"/>
      <c r="C111" s="3"/>
      <c r="D111" s="3"/>
      <c r="E111" s="3"/>
      <c r="F111" s="3"/>
      <c r="G111" s="3"/>
      <c r="H111" s="3"/>
      <c r="I111" s="3"/>
    </row>
    <row r="112" spans="1:9" ht="15">
      <c r="A112" s="3"/>
      <c r="B112" s="3"/>
      <c r="C112" s="3"/>
      <c r="D112" s="3"/>
      <c r="E112" s="3"/>
      <c r="F112" s="3"/>
      <c r="G112" s="3"/>
      <c r="H112" s="3"/>
      <c r="I112" s="3"/>
    </row>
    <row r="113" spans="1:9" ht="15">
      <c r="A113" s="3"/>
      <c r="B113" s="3"/>
      <c r="C113" s="3"/>
      <c r="D113" s="3"/>
      <c r="E113" s="3"/>
      <c r="F113" s="3"/>
      <c r="G113" s="3"/>
      <c r="H113" s="3"/>
      <c r="I113" s="3"/>
    </row>
    <row r="114" spans="1:9" ht="15">
      <c r="A114" s="3"/>
      <c r="B114" s="3"/>
      <c r="C114" s="3"/>
      <c r="D114" s="3"/>
      <c r="E114" s="3"/>
      <c r="F114" s="3"/>
      <c r="G114" s="3"/>
      <c r="H114" s="3"/>
      <c r="I114" s="3"/>
    </row>
    <row r="115" spans="1:9" ht="15">
      <c r="A115" s="3"/>
      <c r="B115" s="3"/>
      <c r="C115" s="3"/>
      <c r="D115" s="3"/>
      <c r="E115" s="3"/>
      <c r="F115" s="3"/>
      <c r="G115" s="3"/>
      <c r="H115" s="3"/>
      <c r="I115" s="3"/>
    </row>
    <row r="116" spans="1:9" ht="15">
      <c r="A116" s="3"/>
      <c r="B116" s="3"/>
      <c r="C116" s="3"/>
      <c r="D116" s="3"/>
      <c r="E116" s="3"/>
      <c r="F116" s="3"/>
      <c r="G116" s="3"/>
      <c r="H116" s="3"/>
      <c r="I116" s="3"/>
    </row>
    <row r="117" spans="1:9" ht="15">
      <c r="A117" s="3"/>
      <c r="B117" s="3"/>
      <c r="C117" s="3"/>
      <c r="D117" s="3"/>
      <c r="E117" s="3"/>
      <c r="F117" s="3"/>
      <c r="G117" s="3"/>
      <c r="H117" s="3"/>
      <c r="I117" s="3"/>
    </row>
    <row r="118" spans="1:9" ht="15">
      <c r="A118" s="3"/>
      <c r="B118" s="3"/>
      <c r="C118" s="3"/>
      <c r="D118" s="3"/>
      <c r="E118" s="3"/>
      <c r="F118" s="3"/>
      <c r="G118" s="3"/>
      <c r="H118" s="3"/>
      <c r="I118" s="3"/>
    </row>
    <row r="119" spans="1:9" ht="15">
      <c r="A119" s="3"/>
      <c r="B119" s="3"/>
      <c r="C119" s="3"/>
      <c r="D119" s="3"/>
      <c r="E119" s="3"/>
      <c r="F119" s="3"/>
      <c r="G119" s="3"/>
      <c r="H119" s="3"/>
      <c r="I119" s="3"/>
    </row>
    <row r="120" spans="1:9" ht="15">
      <c r="A120" s="3"/>
      <c r="B120" s="3"/>
      <c r="C120" s="3"/>
      <c r="D120" s="3"/>
      <c r="E120" s="3"/>
      <c r="F120" s="3"/>
      <c r="G120" s="3"/>
      <c r="H120" s="3"/>
      <c r="I120" s="3"/>
    </row>
    <row r="121" spans="1:9" ht="15">
      <c r="A121" s="3"/>
      <c r="B121" s="3"/>
      <c r="C121" s="3"/>
      <c r="D121" s="3"/>
      <c r="E121" s="3"/>
      <c r="F121" s="3"/>
      <c r="G121" s="3"/>
      <c r="H121" s="3"/>
      <c r="I121" s="3"/>
    </row>
    <row r="122" spans="1:9" ht="15">
      <c r="A122" s="3"/>
      <c r="B122" s="3"/>
      <c r="C122" s="3"/>
      <c r="D122" s="3"/>
      <c r="E122" s="3"/>
      <c r="F122" s="3"/>
      <c r="G122" s="3"/>
      <c r="H122" s="3"/>
      <c r="I122" s="3"/>
    </row>
    <row r="123" spans="1:9" ht="15">
      <c r="A123" s="3"/>
      <c r="B123" s="3"/>
      <c r="C123" s="3"/>
      <c r="D123" s="3"/>
      <c r="E123" s="3"/>
      <c r="F123" s="3"/>
      <c r="G123" s="3"/>
      <c r="H123" s="3"/>
      <c r="I123" s="3"/>
    </row>
    <row r="124" spans="1:9" ht="15">
      <c r="A124" s="3"/>
      <c r="B124" s="3"/>
      <c r="C124" s="3"/>
      <c r="D124" s="3"/>
      <c r="E124" s="3"/>
      <c r="F124" s="3"/>
      <c r="G124" s="3"/>
      <c r="H124" s="3"/>
      <c r="I124" s="3"/>
    </row>
    <row r="125" spans="1:9" ht="15">
      <c r="A125" s="3"/>
      <c r="B125" s="3"/>
      <c r="C125" s="3"/>
      <c r="D125" s="3"/>
      <c r="E125" s="3"/>
      <c r="F125" s="3"/>
      <c r="G125" s="3"/>
      <c r="H125" s="3"/>
      <c r="I125" s="3"/>
    </row>
    <row r="126" spans="1:9" ht="15">
      <c r="A126" s="3"/>
      <c r="B126" s="3"/>
      <c r="C126" s="3"/>
      <c r="D126" s="3"/>
      <c r="E126" s="3"/>
      <c r="F126" s="3"/>
      <c r="G126" s="3"/>
      <c r="H126" s="3"/>
      <c r="I126" s="3"/>
    </row>
    <row r="127" spans="1:9" ht="15">
      <c r="A127" s="3"/>
      <c r="B127" s="3"/>
      <c r="C127" s="3"/>
      <c r="D127" s="3"/>
      <c r="E127" s="3"/>
      <c r="F127" s="3"/>
      <c r="G127" s="3"/>
      <c r="H127" s="3"/>
      <c r="I127" s="3"/>
    </row>
    <row r="128" spans="1:9" ht="15">
      <c r="A128" s="3"/>
      <c r="B128" s="3"/>
      <c r="C128" s="3"/>
      <c r="D128" s="3"/>
      <c r="E128" s="3"/>
      <c r="F128" s="3"/>
      <c r="G128" s="3"/>
      <c r="H128" s="3"/>
      <c r="I128" s="3"/>
    </row>
    <row r="129" spans="1:9" ht="15">
      <c r="A129" s="3"/>
      <c r="B129" s="3"/>
      <c r="C129" s="3"/>
      <c r="D129" s="3"/>
      <c r="E129" s="3"/>
      <c r="F129" s="3"/>
      <c r="G129" s="3"/>
      <c r="H129" s="3"/>
      <c r="I129" s="3"/>
    </row>
    <row r="130" spans="1:9" ht="15">
      <c r="A130" s="3"/>
      <c r="B130" s="3"/>
      <c r="C130" s="3"/>
      <c r="D130" s="3"/>
      <c r="E130" s="3"/>
      <c r="F130" s="3"/>
      <c r="G130" s="3"/>
      <c r="H130" s="3"/>
      <c r="I130" s="3"/>
    </row>
    <row r="131" spans="1:9" ht="15">
      <c r="A131" s="3"/>
      <c r="B131" s="3"/>
      <c r="C131" s="3"/>
      <c r="D131" s="3"/>
      <c r="E131" s="3"/>
      <c r="F131" s="3"/>
      <c r="G131" s="3"/>
      <c r="H131" s="3"/>
      <c r="I131" s="3"/>
    </row>
    <row r="132" spans="1:9" ht="15">
      <c r="A132" s="3"/>
      <c r="B132" s="3"/>
      <c r="C132" s="3"/>
      <c r="D132" s="3"/>
      <c r="E132" s="3"/>
      <c r="F132" s="3"/>
      <c r="G132" s="3"/>
      <c r="H132" s="3"/>
      <c r="I132" s="3"/>
    </row>
    <row r="133" spans="1:9" ht="15">
      <c r="A133" s="3"/>
      <c r="B133" s="3"/>
      <c r="C133" s="3"/>
      <c r="D133" s="3"/>
      <c r="E133" s="3"/>
      <c r="F133" s="3"/>
      <c r="G133" s="3"/>
      <c r="H133" s="3"/>
      <c r="I133" s="3"/>
    </row>
    <row r="134" spans="1:9" ht="15">
      <c r="A134" s="3"/>
      <c r="B134" s="3"/>
      <c r="C134" s="3"/>
      <c r="D134" s="3"/>
      <c r="E134" s="3"/>
      <c r="F134" s="3"/>
      <c r="G134" s="3"/>
      <c r="H134" s="3"/>
      <c r="I134" s="3"/>
    </row>
    <row r="135" spans="1:9" ht="15">
      <c r="A135" s="3"/>
      <c r="B135" s="3"/>
      <c r="C135" s="3"/>
      <c r="D135" s="3"/>
      <c r="E135" s="3"/>
      <c r="F135" s="3"/>
      <c r="G135" s="3"/>
      <c r="H135" s="3"/>
      <c r="I135" s="3"/>
    </row>
    <row r="136" spans="1:9" ht="15">
      <c r="A136" s="3"/>
      <c r="B136" s="3"/>
      <c r="C136" s="3"/>
      <c r="D136" s="3"/>
      <c r="E136" s="3"/>
      <c r="F136" s="3"/>
      <c r="G136" s="3"/>
      <c r="H136" s="3"/>
      <c r="I136" s="3"/>
    </row>
    <row r="137" spans="1:9" ht="15">
      <c r="A137" s="3"/>
      <c r="B137" s="3"/>
      <c r="C137" s="3"/>
      <c r="D137" s="3"/>
      <c r="E137" s="3"/>
      <c r="F137" s="3"/>
      <c r="G137" s="3"/>
      <c r="H137" s="3"/>
      <c r="I137" s="3"/>
    </row>
    <row r="138" spans="1:9" ht="15">
      <c r="A138" s="3"/>
      <c r="B138" s="3"/>
      <c r="C138" s="3"/>
      <c r="D138" s="3"/>
      <c r="E138" s="3"/>
      <c r="F138" s="3"/>
      <c r="G138" s="3"/>
      <c r="H138" s="3"/>
      <c r="I138" s="3"/>
    </row>
    <row r="139" spans="1:9" ht="15">
      <c r="A139" s="3"/>
      <c r="B139" s="3"/>
      <c r="C139" s="3"/>
      <c r="D139" s="3"/>
      <c r="E139" s="3"/>
      <c r="F139" s="3"/>
      <c r="G139" s="3"/>
      <c r="H139" s="3"/>
      <c r="I139" s="3"/>
    </row>
    <row r="140" spans="1:9" ht="15">
      <c r="A140" s="3"/>
      <c r="B140" s="3"/>
      <c r="C140" s="3"/>
      <c r="D140" s="3"/>
      <c r="E140" s="3"/>
      <c r="F140" s="3"/>
      <c r="G140" s="3"/>
      <c r="H140" s="3"/>
      <c r="I140" s="3"/>
    </row>
    <row r="141" spans="1:9" ht="15">
      <c r="A141" s="3"/>
      <c r="B141" s="3"/>
      <c r="C141" s="3"/>
      <c r="D141" s="3"/>
      <c r="E141" s="3"/>
      <c r="F141" s="3"/>
      <c r="G141" s="3"/>
      <c r="H141" s="3"/>
      <c r="I141" s="3"/>
    </row>
    <row r="142" spans="1:9" ht="15">
      <c r="A142" s="3"/>
      <c r="B142" s="3"/>
      <c r="C142" s="3"/>
      <c r="D142" s="3"/>
      <c r="E142" s="3"/>
      <c r="F142" s="3"/>
      <c r="G142" s="3"/>
      <c r="H142" s="3"/>
      <c r="I142" s="3"/>
    </row>
    <row r="143" spans="1:9" ht="15">
      <c r="A143" s="3"/>
      <c r="B143" s="3"/>
      <c r="C143" s="3"/>
      <c r="D143" s="3"/>
      <c r="E143" s="3"/>
      <c r="F143" s="3"/>
      <c r="G143" s="3"/>
      <c r="H143" s="3"/>
      <c r="I143" s="3"/>
    </row>
    <row r="144" spans="1:9" ht="15">
      <c r="A144" s="3"/>
      <c r="B144" s="3"/>
      <c r="C144" s="3"/>
      <c r="D144" s="3"/>
      <c r="E144" s="3"/>
      <c r="F144" s="3"/>
      <c r="G144" s="3"/>
      <c r="H144" s="3"/>
      <c r="I144" s="3"/>
    </row>
    <row r="145" spans="1:9" ht="15">
      <c r="A145" s="3"/>
      <c r="B145" s="3"/>
      <c r="C145" s="3"/>
      <c r="D145" s="3"/>
      <c r="E145" s="3"/>
      <c r="F145" s="3"/>
      <c r="G145" s="3"/>
      <c r="H145" s="3"/>
      <c r="I145" s="3"/>
    </row>
    <row r="146" spans="1:9" ht="15">
      <c r="A146" s="3"/>
      <c r="B146" s="3"/>
      <c r="C146" s="3"/>
      <c r="D146" s="3"/>
      <c r="E146" s="3"/>
      <c r="F146" s="3"/>
      <c r="G146" s="3"/>
      <c r="H146" s="3"/>
      <c r="I146" s="3"/>
    </row>
    <row r="147" spans="1:9" ht="15">
      <c r="A147" s="3"/>
      <c r="B147" s="3"/>
      <c r="C147" s="3"/>
      <c r="D147" s="3"/>
      <c r="E147" s="3"/>
      <c r="F147" s="3"/>
      <c r="G147" s="3"/>
      <c r="H147" s="3"/>
      <c r="I147" s="3"/>
    </row>
    <row r="148" spans="1:9" ht="15">
      <c r="A148" s="3"/>
      <c r="B148" s="3"/>
      <c r="C148" s="3"/>
      <c r="D148" s="3"/>
      <c r="E148" s="3"/>
      <c r="F148" s="3"/>
      <c r="G148" s="3"/>
      <c r="H148" s="3"/>
      <c r="I148" s="3"/>
    </row>
    <row r="149" spans="1:9" ht="15">
      <c r="A149" s="3"/>
      <c r="B149" s="3"/>
      <c r="C149" s="3"/>
      <c r="D149" s="3"/>
      <c r="E149" s="3"/>
      <c r="F149" s="3"/>
      <c r="G149" s="3"/>
      <c r="H149" s="3"/>
      <c r="I149" s="3"/>
    </row>
    <row r="150" spans="1:9" ht="15">
      <c r="A150" s="3"/>
      <c r="B150" s="3"/>
      <c r="C150" s="3"/>
      <c r="D150" s="3"/>
      <c r="E150" s="3"/>
      <c r="F150" s="3"/>
      <c r="G150" s="3"/>
      <c r="H150" s="3"/>
      <c r="I150" s="3"/>
    </row>
    <row r="151" spans="1:9" ht="15">
      <c r="A151" s="3"/>
      <c r="B151" s="3"/>
      <c r="C151" s="3"/>
      <c r="D151" s="3"/>
      <c r="E151" s="3"/>
      <c r="F151" s="3"/>
      <c r="G151" s="3"/>
      <c r="H151" s="3"/>
      <c r="I151" s="3"/>
    </row>
    <row r="152" spans="1:9" ht="15">
      <c r="A152" s="3"/>
      <c r="B152" s="3"/>
      <c r="C152" s="3"/>
      <c r="D152" s="3"/>
      <c r="E152" s="3"/>
      <c r="F152" s="3"/>
      <c r="G152" s="3"/>
      <c r="H152" s="3"/>
      <c r="I152" s="3"/>
    </row>
    <row r="153" spans="1:9" ht="15">
      <c r="A153" s="3"/>
      <c r="B153" s="3"/>
      <c r="C153" s="3"/>
      <c r="D153" s="3"/>
      <c r="E153" s="3"/>
      <c r="F153" s="3"/>
      <c r="G153" s="3"/>
      <c r="H153" s="3"/>
      <c r="I153" s="3"/>
    </row>
    <row r="154" spans="1:9" ht="15">
      <c r="A154" s="3"/>
      <c r="B154" s="3"/>
      <c r="C154" s="3"/>
      <c r="D154" s="3"/>
      <c r="E154" s="3"/>
      <c r="F154" s="3"/>
      <c r="G154" s="3"/>
      <c r="H154" s="3"/>
      <c r="I154" s="3"/>
    </row>
    <row r="155" spans="1:9" ht="15">
      <c r="A155" s="3"/>
      <c r="B155" s="3"/>
      <c r="C155" s="3"/>
      <c r="D155" s="3"/>
      <c r="E155" s="3"/>
      <c r="F155" s="3"/>
      <c r="G155" s="3"/>
      <c r="H155" s="3"/>
      <c r="I155" s="3"/>
    </row>
    <row r="156" spans="1:9" ht="15">
      <c r="A156" s="3"/>
      <c r="B156" s="3"/>
      <c r="C156" s="3"/>
      <c r="D156" s="3"/>
      <c r="E156" s="3"/>
      <c r="F156" s="3"/>
      <c r="G156" s="3"/>
      <c r="H156" s="3"/>
      <c r="I156" s="3"/>
    </row>
    <row r="157" spans="1:9" ht="15">
      <c r="A157" s="3"/>
      <c r="B157" s="3"/>
      <c r="C157" s="3"/>
      <c r="D157" s="3"/>
      <c r="E157" s="3"/>
      <c r="F157" s="3"/>
      <c r="G157" s="3"/>
      <c r="H157" s="3"/>
      <c r="I157" s="3"/>
    </row>
    <row r="158" spans="1:9" ht="15">
      <c r="A158" s="3"/>
      <c r="B158" s="3"/>
      <c r="C158" s="3"/>
      <c r="D158" s="3"/>
      <c r="E158" s="3"/>
      <c r="F158" s="3"/>
      <c r="G158" s="3"/>
      <c r="H158" s="3"/>
      <c r="I158" s="3"/>
    </row>
    <row r="159" spans="1:9" ht="15">
      <c r="A159" s="3"/>
      <c r="B159" s="3"/>
      <c r="C159" s="3"/>
      <c r="D159" s="3"/>
      <c r="E159" s="3"/>
      <c r="F159" s="3"/>
      <c r="G159" s="3"/>
      <c r="H159" s="3"/>
      <c r="I159" s="3"/>
    </row>
    <row r="160" spans="1:9" ht="15">
      <c r="A160" s="3"/>
      <c r="B160" s="3"/>
      <c r="C160" s="3"/>
      <c r="D160" s="3"/>
      <c r="E160" s="3"/>
      <c r="F160" s="3"/>
      <c r="G160" s="3"/>
      <c r="H160" s="3"/>
      <c r="I160" s="3"/>
    </row>
    <row r="161" spans="1:9" ht="15">
      <c r="A161" s="3"/>
      <c r="B161" s="3"/>
      <c r="C161" s="3"/>
      <c r="D161" s="3"/>
      <c r="E161" s="3"/>
      <c r="F161" s="3"/>
      <c r="G161" s="3"/>
      <c r="H161" s="3"/>
      <c r="I161" s="3"/>
    </row>
    <row r="162" spans="1:9" ht="15">
      <c r="A162" s="3"/>
      <c r="B162" s="3"/>
      <c r="C162" s="3"/>
      <c r="D162" s="3"/>
      <c r="E162" s="3"/>
      <c r="F162" s="3"/>
      <c r="G162" s="3"/>
      <c r="H162" s="3"/>
      <c r="I162" s="3"/>
    </row>
    <row r="163" spans="1:9" ht="15">
      <c r="A163" s="3"/>
      <c r="B163" s="3"/>
      <c r="C163" s="3"/>
      <c r="D163" s="3"/>
      <c r="E163" s="3"/>
      <c r="F163" s="3"/>
      <c r="G163" s="3"/>
      <c r="H163" s="3"/>
      <c r="I163" s="3"/>
    </row>
    <row r="164" spans="1:9" ht="15">
      <c r="A164" s="3"/>
      <c r="B164" s="3"/>
      <c r="C164" s="3"/>
      <c r="D164" s="3"/>
      <c r="E164" s="3"/>
      <c r="F164" s="3"/>
      <c r="G164" s="3"/>
      <c r="H164" s="3"/>
      <c r="I164" s="3"/>
    </row>
    <row r="165" spans="1:9" ht="15">
      <c r="A165" s="3"/>
      <c r="B165" s="3"/>
      <c r="C165" s="3"/>
      <c r="D165" s="3"/>
      <c r="E165" s="3"/>
      <c r="F165" s="3"/>
      <c r="G165" s="3"/>
      <c r="H165" s="3"/>
      <c r="I165" s="3"/>
    </row>
    <row r="166" spans="1:9" ht="15">
      <c r="A166" s="3"/>
      <c r="B166" s="3"/>
      <c r="C166" s="3"/>
      <c r="D166" s="3"/>
      <c r="E166" s="3"/>
      <c r="F166" s="3"/>
      <c r="G166" s="3"/>
      <c r="H166" s="3"/>
      <c r="I166" s="3"/>
    </row>
    <row r="167" spans="1:9" ht="15">
      <c r="A167" s="3"/>
      <c r="B167" s="3"/>
      <c r="C167" s="3"/>
      <c r="D167" s="3"/>
      <c r="E167" s="3"/>
      <c r="F167" s="3"/>
      <c r="G167" s="3"/>
      <c r="H167" s="3"/>
      <c r="I167" s="3"/>
    </row>
    <row r="168" spans="1:9" ht="15">
      <c r="A168" s="3"/>
      <c r="B168" s="3"/>
      <c r="C168" s="3"/>
      <c r="D168" s="3"/>
      <c r="E168" s="3"/>
      <c r="F168" s="3"/>
      <c r="G168" s="3"/>
      <c r="H168" s="3"/>
      <c r="I168" s="3"/>
    </row>
    <row r="169" spans="1:9" ht="15">
      <c r="A169" s="3"/>
      <c r="B169" s="3"/>
      <c r="C169" s="3"/>
      <c r="D169" s="3"/>
      <c r="E169" s="3"/>
      <c r="F169" s="3"/>
      <c r="G169" s="3"/>
      <c r="H169" s="3"/>
      <c r="I169" s="3"/>
    </row>
    <row r="170" spans="1:9" ht="15">
      <c r="A170" s="3"/>
      <c r="B170" s="3"/>
      <c r="C170" s="3"/>
      <c r="D170" s="3"/>
      <c r="E170" s="3"/>
      <c r="F170" s="3"/>
      <c r="G170" s="3"/>
      <c r="H170" s="3"/>
      <c r="I170" s="3"/>
    </row>
    <row r="171" spans="1:9" ht="15">
      <c r="A171" s="3"/>
      <c r="B171" s="3"/>
      <c r="C171" s="3"/>
      <c r="D171" s="3"/>
      <c r="E171" s="3"/>
      <c r="F171" s="3"/>
      <c r="G171" s="3"/>
      <c r="H171" s="3"/>
      <c r="I171" s="3"/>
    </row>
    <row r="172" spans="1:9" ht="15">
      <c r="A172" s="3"/>
      <c r="B172" s="3"/>
      <c r="C172" s="3"/>
      <c r="D172" s="3"/>
      <c r="E172" s="3"/>
      <c r="F172" s="3"/>
      <c r="G172" s="3"/>
      <c r="H172" s="3"/>
      <c r="I172" s="3"/>
    </row>
    <row r="173" spans="1:9" ht="15">
      <c r="A173" s="3"/>
      <c r="B173" s="3"/>
      <c r="C173" s="3"/>
      <c r="D173" s="3"/>
      <c r="E173" s="3"/>
      <c r="F173" s="3"/>
      <c r="G173" s="3"/>
      <c r="H173" s="3"/>
      <c r="I173" s="3"/>
    </row>
    <row r="174" spans="1:9" ht="15">
      <c r="A174" s="3"/>
      <c r="B174" s="3"/>
      <c r="C174" s="3"/>
      <c r="D174" s="3"/>
      <c r="E174" s="3"/>
      <c r="F174" s="3"/>
      <c r="G174" s="3"/>
      <c r="H174" s="3"/>
      <c r="I174" s="3"/>
    </row>
    <row r="175" spans="1:9" ht="15">
      <c r="A175" s="3"/>
      <c r="B175" s="3"/>
      <c r="C175" s="3"/>
      <c r="D175" s="3"/>
      <c r="E175" s="3"/>
      <c r="F175" s="3"/>
      <c r="G175" s="3"/>
      <c r="H175" s="3"/>
      <c r="I175" s="3"/>
    </row>
    <row r="176" spans="1:9" ht="15">
      <c r="A176" s="3"/>
      <c r="B176" s="3"/>
      <c r="C176" s="3"/>
      <c r="D176" s="3"/>
      <c r="E176" s="3"/>
      <c r="F176" s="3"/>
      <c r="G176" s="3"/>
      <c r="H176" s="3"/>
      <c r="I176" s="3"/>
    </row>
    <row r="177" spans="1:9" ht="15">
      <c r="A177" s="3"/>
      <c r="B177" s="3"/>
      <c r="C177" s="3"/>
      <c r="D177" s="3"/>
      <c r="E177" s="3"/>
      <c r="F177" s="3"/>
      <c r="G177" s="3"/>
      <c r="H177" s="3"/>
      <c r="I177" s="3"/>
    </row>
    <row r="178" spans="1:9" ht="15">
      <c r="A178" s="3"/>
      <c r="B178" s="3"/>
      <c r="C178" s="3"/>
      <c r="D178" s="3"/>
      <c r="E178" s="3"/>
      <c r="F178" s="3"/>
      <c r="G178" s="3"/>
      <c r="H178" s="3"/>
      <c r="I178" s="3"/>
    </row>
    <row r="179" spans="1:9" ht="15">
      <c r="A179" s="3"/>
      <c r="B179" s="3"/>
      <c r="C179" s="3"/>
      <c r="D179" s="3"/>
      <c r="E179" s="3"/>
      <c r="F179" s="3"/>
      <c r="G179" s="3"/>
      <c r="H179" s="3"/>
      <c r="I179" s="3"/>
    </row>
    <row r="180" spans="1:9" ht="15">
      <c r="A180" s="3"/>
      <c r="B180" s="3"/>
      <c r="C180" s="3"/>
      <c r="D180" s="3"/>
      <c r="E180" s="3"/>
      <c r="F180" s="3"/>
      <c r="G180" s="3"/>
      <c r="H180" s="3"/>
      <c r="I180" s="3"/>
    </row>
    <row r="181" spans="1:9" ht="15">
      <c r="A181" s="3"/>
      <c r="B181" s="3"/>
      <c r="C181" s="3"/>
      <c r="D181" s="3"/>
      <c r="E181" s="3"/>
      <c r="F181" s="3"/>
      <c r="G181" s="3"/>
      <c r="H181" s="3"/>
      <c r="I181" s="3"/>
    </row>
    <row r="182" spans="1:9" ht="15">
      <c r="A182" s="3"/>
      <c r="B182" s="3"/>
      <c r="C182" s="3"/>
      <c r="D182" s="3"/>
      <c r="E182" s="3"/>
      <c r="F182" s="3"/>
      <c r="G182" s="3"/>
      <c r="H182" s="3"/>
      <c r="I182" s="3"/>
    </row>
    <row r="183" spans="1:9" ht="15">
      <c r="A183" s="3"/>
      <c r="B183" s="3"/>
      <c r="C183" s="3"/>
      <c r="D183" s="3"/>
      <c r="E183" s="3"/>
      <c r="F183" s="3"/>
      <c r="G183" s="3"/>
      <c r="H183" s="3"/>
      <c r="I183" s="3"/>
    </row>
    <row r="184" spans="1:9" ht="15">
      <c r="A184" s="3"/>
      <c r="B184" s="3"/>
      <c r="C184" s="3"/>
      <c r="D184" s="3"/>
      <c r="E184" s="3"/>
      <c r="F184" s="3"/>
      <c r="G184" s="3"/>
      <c r="H184" s="3"/>
      <c r="I184" s="3"/>
    </row>
    <row r="185" spans="1:9" ht="15">
      <c r="A185" s="3"/>
      <c r="B185" s="3"/>
      <c r="C185" s="3"/>
      <c r="D185" s="3"/>
      <c r="E185" s="3"/>
      <c r="F185" s="3"/>
      <c r="G185" s="3"/>
      <c r="H185" s="3"/>
      <c r="I185" s="3"/>
    </row>
    <row r="186" spans="1:9" ht="15">
      <c r="A186" s="3"/>
      <c r="B186" s="3"/>
      <c r="C186" s="3"/>
      <c r="D186" s="3"/>
      <c r="E186" s="3"/>
      <c r="F186" s="3"/>
      <c r="G186" s="3"/>
      <c r="H186" s="3"/>
      <c r="I186" s="3"/>
    </row>
    <row r="187" spans="1:9" ht="15">
      <c r="A187" s="3"/>
      <c r="B187" s="3"/>
      <c r="C187" s="3"/>
      <c r="D187" s="3"/>
      <c r="E187" s="3"/>
      <c r="F187" s="3"/>
      <c r="G187" s="3"/>
      <c r="H187" s="3"/>
      <c r="I187" s="3"/>
    </row>
    <row r="188" spans="1:9" ht="15">
      <c r="A188" s="3"/>
      <c r="B188" s="3"/>
      <c r="C188" s="3"/>
      <c r="D188" s="3"/>
      <c r="E188" s="3"/>
      <c r="F188" s="3"/>
      <c r="G188" s="3"/>
      <c r="H188" s="3"/>
      <c r="I188" s="3"/>
    </row>
    <row r="189" spans="1:9" ht="15">
      <c r="A189" s="3"/>
      <c r="B189" s="3"/>
      <c r="C189" s="3"/>
      <c r="D189" s="3"/>
      <c r="E189" s="3"/>
      <c r="F189" s="3"/>
      <c r="G189" s="3"/>
      <c r="H189" s="3"/>
      <c r="I189" s="3"/>
    </row>
    <row r="190" spans="1:9" ht="15">
      <c r="A190" s="3"/>
      <c r="B190" s="3"/>
      <c r="C190" s="3"/>
      <c r="D190" s="3"/>
      <c r="E190" s="3"/>
      <c r="F190" s="3"/>
      <c r="G190" s="3"/>
      <c r="H190" s="3"/>
      <c r="I190" s="3"/>
    </row>
    <row r="191" spans="1:9" ht="15">
      <c r="A191" s="3"/>
      <c r="B191" s="3"/>
      <c r="C191" s="3"/>
      <c r="D191" s="3"/>
      <c r="E191" s="3"/>
      <c r="F191" s="3"/>
      <c r="G191" s="3"/>
      <c r="H191" s="3"/>
      <c r="I191" s="3"/>
    </row>
    <row r="192" spans="1:9" ht="15">
      <c r="A192" s="3"/>
      <c r="B192" s="3"/>
      <c r="C192" s="3"/>
      <c r="D192" s="3"/>
      <c r="E192" s="3"/>
      <c r="F192" s="3"/>
      <c r="G192" s="3"/>
      <c r="H192" s="3"/>
      <c r="I192" s="3"/>
    </row>
    <row r="193" spans="1:9" ht="15">
      <c r="A193" s="3"/>
      <c r="B193" s="3"/>
      <c r="C193" s="3"/>
      <c r="D193" s="3"/>
      <c r="E193" s="3"/>
      <c r="F193" s="3"/>
      <c r="G193" s="3"/>
      <c r="H193" s="3"/>
      <c r="I193" s="3"/>
    </row>
    <row r="194" spans="1:9" ht="15">
      <c r="A194" s="3"/>
      <c r="B194" s="3"/>
      <c r="C194" s="3"/>
      <c r="D194" s="3"/>
      <c r="E194" s="3"/>
      <c r="F194" s="3"/>
      <c r="G194" s="3"/>
      <c r="H194" s="3"/>
      <c r="I194" s="3"/>
    </row>
    <row r="195" spans="1:9" ht="15">
      <c r="A195" s="3"/>
      <c r="B195" s="3"/>
      <c r="C195" s="3"/>
      <c r="D195" s="3"/>
      <c r="E195" s="3"/>
      <c r="F195" s="3"/>
      <c r="G195" s="3"/>
      <c r="H195" s="3"/>
      <c r="I195" s="3"/>
    </row>
    <row r="196" spans="1:9" ht="15">
      <c r="A196" s="3"/>
      <c r="B196" s="3"/>
      <c r="C196" s="3"/>
      <c r="D196" s="3"/>
      <c r="E196" s="3"/>
      <c r="F196" s="3"/>
      <c r="G196" s="3"/>
      <c r="H196" s="3"/>
      <c r="I196" s="3"/>
    </row>
    <row r="197" spans="1:9" ht="15">
      <c r="A197" s="3"/>
      <c r="B197" s="3"/>
      <c r="C197" s="3"/>
      <c r="D197" s="3"/>
      <c r="E197" s="3"/>
      <c r="F197" s="3"/>
      <c r="G197" s="3"/>
      <c r="H197" s="3"/>
      <c r="I197" s="3"/>
    </row>
    <row r="198" spans="1:9" ht="15">
      <c r="A198" s="3"/>
      <c r="B198" s="3"/>
      <c r="C198" s="3"/>
      <c r="D198" s="3"/>
      <c r="E198" s="3"/>
      <c r="F198" s="3"/>
      <c r="G198" s="3"/>
      <c r="H198" s="3"/>
      <c r="I198" s="3"/>
    </row>
    <row r="199" spans="1:9" ht="15">
      <c r="A199" s="3"/>
      <c r="B199" s="3"/>
      <c r="C199" s="3"/>
      <c r="D199" s="3"/>
      <c r="E199" s="3"/>
      <c r="F199" s="3"/>
      <c r="G199" s="3"/>
      <c r="H199" s="3"/>
      <c r="I199" s="3"/>
    </row>
    <row r="200" spans="1:9" ht="15">
      <c r="A200" s="3"/>
      <c r="B200" s="3"/>
      <c r="C200" s="3"/>
      <c r="D200" s="3"/>
      <c r="E200" s="3"/>
      <c r="F200" s="3"/>
      <c r="G200" s="3"/>
      <c r="H200" s="3"/>
      <c r="I200" s="3"/>
    </row>
    <row r="201" spans="1:9" ht="15">
      <c r="A201" s="3"/>
      <c r="B201" s="3"/>
      <c r="C201" s="3"/>
      <c r="D201" s="3"/>
      <c r="E201" s="3"/>
      <c r="F201" s="3"/>
      <c r="G201" s="3"/>
      <c r="H201" s="3"/>
      <c r="I201" s="3"/>
    </row>
    <row r="202" spans="1:9" ht="15">
      <c r="A202" s="3"/>
      <c r="B202" s="3"/>
      <c r="C202" s="3"/>
      <c r="D202" s="3"/>
      <c r="E202" s="3"/>
      <c r="F202" s="3"/>
      <c r="G202" s="3"/>
      <c r="H202" s="3"/>
      <c r="I202" s="3"/>
    </row>
    <row r="203" spans="1:9" ht="15">
      <c r="A203" s="3"/>
      <c r="B203" s="3"/>
      <c r="C203" s="3"/>
      <c r="D203" s="3"/>
      <c r="E203" s="3"/>
      <c r="F203" s="3"/>
      <c r="G203" s="3"/>
      <c r="H203" s="3"/>
      <c r="I203" s="3"/>
    </row>
    <row r="204" spans="1:9" ht="15">
      <c r="A204" s="3"/>
      <c r="B204" s="3"/>
      <c r="C204" s="3"/>
      <c r="D204" s="3"/>
      <c r="E204" s="3"/>
      <c r="F204" s="3"/>
      <c r="G204" s="3"/>
      <c r="H204" s="3"/>
      <c r="I204" s="3"/>
    </row>
    <row r="205" spans="1:9" ht="15">
      <c r="A205" s="3"/>
      <c r="B205" s="3"/>
      <c r="C205" s="3"/>
      <c r="D205" s="3"/>
      <c r="E205" s="3"/>
      <c r="F205" s="3"/>
      <c r="G205" s="3"/>
      <c r="H205" s="3"/>
      <c r="I205" s="3"/>
    </row>
    <row r="206" spans="1:9" ht="15">
      <c r="A206" s="3"/>
      <c r="B206" s="3"/>
      <c r="C206" s="3"/>
      <c r="D206" s="3"/>
      <c r="E206" s="3"/>
      <c r="F206" s="3"/>
      <c r="G206" s="3"/>
      <c r="H206" s="3"/>
      <c r="I206" s="3"/>
    </row>
    <row r="207" spans="1:9" ht="15">
      <c r="A207" s="3"/>
      <c r="B207" s="3"/>
      <c r="C207" s="3"/>
      <c r="D207" s="3"/>
      <c r="E207" s="3"/>
      <c r="F207" s="3"/>
      <c r="G207" s="3"/>
      <c r="H207" s="3"/>
      <c r="I207" s="3"/>
    </row>
    <row r="208" spans="1:9" ht="15">
      <c r="A208" s="3"/>
      <c r="B208" s="3"/>
      <c r="C208" s="3"/>
      <c r="D208" s="3"/>
      <c r="E208" s="3"/>
      <c r="F208" s="3"/>
      <c r="G208" s="3"/>
      <c r="H208" s="3"/>
      <c r="I208" s="3"/>
    </row>
    <row r="209" spans="1:9" ht="15">
      <c r="A209" s="3"/>
      <c r="B209" s="3"/>
      <c r="C209" s="3"/>
      <c r="D209" s="3"/>
      <c r="E209" s="3"/>
      <c r="F209" s="3"/>
      <c r="G209" s="3"/>
      <c r="H209" s="3"/>
      <c r="I209" s="3"/>
    </row>
    <row r="210" spans="1:9" ht="15">
      <c r="A210" s="3"/>
      <c r="B210" s="3"/>
      <c r="C210" s="3"/>
      <c r="D210" s="3"/>
      <c r="E210" s="3"/>
      <c r="F210" s="3"/>
      <c r="G210" s="3"/>
      <c r="H210" s="3"/>
      <c r="I210" s="3"/>
    </row>
    <row r="211" spans="1:9" ht="15">
      <c r="A211" s="3"/>
      <c r="B211" s="3"/>
      <c r="C211" s="3"/>
      <c r="D211" s="3"/>
      <c r="E211" s="3"/>
      <c r="F211" s="3"/>
      <c r="G211" s="3"/>
      <c r="H211" s="3"/>
      <c r="I211" s="3"/>
    </row>
    <row r="212" spans="1:9" ht="15">
      <c r="A212" s="3"/>
      <c r="B212" s="3"/>
      <c r="C212" s="3"/>
      <c r="D212" s="3"/>
      <c r="E212" s="3"/>
      <c r="F212" s="3"/>
      <c r="G212" s="3"/>
      <c r="H212" s="3"/>
      <c r="I212" s="3"/>
    </row>
    <row r="213" spans="1:9" ht="15">
      <c r="A213" s="3"/>
      <c r="B213" s="3"/>
      <c r="C213" s="3"/>
      <c r="D213" s="3"/>
      <c r="E213" s="3"/>
      <c r="F213" s="3"/>
      <c r="G213" s="3"/>
      <c r="H213" s="3"/>
      <c r="I213" s="3"/>
    </row>
    <row r="214" spans="1:9" ht="15">
      <c r="A214" s="3"/>
      <c r="B214" s="3"/>
      <c r="C214" s="3"/>
      <c r="D214" s="3"/>
      <c r="E214" s="3"/>
      <c r="F214" s="3"/>
      <c r="G214" s="3"/>
      <c r="H214" s="3"/>
      <c r="I214" s="3"/>
    </row>
    <row r="215" spans="1:9" ht="15">
      <c r="A215" s="3"/>
      <c r="B215" s="3"/>
      <c r="C215" s="3"/>
      <c r="D215" s="3"/>
      <c r="E215" s="3"/>
      <c r="F215" s="3"/>
      <c r="G215" s="3"/>
      <c r="H215" s="3"/>
      <c r="I215" s="3"/>
    </row>
    <row r="216" spans="1:9" ht="15">
      <c r="A216" s="3"/>
      <c r="B216" s="3"/>
      <c r="C216" s="3"/>
      <c r="D216" s="3"/>
      <c r="E216" s="3"/>
      <c r="F216" s="3"/>
      <c r="G216" s="3"/>
      <c r="H216" s="3"/>
      <c r="I216" s="3"/>
    </row>
    <row r="217" spans="1:9" ht="15">
      <c r="A217" s="3"/>
      <c r="B217" s="3"/>
      <c r="C217" s="3"/>
      <c r="D217" s="3"/>
      <c r="E217" s="3"/>
      <c r="F217" s="3"/>
      <c r="G217" s="3"/>
      <c r="H217" s="3"/>
      <c r="I217" s="3"/>
    </row>
    <row r="218" spans="1:9" ht="15">
      <c r="A218" s="3"/>
      <c r="B218" s="3"/>
      <c r="C218" s="3"/>
      <c r="D218" s="3"/>
      <c r="E218" s="3"/>
      <c r="F218" s="3"/>
      <c r="G218" s="3"/>
      <c r="H218" s="3"/>
      <c r="I218" s="3"/>
    </row>
    <row r="219" spans="1:9" ht="15">
      <c r="A219" s="3"/>
      <c r="B219" s="3"/>
      <c r="C219" s="3"/>
      <c r="D219" s="3"/>
      <c r="E219" s="3"/>
      <c r="F219" s="3"/>
      <c r="G219" s="3"/>
      <c r="H219" s="3"/>
      <c r="I219" s="3"/>
    </row>
    <row r="220" spans="1:9" ht="15">
      <c r="A220" s="3"/>
      <c r="B220" s="3"/>
      <c r="C220" s="3"/>
      <c r="D220" s="3"/>
      <c r="E220" s="3"/>
      <c r="F220" s="3"/>
      <c r="G220" s="3"/>
      <c r="H220" s="3"/>
      <c r="I220" s="3"/>
    </row>
    <row r="221" spans="1:9" ht="15">
      <c r="A221" s="3"/>
      <c r="B221" s="3"/>
      <c r="C221" s="3"/>
      <c r="D221" s="3"/>
      <c r="E221" s="3"/>
      <c r="F221" s="3"/>
      <c r="G221" s="3"/>
      <c r="H221" s="3"/>
      <c r="I221" s="3"/>
    </row>
    <row r="222" spans="1:9" ht="15">
      <c r="A222" s="3"/>
      <c r="B222" s="3"/>
      <c r="C222" s="3"/>
      <c r="D222" s="3"/>
      <c r="E222" s="3"/>
      <c r="F222" s="3"/>
      <c r="G222" s="3"/>
      <c r="H222" s="3"/>
      <c r="I222" s="3"/>
    </row>
    <row r="223" spans="1:9" ht="15">
      <c r="A223" s="3"/>
      <c r="B223" s="3"/>
      <c r="C223" s="3"/>
      <c r="D223" s="3"/>
      <c r="E223" s="3"/>
      <c r="F223" s="3"/>
      <c r="G223" s="3"/>
      <c r="H223" s="3"/>
      <c r="I223" s="3"/>
    </row>
    <row r="224" spans="1:9" ht="15">
      <c r="A224" s="3"/>
      <c r="B224" s="3"/>
      <c r="C224" s="3"/>
      <c r="D224" s="3"/>
      <c r="E224" s="3"/>
      <c r="F224" s="3"/>
      <c r="G224" s="3"/>
      <c r="H224" s="3"/>
      <c r="I224" s="3"/>
    </row>
    <row r="225" spans="1:9" ht="15">
      <c r="A225" s="3"/>
      <c r="B225" s="3"/>
      <c r="C225" s="3"/>
      <c r="D225" s="3"/>
      <c r="E225" s="3"/>
      <c r="F225" s="3"/>
      <c r="G225" s="3"/>
      <c r="H225" s="3"/>
      <c r="I225" s="3"/>
    </row>
    <row r="226" spans="1:9" ht="15">
      <c r="A226" s="3"/>
      <c r="B226" s="3"/>
      <c r="C226" s="3"/>
      <c r="D226" s="3"/>
      <c r="E226" s="3"/>
      <c r="F226" s="3"/>
      <c r="G226" s="3"/>
      <c r="H226" s="3"/>
      <c r="I226" s="3"/>
    </row>
    <row r="227" spans="1:9" ht="15">
      <c r="A227" s="3"/>
      <c r="B227" s="3"/>
      <c r="C227" s="3"/>
      <c r="D227" s="3"/>
      <c r="E227" s="3"/>
      <c r="F227" s="3"/>
      <c r="G227" s="3"/>
      <c r="H227" s="3"/>
      <c r="I227" s="3"/>
    </row>
    <row r="228" spans="1:9" ht="15">
      <c r="A228" s="3"/>
      <c r="B228" s="3"/>
      <c r="C228" s="3"/>
      <c r="D228" s="3"/>
      <c r="E228" s="3"/>
      <c r="F228" s="3"/>
      <c r="G228" s="3"/>
      <c r="H228" s="3"/>
      <c r="I228" s="3"/>
    </row>
    <row r="229" spans="1:9" ht="15">
      <c r="A229" s="3"/>
      <c r="B229" s="3"/>
      <c r="C229" s="3"/>
      <c r="D229" s="3"/>
      <c r="E229" s="3"/>
      <c r="F229" s="3"/>
      <c r="G229" s="3"/>
      <c r="H229" s="3"/>
      <c r="I229" s="3"/>
    </row>
    <row r="230" spans="1:9" ht="15">
      <c r="A230" s="3"/>
      <c r="B230" s="3"/>
      <c r="C230" s="3"/>
      <c r="D230" s="3"/>
      <c r="E230" s="3"/>
      <c r="F230" s="3"/>
      <c r="G230" s="3"/>
      <c r="H230" s="3"/>
      <c r="I230" s="3"/>
    </row>
    <row r="231" spans="1:9" ht="15">
      <c r="A231" s="3"/>
      <c r="B231" s="3"/>
      <c r="C231" s="3"/>
      <c r="D231" s="3"/>
      <c r="E231" s="3"/>
      <c r="F231" s="3"/>
      <c r="G231" s="3"/>
      <c r="H231" s="3"/>
      <c r="I231" s="3"/>
    </row>
    <row r="232" spans="1:9" ht="15">
      <c r="A232" s="3"/>
      <c r="B232" s="3"/>
      <c r="C232" s="3"/>
      <c r="D232" s="3"/>
      <c r="E232" s="3"/>
      <c r="F232" s="3"/>
      <c r="G232" s="3"/>
      <c r="H232" s="3"/>
      <c r="I232" s="3"/>
    </row>
    <row r="233" spans="1:9" ht="15">
      <c r="A233" s="3"/>
      <c r="B233" s="3"/>
      <c r="C233" s="3"/>
      <c r="D233" s="3"/>
      <c r="E233" s="3"/>
      <c r="F233" s="3"/>
      <c r="G233" s="3"/>
      <c r="H233" s="3"/>
      <c r="I233" s="3"/>
    </row>
    <row r="234" spans="1:9" ht="15">
      <c r="A234" s="3"/>
      <c r="B234" s="3"/>
      <c r="C234" s="3"/>
      <c r="D234" s="3"/>
      <c r="E234" s="3"/>
      <c r="F234" s="3"/>
      <c r="G234" s="3"/>
      <c r="H234" s="3"/>
      <c r="I234" s="3"/>
    </row>
    <row r="235" spans="1:9" ht="15">
      <c r="A235" s="3"/>
      <c r="B235" s="3"/>
      <c r="C235" s="3"/>
      <c r="D235" s="3"/>
      <c r="E235" s="3"/>
      <c r="F235" s="3"/>
      <c r="G235" s="3"/>
      <c r="H235" s="3"/>
      <c r="I235" s="3"/>
    </row>
    <row r="236" spans="1:9" ht="15">
      <c r="A236" s="3"/>
      <c r="B236" s="3"/>
      <c r="C236" s="3"/>
      <c r="D236" s="3"/>
      <c r="E236" s="3"/>
      <c r="F236" s="3"/>
      <c r="G236" s="3"/>
      <c r="H236" s="3"/>
      <c r="I236" s="3"/>
    </row>
    <row r="237" spans="1:9" ht="15">
      <c r="A237" s="3"/>
      <c r="B237" s="3"/>
      <c r="C237" s="3"/>
      <c r="D237" s="3"/>
      <c r="E237" s="3"/>
      <c r="F237" s="3"/>
      <c r="G237" s="3"/>
      <c r="H237" s="3"/>
      <c r="I237" s="3"/>
    </row>
    <row r="238" spans="1:9" ht="15">
      <c r="A238" s="3"/>
      <c r="B238" s="3"/>
      <c r="C238" s="3"/>
      <c r="D238" s="3"/>
      <c r="E238" s="3"/>
      <c r="F238" s="3"/>
      <c r="G238" s="3"/>
      <c r="H238" s="3"/>
      <c r="I238" s="3"/>
    </row>
    <row r="239" spans="1:9" ht="15">
      <c r="A239" s="3"/>
      <c r="B239" s="3"/>
      <c r="C239" s="3"/>
      <c r="D239" s="3"/>
      <c r="E239" s="3"/>
      <c r="F239" s="3"/>
      <c r="G239" s="3"/>
      <c r="H239" s="3"/>
      <c r="I239" s="3"/>
    </row>
    <row r="240" spans="1:9" ht="15">
      <c r="A240" s="3"/>
      <c r="B240" s="3"/>
      <c r="C240" s="3"/>
      <c r="D240" s="3"/>
      <c r="E240" s="3"/>
      <c r="F240" s="3"/>
      <c r="G240" s="3"/>
      <c r="H240" s="3"/>
      <c r="I240" s="3"/>
    </row>
    <row r="241" spans="1:9" ht="15">
      <c r="A241" s="3"/>
      <c r="B241" s="3"/>
      <c r="C241" s="3"/>
      <c r="D241" s="3"/>
      <c r="E241" s="3"/>
      <c r="F241" s="3"/>
      <c r="G241" s="3"/>
      <c r="H241" s="3"/>
      <c r="I241" s="3"/>
    </row>
    <row r="242" spans="1:9" ht="15">
      <c r="A242" s="3"/>
      <c r="B242" s="3"/>
      <c r="C242" s="3"/>
      <c r="D242" s="3"/>
      <c r="E242" s="3"/>
      <c r="F242" s="3"/>
      <c r="G242" s="3"/>
      <c r="H242" s="3"/>
      <c r="I242" s="3"/>
    </row>
    <row r="243" spans="1:9" ht="15">
      <c r="A243" s="3"/>
      <c r="B243" s="3"/>
      <c r="C243" s="3"/>
      <c r="D243" s="3"/>
      <c r="E243" s="3"/>
      <c r="F243" s="3"/>
      <c r="G243" s="3"/>
      <c r="H243" s="3"/>
      <c r="I243" s="3"/>
    </row>
    <row r="244" spans="1:9" ht="15">
      <c r="A244" s="3"/>
      <c r="B244" s="3"/>
      <c r="C244" s="3"/>
      <c r="D244" s="3"/>
      <c r="E244" s="3"/>
      <c r="F244" s="3"/>
      <c r="G244" s="3"/>
      <c r="H244" s="3"/>
      <c r="I244" s="3"/>
    </row>
    <row r="245" spans="1:9" ht="15">
      <c r="A245" s="3"/>
      <c r="B245" s="3"/>
      <c r="C245" s="3"/>
      <c r="D245" s="3"/>
      <c r="E245" s="3"/>
      <c r="F245" s="3"/>
      <c r="G245" s="3"/>
      <c r="H245" s="3"/>
      <c r="I245" s="3"/>
    </row>
    <row r="246" spans="1:9" ht="15">
      <c r="A246" s="3"/>
      <c r="B246" s="3"/>
      <c r="C246" s="3"/>
      <c r="D246" s="3"/>
      <c r="E246" s="3"/>
      <c r="F246" s="3"/>
      <c r="G246" s="3"/>
      <c r="H246" s="3"/>
      <c r="I246" s="3"/>
    </row>
    <row r="247" spans="1:9" ht="15">
      <c r="A247" s="3"/>
      <c r="B247" s="3"/>
      <c r="C247" s="3"/>
      <c r="D247" s="3"/>
      <c r="E247" s="3"/>
      <c r="F247" s="3"/>
      <c r="G247" s="3"/>
      <c r="H247" s="3"/>
      <c r="I247" s="3"/>
    </row>
    <row r="248" spans="1:9" ht="15">
      <c r="A248" s="3"/>
      <c r="B248" s="3"/>
      <c r="C248" s="3"/>
      <c r="D248" s="3"/>
      <c r="E248" s="3"/>
      <c r="F248" s="3"/>
      <c r="G248" s="3"/>
      <c r="H248" s="3"/>
      <c r="I248" s="3"/>
    </row>
    <row r="249" spans="1:9" ht="15">
      <c r="A249" s="3"/>
      <c r="B249" s="3"/>
      <c r="C249" s="3"/>
      <c r="D249" s="3"/>
      <c r="E249" s="3"/>
      <c r="F249" s="3"/>
      <c r="G249" s="3"/>
      <c r="H249" s="3"/>
      <c r="I249" s="3"/>
    </row>
    <row r="250" spans="1:9" ht="15">
      <c r="A250" s="3"/>
      <c r="B250" s="3"/>
      <c r="C250" s="3"/>
      <c r="D250" s="3"/>
      <c r="E250" s="3"/>
      <c r="F250" s="3"/>
      <c r="G250" s="3"/>
      <c r="H250" s="3"/>
      <c r="I250" s="3"/>
    </row>
    <row r="251" spans="1:9" ht="15">
      <c r="A251" s="3"/>
      <c r="B251" s="3"/>
      <c r="C251" s="3"/>
      <c r="D251" s="3"/>
      <c r="E251" s="3"/>
      <c r="F251" s="3"/>
      <c r="G251" s="3"/>
      <c r="H251" s="3"/>
      <c r="I251" s="3"/>
    </row>
    <row r="252" spans="1:9" ht="15">
      <c r="A252" s="3"/>
      <c r="B252" s="3"/>
      <c r="C252" s="3"/>
      <c r="D252" s="3"/>
      <c r="E252" s="3"/>
      <c r="F252" s="3"/>
      <c r="G252" s="3"/>
      <c r="H252" s="3"/>
      <c r="I252" s="3"/>
    </row>
    <row r="253" spans="1:9" ht="15">
      <c r="A253" s="3"/>
      <c r="B253" s="3"/>
      <c r="C253" s="3"/>
      <c r="D253" s="3"/>
      <c r="E253" s="3"/>
      <c r="F253" s="3"/>
      <c r="G253" s="3"/>
      <c r="H253" s="3"/>
      <c r="I253" s="3"/>
    </row>
    <row r="254" spans="1:9" ht="15">
      <c r="A254" s="3"/>
      <c r="B254" s="3"/>
      <c r="C254" s="3"/>
      <c r="D254" s="3"/>
      <c r="E254" s="3"/>
      <c r="F254" s="3"/>
      <c r="G254" s="3"/>
      <c r="H254" s="3"/>
      <c r="I254" s="3"/>
    </row>
    <row r="255" spans="1:9" ht="15">
      <c r="A255" s="3"/>
      <c r="B255" s="3"/>
      <c r="C255" s="3"/>
      <c r="D255" s="3"/>
      <c r="E255" s="3"/>
      <c r="F255" s="3"/>
      <c r="G255" s="3"/>
      <c r="H255" s="3"/>
      <c r="I255" s="3"/>
    </row>
    <row r="256" spans="1:9" ht="15">
      <c r="A256" s="3"/>
      <c r="B256" s="3"/>
      <c r="C256" s="3"/>
      <c r="D256" s="3"/>
      <c r="E256" s="3"/>
      <c r="F256" s="3"/>
      <c r="G256" s="3"/>
      <c r="H256" s="3"/>
      <c r="I256" s="3"/>
    </row>
    <row r="257" spans="1:9" ht="15">
      <c r="A257" s="3"/>
      <c r="B257" s="3"/>
      <c r="C257" s="3"/>
      <c r="D257" s="3"/>
      <c r="E257" s="3"/>
      <c r="F257" s="3"/>
      <c r="G257" s="3"/>
      <c r="H257" s="3"/>
      <c r="I257" s="3"/>
    </row>
    <row r="258" spans="1:9" ht="15">
      <c r="A258" s="3"/>
      <c r="B258" s="3"/>
      <c r="C258" s="3"/>
      <c r="D258" s="3"/>
      <c r="E258" s="3"/>
      <c r="F258" s="3"/>
      <c r="G258" s="3"/>
      <c r="H258" s="3"/>
      <c r="I258" s="3"/>
    </row>
    <row r="259" spans="1:9" ht="15">
      <c r="A259" s="3"/>
      <c r="B259" s="3"/>
      <c r="C259" s="3"/>
      <c r="D259" s="3"/>
      <c r="E259" s="3"/>
      <c r="F259" s="3"/>
      <c r="G259" s="3"/>
      <c r="H259" s="3"/>
      <c r="I259" s="3"/>
    </row>
    <row r="260" spans="1:9" ht="15">
      <c r="A260" s="3"/>
      <c r="B260" s="3"/>
      <c r="C260" s="3"/>
      <c r="D260" s="3"/>
      <c r="E260" s="3"/>
      <c r="F260" s="3"/>
      <c r="G260" s="3"/>
      <c r="H260" s="3"/>
      <c r="I260" s="3"/>
    </row>
    <row r="261" spans="1:9" ht="15">
      <c r="A261" s="3"/>
      <c r="B261" s="3"/>
      <c r="C261" s="3"/>
      <c r="D261" s="3"/>
      <c r="E261" s="3"/>
      <c r="F261" s="3"/>
      <c r="G261" s="3"/>
      <c r="H261" s="3"/>
      <c r="I261" s="3"/>
    </row>
    <row r="262" spans="1:9" ht="15">
      <c r="A262" s="3"/>
      <c r="B262" s="3"/>
      <c r="C262" s="3"/>
      <c r="D262" s="3"/>
      <c r="E262" s="3"/>
      <c r="F262" s="3"/>
      <c r="G262" s="3"/>
      <c r="H262" s="3"/>
      <c r="I262" s="3"/>
    </row>
    <row r="263" spans="1:9" ht="15">
      <c r="A263" s="3"/>
      <c r="B263" s="3"/>
      <c r="C263" s="3"/>
      <c r="D263" s="3"/>
      <c r="E263" s="3"/>
      <c r="F263" s="3"/>
      <c r="G263" s="3"/>
      <c r="H263" s="3"/>
      <c r="I263" s="3"/>
    </row>
    <row r="264" spans="1:9" ht="15">
      <c r="A264" s="3"/>
      <c r="B264" s="3"/>
      <c r="C264" s="3"/>
      <c r="D264" s="3"/>
      <c r="E264" s="3"/>
      <c r="F264" s="3"/>
      <c r="G264" s="3"/>
      <c r="H264" s="3"/>
      <c r="I264" s="3"/>
    </row>
    <row r="265" spans="1:9" ht="15">
      <c r="A265" s="3"/>
      <c r="B265" s="3"/>
      <c r="C265" s="3"/>
      <c r="D265" s="3"/>
      <c r="E265" s="3"/>
      <c r="F265" s="3"/>
      <c r="G265" s="3"/>
      <c r="H265" s="3"/>
      <c r="I265" s="3"/>
    </row>
    <row r="266" spans="1:9" ht="15">
      <c r="A266" s="3"/>
      <c r="B266" s="3"/>
      <c r="C266" s="3"/>
      <c r="D266" s="3"/>
      <c r="E266" s="3"/>
      <c r="F266" s="3"/>
      <c r="G266" s="3"/>
      <c r="H266" s="3"/>
      <c r="I266" s="3"/>
    </row>
    <row r="267" spans="1:9" ht="15">
      <c r="A267" s="3"/>
      <c r="B267" s="3"/>
      <c r="C267" s="3"/>
      <c r="D267" s="3"/>
      <c r="E267" s="3"/>
      <c r="F267" s="3"/>
      <c r="G267" s="3"/>
      <c r="H267" s="3"/>
      <c r="I267" s="3"/>
    </row>
    <row r="268" spans="1:9" ht="15">
      <c r="A268" s="3"/>
      <c r="B268" s="3"/>
      <c r="C268" s="3"/>
      <c r="D268" s="3"/>
      <c r="E268" s="3"/>
      <c r="F268" s="3"/>
      <c r="G268" s="3"/>
      <c r="H268" s="3"/>
      <c r="I268" s="3"/>
    </row>
    <row r="269" spans="1:9" ht="15">
      <c r="A269" s="3"/>
      <c r="B269" s="3"/>
      <c r="C269" s="3"/>
      <c r="D269" s="3"/>
      <c r="E269" s="3"/>
      <c r="F269" s="3"/>
      <c r="G269" s="3"/>
      <c r="H269" s="3"/>
      <c r="I269" s="3"/>
    </row>
    <row r="270" spans="1:9" ht="15">
      <c r="A270" s="3"/>
      <c r="B270" s="3"/>
      <c r="C270" s="3"/>
      <c r="D270" s="3"/>
      <c r="E270" s="3"/>
      <c r="F270" s="3"/>
      <c r="G270" s="3"/>
      <c r="H270" s="3"/>
      <c r="I270" s="3"/>
    </row>
    <row r="271" spans="1:9" ht="15">
      <c r="A271" s="3"/>
      <c r="B271" s="3"/>
      <c r="C271" s="3"/>
      <c r="D271" s="3"/>
      <c r="E271" s="3"/>
      <c r="F271" s="3"/>
      <c r="G271" s="3"/>
      <c r="H271" s="3"/>
      <c r="I271" s="3"/>
    </row>
    <row r="272" spans="1:9" ht="15">
      <c r="A272" s="3"/>
      <c r="B272" s="3"/>
      <c r="C272" s="3"/>
      <c r="D272" s="3"/>
      <c r="E272" s="3"/>
      <c r="F272" s="3"/>
      <c r="G272" s="3"/>
      <c r="H272" s="3"/>
      <c r="I272" s="3"/>
    </row>
    <row r="273" spans="1:9" ht="15">
      <c r="A273" s="3"/>
      <c r="B273" s="3"/>
      <c r="C273" s="3"/>
      <c r="D273" s="3"/>
      <c r="E273" s="3"/>
      <c r="F273" s="3"/>
      <c r="G273" s="3"/>
      <c r="H273" s="3"/>
      <c r="I273" s="3"/>
    </row>
    <row r="274" spans="1:9" ht="15">
      <c r="A274" s="3"/>
      <c r="B274" s="3"/>
      <c r="C274" s="3"/>
      <c r="D274" s="3"/>
      <c r="E274" s="3"/>
      <c r="F274" s="3"/>
      <c r="G274" s="3"/>
      <c r="H274" s="3"/>
      <c r="I274" s="3"/>
    </row>
    <row r="275" spans="1:9" ht="15">
      <c r="A275" s="3"/>
      <c r="B275" s="3"/>
      <c r="C275" s="3"/>
      <c r="D275" s="3"/>
      <c r="E275" s="3"/>
      <c r="F275" s="3"/>
      <c r="G275" s="3"/>
      <c r="H275" s="3"/>
      <c r="I275" s="3"/>
    </row>
    <row r="276" spans="1:9" ht="15">
      <c r="A276" s="3"/>
      <c r="B276" s="3"/>
      <c r="C276" s="3"/>
      <c r="D276" s="3"/>
      <c r="E276" s="3"/>
      <c r="F276" s="3"/>
      <c r="G276" s="3"/>
      <c r="H276" s="3"/>
      <c r="I276" s="3"/>
    </row>
    <row r="277" spans="1:9" ht="15">
      <c r="A277" s="3"/>
      <c r="B277" s="3"/>
      <c r="C277" s="3"/>
      <c r="D277" s="3"/>
      <c r="E277" s="3"/>
      <c r="F277" s="3"/>
      <c r="G277" s="3"/>
      <c r="H277" s="3"/>
      <c r="I277" s="3"/>
    </row>
    <row r="278" spans="1:9" ht="15">
      <c r="A278" s="3"/>
      <c r="B278" s="3"/>
      <c r="C278" s="3"/>
      <c r="D278" s="3"/>
      <c r="E278" s="3"/>
      <c r="F278" s="3"/>
      <c r="G278" s="3"/>
      <c r="H278" s="3"/>
      <c r="I278" s="3"/>
    </row>
    <row r="279" spans="1:9" ht="15">
      <c r="A279" s="3"/>
      <c r="B279" s="3"/>
      <c r="C279" s="3"/>
      <c r="D279" s="3"/>
      <c r="E279" s="3"/>
      <c r="F279" s="3"/>
      <c r="G279" s="3"/>
      <c r="H279" s="3"/>
      <c r="I279" s="3"/>
    </row>
    <row r="280" spans="1:9" ht="15">
      <c r="A280" s="3"/>
      <c r="B280" s="3"/>
      <c r="C280" s="3"/>
      <c r="D280" s="3"/>
      <c r="E280" s="3"/>
      <c r="F280" s="3"/>
      <c r="G280" s="3"/>
      <c r="H280" s="3"/>
      <c r="I280" s="3"/>
    </row>
    <row r="281" spans="1:9" ht="15">
      <c r="A281" s="3"/>
      <c r="B281" s="3"/>
      <c r="C281" s="3"/>
      <c r="D281" s="3"/>
      <c r="E281" s="3"/>
      <c r="F281" s="3"/>
      <c r="G281" s="3"/>
      <c r="H281" s="3"/>
      <c r="I281" s="3"/>
    </row>
    <row r="282" spans="1:9" ht="15">
      <c r="A282" s="3"/>
      <c r="B282" s="3"/>
      <c r="C282" s="3"/>
      <c r="D282" s="3"/>
      <c r="E282" s="3"/>
      <c r="F282" s="3"/>
      <c r="G282" s="3"/>
      <c r="H282" s="3"/>
      <c r="I282" s="3"/>
    </row>
    <row r="283" spans="1:9" ht="15">
      <c r="A283" s="3"/>
      <c r="B283" s="3"/>
      <c r="C283" s="3"/>
      <c r="D283" s="3"/>
      <c r="E283" s="3"/>
      <c r="F283" s="3"/>
      <c r="G283" s="3"/>
      <c r="H283" s="3"/>
      <c r="I283" s="3"/>
    </row>
    <row r="284" spans="1:9" ht="15">
      <c r="A284" s="3"/>
      <c r="B284" s="3"/>
      <c r="C284" s="3"/>
      <c r="D284" s="3"/>
      <c r="E284" s="3"/>
      <c r="F284" s="3"/>
      <c r="G284" s="3"/>
      <c r="H284" s="3"/>
      <c r="I284" s="3"/>
    </row>
    <row r="285" spans="1:9" ht="15">
      <c r="A285" s="3"/>
      <c r="B285" s="3"/>
      <c r="C285" s="3"/>
      <c r="D285" s="3"/>
      <c r="E285" s="3"/>
      <c r="F285" s="3"/>
      <c r="G285" s="3"/>
      <c r="H285" s="3"/>
      <c r="I285" s="3"/>
    </row>
    <row r="286" spans="1:9" ht="15">
      <c r="A286" s="3"/>
      <c r="B286" s="3"/>
      <c r="C286" s="3"/>
      <c r="D286" s="3"/>
      <c r="E286" s="3"/>
      <c r="F286" s="3"/>
      <c r="G286" s="3"/>
      <c r="H286" s="3"/>
      <c r="I286" s="3"/>
    </row>
    <row r="287" spans="1:9" ht="15">
      <c r="A287" s="3"/>
      <c r="B287" s="3"/>
      <c r="C287" s="3"/>
      <c r="D287" s="3"/>
      <c r="E287" s="3"/>
      <c r="F287" s="3"/>
      <c r="G287" s="3"/>
      <c r="H287" s="3"/>
      <c r="I287" s="3"/>
    </row>
    <row r="288" spans="1:9" ht="15">
      <c r="A288" s="3"/>
      <c r="B288" s="3"/>
      <c r="C288" s="3"/>
      <c r="D288" s="3"/>
      <c r="E288" s="3"/>
      <c r="F288" s="3"/>
      <c r="G288" s="3"/>
      <c r="H288" s="3"/>
      <c r="I288" s="3"/>
    </row>
    <row r="289" spans="1:9" ht="15">
      <c r="A289" s="3"/>
      <c r="B289" s="3"/>
      <c r="C289" s="3"/>
      <c r="D289" s="3"/>
      <c r="E289" s="3"/>
      <c r="F289" s="3"/>
      <c r="G289" s="3"/>
      <c r="H289" s="3"/>
      <c r="I289" s="3"/>
    </row>
    <row r="290" spans="1:9" ht="15">
      <c r="A290" s="3"/>
      <c r="B290" s="3"/>
      <c r="C290" s="3"/>
      <c r="D290" s="3"/>
      <c r="E290" s="3"/>
      <c r="F290" s="3"/>
      <c r="G290" s="3"/>
      <c r="H290" s="3"/>
      <c r="I290" s="3"/>
    </row>
    <row r="291" spans="1:9" ht="15">
      <c r="A291" s="3"/>
      <c r="B291" s="3"/>
      <c r="C291" s="3"/>
      <c r="D291" s="3"/>
      <c r="E291" s="3"/>
      <c r="F291" s="3"/>
      <c r="G291" s="3"/>
      <c r="H291" s="3"/>
      <c r="I291" s="3"/>
    </row>
    <row r="292" spans="1:9" ht="15">
      <c r="A292" s="3"/>
      <c r="B292" s="3"/>
      <c r="C292" s="3"/>
      <c r="D292" s="3"/>
      <c r="E292" s="3"/>
      <c r="F292" s="3"/>
      <c r="G292" s="3"/>
      <c r="H292" s="3"/>
      <c r="I292" s="3"/>
    </row>
    <row r="293" spans="1:9" ht="15">
      <c r="A293" s="3"/>
      <c r="B293" s="3"/>
      <c r="C293" s="3"/>
      <c r="D293" s="3"/>
      <c r="E293" s="3"/>
      <c r="F293" s="3"/>
      <c r="G293" s="3"/>
      <c r="H293" s="3"/>
      <c r="I293" s="3"/>
    </row>
    <row r="294" spans="1:9" ht="15">
      <c r="A294" s="3"/>
      <c r="B294" s="3"/>
      <c r="C294" s="3"/>
      <c r="D294" s="3"/>
      <c r="E294" s="3"/>
      <c r="F294" s="3"/>
      <c r="G294" s="3"/>
      <c r="H294" s="3"/>
      <c r="I294" s="3"/>
    </row>
    <row r="295" spans="1:9" ht="15">
      <c r="A295" s="3"/>
      <c r="B295" s="3"/>
      <c r="C295" s="3"/>
      <c r="D295" s="3"/>
      <c r="E295" s="3"/>
      <c r="F295" s="3"/>
      <c r="G295" s="3"/>
      <c r="H295" s="3"/>
      <c r="I295" s="3"/>
    </row>
    <row r="296" spans="1:9" ht="15">
      <c r="A296" s="3"/>
      <c r="B296" s="3"/>
      <c r="C296" s="3"/>
      <c r="D296" s="3"/>
      <c r="E296" s="3"/>
      <c r="F296" s="3"/>
      <c r="G296" s="3"/>
      <c r="H296" s="3"/>
      <c r="I296" s="3"/>
    </row>
    <row r="297" spans="1:9" ht="15">
      <c r="A297" s="3"/>
      <c r="B297" s="3"/>
      <c r="C297" s="3"/>
      <c r="D297" s="3"/>
      <c r="E297" s="3"/>
      <c r="F297" s="3"/>
      <c r="G297" s="3"/>
      <c r="H297" s="3"/>
      <c r="I297" s="3"/>
    </row>
    <row r="298" spans="1:9" ht="15">
      <c r="A298" s="3"/>
      <c r="B298" s="3"/>
      <c r="C298" s="3"/>
      <c r="D298" s="3"/>
      <c r="E298" s="3"/>
      <c r="F298" s="3"/>
      <c r="G298" s="3"/>
      <c r="H298" s="3"/>
      <c r="I298" s="3"/>
    </row>
    <row r="299" spans="1:9" ht="15">
      <c r="A299" s="3"/>
      <c r="B299" s="3"/>
      <c r="C299" s="3"/>
      <c r="D299" s="3"/>
      <c r="E299" s="3"/>
      <c r="F299" s="3"/>
      <c r="G299" s="3"/>
      <c r="H299" s="3"/>
      <c r="I299" s="3"/>
    </row>
    <row r="300" spans="1:9" ht="15">
      <c r="A300" s="3"/>
      <c r="B300" s="3"/>
      <c r="C300" s="3"/>
      <c r="D300" s="3"/>
      <c r="E300" s="3"/>
      <c r="F300" s="3"/>
      <c r="G300" s="3"/>
      <c r="H300" s="3"/>
      <c r="I300" s="3"/>
    </row>
    <row r="301" spans="1:9" ht="15">
      <c r="A301" s="3"/>
      <c r="B301" s="3"/>
      <c r="C301" s="3"/>
      <c r="D301" s="3"/>
      <c r="E301" s="3"/>
      <c r="F301" s="3"/>
      <c r="G301" s="3"/>
      <c r="H301" s="3"/>
      <c r="I301" s="3"/>
    </row>
    <row r="302" spans="1:9" ht="15">
      <c r="A302" s="3"/>
      <c r="B302" s="3"/>
      <c r="C302" s="3"/>
      <c r="D302" s="3"/>
      <c r="E302" s="3"/>
      <c r="F302" s="3"/>
      <c r="G302" s="3"/>
      <c r="H302" s="3"/>
      <c r="I302" s="3"/>
    </row>
    <row r="303" spans="1:9" ht="15">
      <c r="A303" s="3"/>
      <c r="B303" s="3"/>
      <c r="C303" s="3"/>
      <c r="D303" s="3"/>
      <c r="E303" s="3"/>
      <c r="F303" s="3"/>
      <c r="G303" s="3"/>
      <c r="H303" s="3"/>
      <c r="I303" s="3"/>
    </row>
    <row r="304" spans="1:9" ht="15">
      <c r="A304" s="3"/>
      <c r="B304" s="3"/>
      <c r="C304" s="3"/>
      <c r="D304" s="3"/>
      <c r="E304" s="3"/>
      <c r="F304" s="3"/>
      <c r="G304" s="3"/>
      <c r="H304" s="3"/>
      <c r="I304" s="3"/>
    </row>
    <row r="305" spans="1:9" ht="15">
      <c r="A305" s="3"/>
      <c r="B305" s="3"/>
      <c r="C305" s="3"/>
      <c r="D305" s="3"/>
      <c r="E305" s="3"/>
      <c r="F305" s="3"/>
      <c r="G305" s="3"/>
      <c r="H305" s="3"/>
      <c r="I305" s="3"/>
    </row>
    <row r="306" spans="1:9" ht="15">
      <c r="A306" s="3"/>
      <c r="B306" s="3"/>
      <c r="C306" s="3"/>
      <c r="D306" s="3"/>
      <c r="E306" s="3"/>
      <c r="F306" s="3"/>
      <c r="G306" s="3"/>
      <c r="H306" s="3"/>
      <c r="I306" s="3"/>
    </row>
    <row r="307" spans="1:9" ht="15">
      <c r="A307" s="3"/>
      <c r="B307" s="3"/>
      <c r="C307" s="3"/>
      <c r="D307" s="3"/>
      <c r="E307" s="3"/>
      <c r="F307" s="3"/>
      <c r="G307" s="3"/>
      <c r="H307" s="3"/>
      <c r="I307" s="3"/>
    </row>
    <row r="308" spans="1:9" ht="15">
      <c r="A308" s="3"/>
      <c r="B308" s="3"/>
      <c r="C308" s="3"/>
      <c r="D308" s="3"/>
      <c r="E308" s="3"/>
      <c r="F308" s="3"/>
      <c r="G308" s="3"/>
      <c r="H308" s="3"/>
      <c r="I308" s="3"/>
    </row>
    <row r="309" spans="1:9" ht="15">
      <c r="A309" s="3"/>
      <c r="B309" s="3"/>
      <c r="C309" s="3"/>
      <c r="D309" s="3"/>
      <c r="E309" s="3"/>
      <c r="F309" s="3"/>
      <c r="G309" s="3"/>
      <c r="H309" s="3"/>
      <c r="I309" s="3"/>
    </row>
    <row r="310" spans="1:9" ht="15">
      <c r="A310" s="3"/>
      <c r="B310" s="3"/>
      <c r="C310" s="3"/>
      <c r="D310" s="3"/>
      <c r="E310" s="3"/>
      <c r="F310" s="3"/>
      <c r="G310" s="3"/>
      <c r="H310" s="3"/>
      <c r="I310" s="3"/>
    </row>
    <row r="311" spans="1:9" ht="15">
      <c r="A311" s="3"/>
      <c r="B311" s="3"/>
      <c r="C311" s="3"/>
      <c r="D311" s="3"/>
      <c r="E311" s="3"/>
      <c r="F311" s="3"/>
      <c r="G311" s="3"/>
      <c r="H311" s="3"/>
      <c r="I311" s="3"/>
    </row>
    <row r="312" spans="1:9" ht="15">
      <c r="A312" s="3"/>
      <c r="B312" s="3"/>
      <c r="C312" s="3"/>
      <c r="D312" s="3"/>
      <c r="E312" s="3"/>
      <c r="F312" s="3"/>
      <c r="G312" s="3"/>
      <c r="H312" s="3"/>
      <c r="I312" s="3"/>
    </row>
    <row r="313" spans="1:9" ht="15">
      <c r="A313" s="3"/>
      <c r="B313" s="3"/>
      <c r="C313" s="3"/>
      <c r="D313" s="3"/>
      <c r="E313" s="3"/>
      <c r="F313" s="3"/>
      <c r="G313" s="3"/>
      <c r="H313" s="3"/>
      <c r="I313" s="3"/>
    </row>
    <row r="314" spans="1:9" ht="15">
      <c r="A314" s="3"/>
      <c r="B314" s="3"/>
      <c r="C314" s="3"/>
      <c r="D314" s="3"/>
      <c r="E314" s="3"/>
      <c r="F314" s="3"/>
      <c r="G314" s="3"/>
      <c r="H314" s="3"/>
      <c r="I314" s="3"/>
    </row>
    <row r="315" spans="1:9" ht="15">
      <c r="A315" s="3"/>
      <c r="B315" s="3"/>
      <c r="C315" s="3"/>
      <c r="D315" s="3"/>
      <c r="E315" s="3"/>
      <c r="F315" s="3"/>
      <c r="G315" s="3"/>
      <c r="H315" s="3"/>
      <c r="I315" s="3"/>
    </row>
    <row r="316" spans="1:9" ht="15">
      <c r="A316" s="3"/>
      <c r="B316" s="3"/>
      <c r="C316" s="3"/>
      <c r="D316" s="3"/>
      <c r="E316" s="3"/>
      <c r="F316" s="3"/>
      <c r="G316" s="3"/>
      <c r="H316" s="3"/>
      <c r="I316" s="3"/>
    </row>
    <row r="317" spans="1:9" ht="15">
      <c r="A317" s="3"/>
      <c r="B317" s="3"/>
      <c r="C317" s="3"/>
      <c r="D317" s="3"/>
      <c r="E317" s="3"/>
      <c r="F317" s="3"/>
      <c r="G317" s="3"/>
      <c r="H317" s="3"/>
      <c r="I317" s="3"/>
    </row>
    <row r="318" spans="1:9" ht="15">
      <c r="A318" s="3"/>
      <c r="B318" s="3"/>
      <c r="C318" s="3"/>
      <c r="D318" s="3"/>
      <c r="E318" s="3"/>
      <c r="F318" s="3"/>
      <c r="G318" s="3"/>
      <c r="H318" s="3"/>
      <c r="I318" s="3"/>
    </row>
    <row r="319" spans="1:9" ht="15">
      <c r="A319" s="3"/>
      <c r="B319" s="3"/>
      <c r="C319" s="3"/>
      <c r="D319" s="3"/>
      <c r="E319" s="3"/>
      <c r="F319" s="3"/>
      <c r="G319" s="3"/>
      <c r="H319" s="3"/>
      <c r="I319" s="3"/>
    </row>
    <row r="320" spans="1:9" ht="15">
      <c r="A320" s="3"/>
      <c r="B320" s="3"/>
      <c r="C320" s="3"/>
      <c r="D320" s="3"/>
      <c r="E320" s="3"/>
      <c r="F320" s="3"/>
      <c r="G320" s="3"/>
      <c r="H320" s="3"/>
      <c r="I320" s="3"/>
    </row>
    <row r="321" spans="1:9" ht="15">
      <c r="A321" s="3"/>
      <c r="B321" s="3"/>
      <c r="C321" s="3"/>
      <c r="D321" s="3"/>
      <c r="E321" s="3"/>
      <c r="F321" s="3"/>
      <c r="G321" s="3"/>
      <c r="H321" s="3"/>
      <c r="I321" s="3"/>
    </row>
    <row r="322" spans="1:9" ht="15">
      <c r="A322" s="3"/>
      <c r="B322" s="3"/>
      <c r="C322" s="3"/>
      <c r="D322" s="3"/>
      <c r="E322" s="3"/>
      <c r="F322" s="3"/>
      <c r="G322" s="3"/>
      <c r="H322" s="3"/>
      <c r="I322" s="3"/>
    </row>
    <row r="323" spans="1:9" ht="15">
      <c r="A323" s="3"/>
      <c r="B323" s="3"/>
      <c r="C323" s="3"/>
      <c r="D323" s="3"/>
      <c r="E323" s="3"/>
      <c r="F323" s="3"/>
      <c r="G323" s="3"/>
      <c r="H323" s="3"/>
      <c r="I323" s="3"/>
    </row>
    <row r="324" spans="1:9" ht="15">
      <c r="A324" s="3"/>
      <c r="B324" s="3"/>
      <c r="C324" s="3"/>
      <c r="D324" s="3"/>
      <c r="E324" s="3"/>
      <c r="F324" s="3"/>
      <c r="G324" s="3"/>
      <c r="H324" s="3"/>
      <c r="I324" s="3"/>
    </row>
    <row r="325" spans="1:9" ht="15">
      <c r="A325" s="3"/>
      <c r="B325" s="3"/>
      <c r="C325" s="3"/>
      <c r="D325" s="3"/>
      <c r="E325" s="3"/>
      <c r="F325" s="3"/>
      <c r="G325" s="3"/>
      <c r="H325" s="3"/>
      <c r="I325" s="3"/>
    </row>
    <row r="326" spans="1:9" ht="15">
      <c r="A326" s="3"/>
      <c r="B326" s="3"/>
      <c r="C326" s="3"/>
      <c r="D326" s="3"/>
      <c r="E326" s="3"/>
      <c r="F326" s="3"/>
      <c r="G326" s="3"/>
      <c r="H326" s="3"/>
      <c r="I326" s="3"/>
    </row>
    <row r="327" spans="1:9" ht="15">
      <c r="A327" s="3"/>
      <c r="B327" s="3"/>
      <c r="C327" s="3"/>
      <c r="D327" s="3"/>
      <c r="E327" s="3"/>
      <c r="F327" s="3"/>
      <c r="G327" s="3"/>
      <c r="H327" s="3"/>
      <c r="I327" s="3"/>
    </row>
    <row r="328" spans="1:9" ht="15">
      <c r="A328" s="3"/>
      <c r="B328" s="3"/>
      <c r="C328" s="3"/>
      <c r="D328" s="3"/>
      <c r="E328" s="3"/>
      <c r="F328" s="3"/>
      <c r="G328" s="3"/>
      <c r="H328" s="3"/>
      <c r="I328" s="3"/>
    </row>
    <row r="329" spans="1:9" ht="15">
      <c r="A329" s="3"/>
      <c r="B329" s="3"/>
      <c r="C329" s="3"/>
      <c r="D329" s="3"/>
      <c r="E329" s="3"/>
      <c r="F329" s="3"/>
      <c r="G329" s="3"/>
      <c r="H329" s="3"/>
      <c r="I329" s="3"/>
    </row>
    <row r="330" spans="1:9" ht="15">
      <c r="A330" s="3"/>
      <c r="B330" s="3"/>
      <c r="C330" s="3"/>
      <c r="D330" s="3"/>
      <c r="E330" s="3"/>
      <c r="F330" s="3"/>
      <c r="G330" s="3"/>
      <c r="H330" s="3"/>
      <c r="I330" s="3"/>
    </row>
    <row r="331" spans="1:9" ht="15">
      <c r="A331" s="3"/>
      <c r="B331" s="3"/>
      <c r="C331" s="3"/>
      <c r="D331" s="3"/>
      <c r="E331" s="3"/>
      <c r="F331" s="3"/>
      <c r="G331" s="3"/>
      <c r="H331" s="3"/>
      <c r="I331" s="3"/>
    </row>
    <row r="332" spans="1:9" ht="15">
      <c r="A332" s="3"/>
      <c r="B332" s="3"/>
      <c r="C332" s="3"/>
      <c r="D332" s="3"/>
      <c r="E332" s="3"/>
      <c r="F332" s="3"/>
      <c r="G332" s="3"/>
      <c r="H332" s="3"/>
      <c r="I332" s="3"/>
    </row>
    <row r="333" spans="1:9" ht="15">
      <c r="A333" s="3"/>
      <c r="B333" s="3"/>
      <c r="C333" s="3"/>
      <c r="D333" s="3"/>
      <c r="E333" s="3"/>
      <c r="F333" s="3"/>
      <c r="G333" s="3"/>
      <c r="H333" s="3"/>
      <c r="I333" s="3"/>
    </row>
    <row r="334" spans="1:9" ht="15">
      <c r="A334" s="3"/>
      <c r="B334" s="3"/>
      <c r="C334" s="3"/>
      <c r="D334" s="3"/>
      <c r="E334" s="3"/>
      <c r="F334" s="3"/>
      <c r="G334" s="3"/>
      <c r="H334" s="3"/>
      <c r="I334" s="3"/>
    </row>
    <row r="335" spans="1:9" ht="15">
      <c r="A335" s="3"/>
      <c r="B335" s="3"/>
      <c r="C335" s="3"/>
      <c r="D335" s="3"/>
      <c r="E335" s="3"/>
      <c r="F335" s="3"/>
      <c r="G335" s="3"/>
      <c r="H335" s="3"/>
      <c r="I335" s="3"/>
    </row>
    <row r="336" spans="1:9" ht="15">
      <c r="A336" s="3"/>
      <c r="B336" s="3"/>
      <c r="C336" s="3"/>
      <c r="D336" s="3"/>
      <c r="E336" s="3"/>
      <c r="F336" s="3"/>
      <c r="G336" s="3"/>
      <c r="H336" s="3"/>
      <c r="I336" s="3"/>
    </row>
    <row r="337" spans="1:9" ht="15">
      <c r="A337" s="3"/>
      <c r="B337" s="3"/>
      <c r="C337" s="3"/>
      <c r="D337" s="3"/>
      <c r="E337" s="3"/>
      <c r="F337" s="3"/>
      <c r="G337" s="3"/>
      <c r="H337" s="3"/>
      <c r="I337" s="3"/>
    </row>
    <row r="338" spans="1:9" ht="15">
      <c r="A338" s="3"/>
      <c r="B338" s="3"/>
      <c r="C338" s="3"/>
      <c r="D338" s="3"/>
      <c r="E338" s="3"/>
      <c r="F338" s="3"/>
      <c r="G338" s="3"/>
      <c r="H338" s="3"/>
      <c r="I338" s="3"/>
    </row>
    <row r="339" spans="1:9" ht="15">
      <c r="A339" s="3"/>
      <c r="B339" s="3"/>
      <c r="C339" s="3"/>
      <c r="D339" s="3"/>
      <c r="E339" s="3"/>
      <c r="F339" s="3"/>
      <c r="G339" s="3"/>
      <c r="H339" s="3"/>
      <c r="I339" s="3"/>
    </row>
    <row r="340" spans="1:9" ht="15">
      <c r="A340" s="3"/>
      <c r="B340" s="3"/>
      <c r="C340" s="3"/>
      <c r="D340" s="3"/>
      <c r="E340" s="3"/>
      <c r="F340" s="3"/>
      <c r="G340" s="3"/>
      <c r="H340" s="3"/>
      <c r="I340" s="3"/>
    </row>
    <row r="341" spans="1:9" ht="15">
      <c r="A341" s="3"/>
      <c r="B341" s="3"/>
      <c r="C341" s="3"/>
      <c r="D341" s="3"/>
      <c r="E341" s="3"/>
      <c r="F341" s="3"/>
      <c r="G341" s="3"/>
      <c r="H341" s="3"/>
      <c r="I341" s="3"/>
    </row>
    <row r="342" spans="1:9" ht="15">
      <c r="A342" s="3"/>
      <c r="B342" s="3"/>
      <c r="C342" s="3"/>
      <c r="D342" s="3"/>
      <c r="E342" s="3"/>
      <c r="F342" s="3"/>
      <c r="G342" s="3"/>
      <c r="H342" s="3"/>
      <c r="I342" s="3"/>
    </row>
    <row r="343" spans="1:9" ht="15">
      <c r="A343" s="3"/>
      <c r="B343" s="3"/>
      <c r="C343" s="3"/>
      <c r="D343" s="3"/>
      <c r="E343" s="3"/>
      <c r="F343" s="3"/>
      <c r="G343" s="3"/>
      <c r="H343" s="3"/>
      <c r="I343" s="3"/>
    </row>
    <row r="344" spans="1:9" ht="15">
      <c r="A344" s="3"/>
      <c r="B344" s="3"/>
      <c r="C344" s="3"/>
      <c r="D344" s="3"/>
      <c r="E344" s="3"/>
      <c r="F344" s="3"/>
      <c r="G344" s="3"/>
      <c r="H344" s="3"/>
      <c r="I344" s="3"/>
    </row>
    <row r="345" spans="1:9" ht="15">
      <c r="A345" s="3"/>
      <c r="B345" s="3"/>
      <c r="C345" s="3"/>
      <c r="D345" s="3"/>
      <c r="E345" s="3"/>
      <c r="F345" s="3"/>
      <c r="G345" s="3"/>
      <c r="H345" s="3"/>
      <c r="I345" s="3"/>
    </row>
    <row r="346" spans="1:9" ht="15">
      <c r="A346" s="3"/>
      <c r="B346" s="3"/>
      <c r="C346" s="3"/>
      <c r="D346" s="3"/>
      <c r="E346" s="3"/>
      <c r="F346" s="3"/>
      <c r="G346" s="3"/>
      <c r="H346" s="3"/>
      <c r="I346" s="3"/>
    </row>
    <row r="347" spans="1:9" ht="15">
      <c r="A347" s="3"/>
      <c r="B347" s="3"/>
      <c r="C347" s="3"/>
      <c r="D347" s="3"/>
      <c r="E347" s="3"/>
      <c r="F347" s="3"/>
      <c r="G347" s="3"/>
      <c r="H347" s="3"/>
      <c r="I347" s="3"/>
    </row>
    <row r="348" spans="1:9" ht="15">
      <c r="A348" s="3"/>
      <c r="B348" s="3"/>
      <c r="C348" s="3"/>
      <c r="D348" s="3"/>
      <c r="E348" s="3"/>
      <c r="F348" s="3"/>
      <c r="G348" s="3"/>
      <c r="H348" s="3"/>
      <c r="I348" s="3"/>
    </row>
    <row r="349" spans="1:9" ht="15">
      <c r="A349" s="3"/>
      <c r="B349" s="3"/>
      <c r="C349" s="3"/>
      <c r="D349" s="3"/>
      <c r="E349" s="3"/>
      <c r="F349" s="3"/>
      <c r="G349" s="3"/>
      <c r="H349" s="3"/>
      <c r="I349" s="3"/>
    </row>
    <row r="350" spans="1:9" ht="15">
      <c r="A350" s="3"/>
      <c r="B350" s="3"/>
      <c r="C350" s="3"/>
      <c r="D350" s="3"/>
      <c r="E350" s="3"/>
      <c r="F350" s="3"/>
      <c r="G350" s="3"/>
      <c r="H350" s="3"/>
      <c r="I350" s="3"/>
    </row>
    <row r="351" spans="1:9" ht="15">
      <c r="A351" s="3"/>
      <c r="B351" s="3"/>
      <c r="C351" s="3"/>
      <c r="D351" s="3"/>
      <c r="E351" s="3"/>
      <c r="F351" s="3"/>
      <c r="G351" s="3"/>
      <c r="H351" s="3"/>
      <c r="I351" s="3"/>
    </row>
    <row r="352" spans="1:9" ht="15">
      <c r="A352" s="3"/>
      <c r="B352" s="3"/>
      <c r="C352" s="3"/>
      <c r="D352" s="3"/>
      <c r="E352" s="3"/>
      <c r="F352" s="3"/>
      <c r="G352" s="3"/>
      <c r="H352" s="3"/>
      <c r="I352" s="3"/>
    </row>
    <row r="353" spans="1:9" ht="15">
      <c r="A353" s="3"/>
      <c r="B353" s="3"/>
      <c r="C353" s="3"/>
      <c r="D353" s="3"/>
      <c r="E353" s="3"/>
      <c r="F353" s="3"/>
      <c r="G353" s="3"/>
      <c r="H353" s="3"/>
      <c r="I353" s="3"/>
    </row>
    <row r="354" spans="1:9" ht="15">
      <c r="A354" s="3"/>
      <c r="B354" s="3"/>
      <c r="C354" s="3"/>
      <c r="D354" s="3"/>
      <c r="E354" s="3"/>
      <c r="F354" s="3"/>
      <c r="G354" s="3"/>
      <c r="H354" s="3"/>
      <c r="I354" s="3"/>
    </row>
    <row r="355" spans="1:9" ht="15">
      <c r="A355" s="3"/>
      <c r="B355" s="3"/>
      <c r="C355" s="3"/>
      <c r="D355" s="3"/>
      <c r="E355" s="3"/>
      <c r="F355" s="3"/>
      <c r="G355" s="3"/>
      <c r="H355" s="3"/>
      <c r="I355" s="3"/>
    </row>
    <row r="356" spans="1:9" ht="15">
      <c r="A356" s="3"/>
      <c r="B356" s="3"/>
      <c r="C356" s="3"/>
      <c r="D356" s="3"/>
      <c r="E356" s="3"/>
      <c r="F356" s="3"/>
      <c r="G356" s="3"/>
      <c r="H356" s="3"/>
      <c r="I356" s="3"/>
    </row>
    <row r="357" spans="1:9" ht="15">
      <c r="A357" s="3"/>
      <c r="B357" s="3"/>
      <c r="C357" s="3"/>
      <c r="D357" s="3"/>
      <c r="E357" s="3"/>
      <c r="F357" s="3"/>
      <c r="G357" s="3"/>
      <c r="H357" s="3"/>
      <c r="I357" s="3"/>
    </row>
    <row r="358" spans="1:9" ht="15">
      <c r="A358" s="3"/>
      <c r="B358" s="3"/>
      <c r="C358" s="3"/>
      <c r="D358" s="3"/>
      <c r="E358" s="3"/>
      <c r="F358" s="3"/>
      <c r="G358" s="3"/>
      <c r="H358" s="3"/>
      <c r="I358" s="3"/>
    </row>
    <row r="359" spans="1:9" ht="15">
      <c r="A359" s="3"/>
      <c r="B359" s="3"/>
      <c r="C359" s="3"/>
      <c r="D359" s="3"/>
      <c r="E359" s="3"/>
      <c r="F359" s="3"/>
      <c r="G359" s="3"/>
      <c r="H359" s="3"/>
      <c r="I359" s="3"/>
    </row>
    <row r="360" spans="1:9" ht="15">
      <c r="A360" s="3"/>
      <c r="B360" s="3"/>
      <c r="C360" s="3"/>
      <c r="D360" s="3"/>
      <c r="E360" s="3"/>
      <c r="F360" s="3"/>
      <c r="G360" s="3"/>
      <c r="H360" s="3"/>
      <c r="I360" s="3"/>
    </row>
    <row r="361" spans="1:9" ht="15">
      <c r="A361" s="3"/>
      <c r="B361" s="3"/>
      <c r="C361" s="3"/>
      <c r="D361" s="3"/>
      <c r="E361" s="3"/>
      <c r="F361" s="3"/>
      <c r="G361" s="3"/>
      <c r="H361" s="3"/>
      <c r="I361" s="3"/>
    </row>
    <row r="362" spans="1:9" ht="15">
      <c r="A362" s="3"/>
      <c r="B362" s="3"/>
      <c r="C362" s="3"/>
      <c r="D362" s="3"/>
      <c r="E362" s="3"/>
      <c r="F362" s="3"/>
      <c r="G362" s="3"/>
      <c r="H362" s="3"/>
      <c r="I362" s="3"/>
    </row>
    <row r="363" spans="1:9" ht="15">
      <c r="A363" s="3"/>
      <c r="B363" s="3"/>
      <c r="C363" s="3"/>
      <c r="D363" s="3"/>
      <c r="E363" s="3"/>
      <c r="F363" s="3"/>
      <c r="G363" s="3"/>
      <c r="H363" s="3"/>
      <c r="I363" s="3"/>
    </row>
    <row r="364" spans="1:9" ht="15">
      <c r="A364" s="3"/>
      <c r="B364" s="3"/>
      <c r="C364" s="3"/>
      <c r="D364" s="3"/>
      <c r="E364" s="3"/>
      <c r="F364" s="3"/>
      <c r="G364" s="3"/>
      <c r="H364" s="3"/>
      <c r="I364" s="3"/>
    </row>
    <row r="365" spans="1:9" ht="15">
      <c r="A365" s="3"/>
      <c r="B365" s="3"/>
      <c r="C365" s="3"/>
      <c r="D365" s="3"/>
      <c r="E365" s="3"/>
      <c r="F365" s="3"/>
      <c r="G365" s="3"/>
      <c r="H365" s="3"/>
      <c r="I365" s="3"/>
    </row>
    <row r="366" spans="1:9" ht="15">
      <c r="A366" s="3"/>
      <c r="B366" s="3"/>
      <c r="C366" s="3"/>
      <c r="D366" s="3"/>
      <c r="E366" s="3"/>
      <c r="F366" s="3"/>
      <c r="G366" s="3"/>
      <c r="H366" s="3"/>
      <c r="I366" s="3"/>
    </row>
    <row r="367" spans="1:9" ht="15">
      <c r="A367" s="3"/>
      <c r="B367" s="3"/>
      <c r="C367" s="3"/>
      <c r="D367" s="3"/>
      <c r="E367" s="3"/>
      <c r="F367" s="3"/>
      <c r="G367" s="3"/>
      <c r="H367" s="3"/>
      <c r="I367" s="3"/>
    </row>
    <row r="368" spans="1:9" ht="15">
      <c r="A368" s="3"/>
      <c r="B368" s="3"/>
      <c r="C368" s="3"/>
      <c r="D368" s="3"/>
      <c r="E368" s="3"/>
      <c r="F368" s="3"/>
      <c r="G368" s="3"/>
      <c r="H368" s="3"/>
      <c r="I368" s="3"/>
    </row>
    <row r="369" spans="1:9" ht="15">
      <c r="A369" s="3"/>
      <c r="B369" s="3"/>
      <c r="C369" s="3"/>
      <c r="D369" s="3"/>
      <c r="E369" s="3"/>
      <c r="F369" s="3"/>
      <c r="G369" s="3"/>
      <c r="H369" s="3"/>
      <c r="I369" s="3"/>
    </row>
    <row r="370" spans="1:9" ht="15">
      <c r="A370" s="3"/>
      <c r="B370" s="3"/>
      <c r="C370" s="3"/>
      <c r="D370" s="3"/>
      <c r="E370" s="3"/>
      <c r="F370" s="3"/>
      <c r="G370" s="3"/>
      <c r="H370" s="3"/>
      <c r="I370" s="3"/>
    </row>
    <row r="371" spans="1:9" ht="15">
      <c r="A371" s="3"/>
      <c r="B371" s="3"/>
      <c r="C371" s="3"/>
      <c r="D371" s="3"/>
      <c r="E371" s="3"/>
      <c r="F371" s="3"/>
      <c r="G371" s="3"/>
      <c r="H371" s="3"/>
      <c r="I371" s="3"/>
    </row>
    <row r="372" spans="1:9" ht="15">
      <c r="A372" s="3"/>
      <c r="B372" s="3"/>
      <c r="C372" s="3"/>
      <c r="D372" s="3"/>
      <c r="E372" s="3"/>
      <c r="F372" s="3"/>
      <c r="G372" s="3"/>
      <c r="H372" s="3"/>
      <c r="I372" s="3"/>
    </row>
    <row r="373" spans="1:9" ht="15">
      <c r="A373" s="3"/>
      <c r="B373" s="3"/>
      <c r="C373" s="3"/>
      <c r="D373" s="3"/>
      <c r="E373" s="3"/>
      <c r="F373" s="3"/>
      <c r="G373" s="3"/>
      <c r="H373" s="3"/>
      <c r="I373" s="3"/>
    </row>
    <row r="374" spans="1:9" ht="15">
      <c r="A374" s="3"/>
      <c r="B374" s="3"/>
      <c r="C374" s="3"/>
      <c r="D374" s="3"/>
      <c r="E374" s="3"/>
      <c r="F374" s="3"/>
      <c r="G374" s="3"/>
      <c r="H374" s="3"/>
      <c r="I374" s="3"/>
    </row>
    <row r="375" spans="1:9" ht="15">
      <c r="A375" s="3"/>
      <c r="B375" s="3"/>
      <c r="C375" s="3"/>
      <c r="D375" s="3"/>
      <c r="E375" s="3"/>
      <c r="F375" s="3"/>
      <c r="G375" s="3"/>
      <c r="H375" s="3"/>
      <c r="I375" s="3"/>
    </row>
    <row r="376" spans="1:9" ht="15">
      <c r="A376" s="3"/>
      <c r="B376" s="3"/>
      <c r="C376" s="3"/>
      <c r="D376" s="3"/>
      <c r="E376" s="3"/>
      <c r="F376" s="3"/>
      <c r="G376" s="3"/>
      <c r="H376" s="3"/>
      <c r="I376" s="3"/>
    </row>
    <row r="377" spans="1:9" ht="15">
      <c r="A377" s="3"/>
      <c r="B377" s="3"/>
      <c r="C377" s="3"/>
      <c r="D377" s="3"/>
      <c r="E377" s="3"/>
      <c r="F377" s="3"/>
      <c r="G377" s="3"/>
      <c r="H377" s="3"/>
      <c r="I377" s="3"/>
    </row>
    <row r="378" spans="1:9" ht="15">
      <c r="A378" s="3"/>
      <c r="B378" s="3"/>
      <c r="C378" s="3"/>
      <c r="D378" s="3"/>
      <c r="E378" s="3"/>
      <c r="F378" s="3"/>
      <c r="G378" s="3"/>
      <c r="H378" s="3"/>
      <c r="I378" s="3"/>
    </row>
    <row r="379" spans="1:9" ht="15">
      <c r="A379" s="3"/>
      <c r="B379" s="3"/>
      <c r="C379" s="3"/>
      <c r="D379" s="3"/>
      <c r="E379" s="3"/>
      <c r="F379" s="3"/>
      <c r="G379" s="3"/>
      <c r="H379" s="3"/>
      <c r="I379" s="3"/>
    </row>
    <row r="380" spans="1:9" ht="15">
      <c r="A380" s="3"/>
      <c r="B380" s="3"/>
      <c r="C380" s="3"/>
      <c r="D380" s="3"/>
      <c r="E380" s="3"/>
      <c r="F380" s="3"/>
      <c r="G380" s="3"/>
      <c r="H380" s="3"/>
      <c r="I380" s="3"/>
    </row>
    <row r="381" spans="1:9" ht="15">
      <c r="A381" s="3"/>
      <c r="B381" s="3"/>
      <c r="C381" s="3"/>
      <c r="D381" s="3"/>
      <c r="E381" s="3"/>
      <c r="F381" s="3"/>
      <c r="G381" s="3"/>
      <c r="H381" s="3"/>
      <c r="I381" s="3"/>
    </row>
    <row r="382" spans="1:9" ht="15">
      <c r="A382" s="3"/>
      <c r="B382" s="3"/>
      <c r="C382" s="3"/>
      <c r="D382" s="3"/>
      <c r="E382" s="3"/>
      <c r="F382" s="3"/>
      <c r="G382" s="3"/>
      <c r="H382" s="3"/>
      <c r="I382" s="3"/>
    </row>
    <row r="383" spans="1:9" ht="15">
      <c r="A383" s="3"/>
      <c r="B383" s="3"/>
      <c r="C383" s="3"/>
      <c r="D383" s="3"/>
      <c r="E383" s="3"/>
      <c r="F383" s="3"/>
      <c r="G383" s="3"/>
      <c r="H383" s="3"/>
      <c r="I383" s="3"/>
    </row>
    <row r="384" spans="1:9" ht="15">
      <c r="A384" s="3"/>
      <c r="B384" s="3"/>
      <c r="C384" s="3"/>
      <c r="D384" s="3"/>
      <c r="E384" s="3"/>
      <c r="F384" s="3"/>
      <c r="G384" s="3"/>
      <c r="H384" s="3"/>
      <c r="I384" s="3"/>
    </row>
    <row r="385" spans="1:9" ht="15">
      <c r="A385" s="3"/>
      <c r="B385" s="3"/>
      <c r="C385" s="3"/>
      <c r="D385" s="3"/>
      <c r="E385" s="3"/>
      <c r="F385" s="3"/>
      <c r="G385" s="3"/>
      <c r="H385" s="3"/>
      <c r="I385" s="3"/>
    </row>
    <row r="386" spans="1:9" ht="15">
      <c r="A386" s="3"/>
      <c r="B386" s="3"/>
      <c r="C386" s="3"/>
      <c r="D386" s="3"/>
      <c r="E386" s="3"/>
      <c r="F386" s="3"/>
      <c r="G386" s="3"/>
      <c r="H386" s="3"/>
      <c r="I386" s="3"/>
    </row>
    <row r="387" spans="1:9" ht="15">
      <c r="A387" s="3"/>
      <c r="B387" s="3"/>
      <c r="C387" s="3"/>
      <c r="D387" s="3"/>
      <c r="E387" s="3"/>
      <c r="F387" s="3"/>
      <c r="G387" s="3"/>
      <c r="H387" s="3"/>
      <c r="I387" s="3"/>
    </row>
    <row r="388" spans="1:9" ht="15">
      <c r="A388" s="3"/>
      <c r="B388" s="3"/>
      <c r="C388" s="3"/>
      <c r="D388" s="3"/>
      <c r="E388" s="3"/>
      <c r="F388" s="3"/>
      <c r="G388" s="3"/>
      <c r="H388" s="3"/>
      <c r="I388" s="3"/>
    </row>
    <row r="389" spans="1:9" ht="15">
      <c r="A389" s="3"/>
      <c r="B389" s="3"/>
      <c r="C389" s="3"/>
      <c r="D389" s="3"/>
      <c r="E389" s="3"/>
      <c r="F389" s="3"/>
      <c r="G389" s="3"/>
      <c r="H389" s="3"/>
      <c r="I389" s="3"/>
    </row>
    <row r="390" spans="1:9" ht="15">
      <c r="A390" s="3"/>
      <c r="B390" s="3"/>
      <c r="C390" s="3"/>
      <c r="D390" s="3"/>
      <c r="E390" s="3"/>
      <c r="F390" s="3"/>
      <c r="G390" s="3"/>
      <c r="H390" s="3"/>
      <c r="I390" s="3"/>
    </row>
    <row r="391" spans="1:9" ht="15">
      <c r="A391" s="3"/>
      <c r="B391" s="3"/>
      <c r="C391" s="3"/>
      <c r="D391" s="3"/>
      <c r="E391" s="3"/>
      <c r="F391" s="3"/>
      <c r="G391" s="3"/>
      <c r="H391" s="3"/>
      <c r="I391" s="3"/>
    </row>
    <row r="392" spans="1:9" ht="15">
      <c r="A392" s="3"/>
      <c r="B392" s="3"/>
      <c r="C392" s="3"/>
      <c r="D392" s="3"/>
      <c r="E392" s="3"/>
      <c r="F392" s="3"/>
      <c r="G392" s="3"/>
      <c r="H392" s="3"/>
      <c r="I392" s="3"/>
    </row>
    <row r="393" spans="1:9" ht="15">
      <c r="A393" s="3"/>
      <c r="B393" s="3"/>
      <c r="C393" s="3"/>
      <c r="D393" s="3"/>
      <c r="E393" s="3"/>
      <c r="F393" s="3"/>
      <c r="G393" s="3"/>
      <c r="H393" s="3"/>
      <c r="I393" s="3"/>
    </row>
    <row r="394" spans="1:9" ht="15">
      <c r="A394" s="3"/>
      <c r="B394" s="3"/>
      <c r="C394" s="3"/>
      <c r="D394" s="3"/>
      <c r="E394" s="3"/>
      <c r="F394" s="3"/>
      <c r="G394" s="3"/>
      <c r="H394" s="3"/>
      <c r="I394" s="3"/>
    </row>
    <row r="395" spans="1:9" ht="15">
      <c r="A395" s="3"/>
      <c r="B395" s="3"/>
      <c r="C395" s="3"/>
      <c r="D395" s="3"/>
      <c r="E395" s="3"/>
      <c r="F395" s="3"/>
      <c r="G395" s="3"/>
      <c r="H395" s="3"/>
      <c r="I395" s="3"/>
    </row>
    <row r="396" spans="1:9" ht="15">
      <c r="A396" s="3"/>
      <c r="B396" s="3"/>
      <c r="C396" s="3"/>
      <c r="D396" s="3"/>
      <c r="E396" s="3"/>
      <c r="F396" s="3"/>
      <c r="G396" s="3"/>
      <c r="H396" s="3"/>
      <c r="I396" s="3"/>
    </row>
    <row r="397" spans="1:9" ht="15">
      <c r="A397" s="3"/>
      <c r="B397" s="3"/>
      <c r="C397" s="3"/>
      <c r="D397" s="3"/>
      <c r="E397" s="3"/>
      <c r="F397" s="3"/>
      <c r="G397" s="3"/>
      <c r="H397" s="3"/>
      <c r="I397" s="3"/>
    </row>
    <row r="398" spans="1:9" ht="15">
      <c r="A398" s="3"/>
      <c r="B398" s="3"/>
      <c r="C398" s="3"/>
      <c r="D398" s="3"/>
      <c r="E398" s="3"/>
      <c r="F398" s="3"/>
      <c r="G398" s="3"/>
      <c r="H398" s="3"/>
      <c r="I398" s="3"/>
    </row>
    <row r="399" spans="1:9" ht="15">
      <c r="A399" s="3"/>
      <c r="B399" s="3"/>
      <c r="C399" s="3"/>
      <c r="D399" s="3"/>
      <c r="E399" s="3"/>
      <c r="F399" s="3"/>
      <c r="G399" s="3"/>
      <c r="H399" s="3"/>
      <c r="I399" s="3"/>
    </row>
    <row r="400" spans="1:9" ht="15">
      <c r="A400" s="3"/>
      <c r="B400" s="3"/>
      <c r="C400" s="3"/>
      <c r="D400" s="3"/>
      <c r="E400" s="3"/>
      <c r="F400" s="3"/>
      <c r="G400" s="3"/>
      <c r="H400" s="3"/>
      <c r="I400" s="3"/>
    </row>
    <row r="401" spans="1:9" ht="15">
      <c r="A401" s="3"/>
      <c r="B401" s="3"/>
      <c r="C401" s="3"/>
      <c r="D401" s="3"/>
      <c r="E401" s="3"/>
      <c r="F401" s="3"/>
      <c r="G401" s="3"/>
      <c r="H401" s="3"/>
      <c r="I401" s="3"/>
    </row>
    <row r="402" spans="1:9" ht="15">
      <c r="A402" s="3"/>
      <c r="B402" s="3"/>
      <c r="C402" s="3"/>
      <c r="D402" s="3"/>
      <c r="E402" s="3"/>
      <c r="F402" s="3"/>
      <c r="G402" s="3"/>
      <c r="H402" s="3"/>
      <c r="I402" s="3"/>
    </row>
    <row r="403" spans="1:9" ht="15">
      <c r="A403" s="3"/>
      <c r="B403" s="3"/>
      <c r="C403" s="3"/>
      <c r="D403" s="3"/>
      <c r="E403" s="3"/>
      <c r="F403" s="3"/>
      <c r="G403" s="3"/>
      <c r="H403" s="3"/>
      <c r="I403" s="3"/>
    </row>
    <row r="404" spans="1:9" ht="15">
      <c r="A404" s="3"/>
      <c r="B404" s="3"/>
      <c r="C404" s="3"/>
      <c r="D404" s="3"/>
      <c r="E404" s="3"/>
      <c r="F404" s="3"/>
      <c r="G404" s="3"/>
      <c r="H404" s="3"/>
      <c r="I404" s="3"/>
    </row>
    <row r="405" spans="1:9" ht="15">
      <c r="A405" s="3"/>
      <c r="B405" s="3"/>
      <c r="C405" s="3"/>
      <c r="D405" s="3"/>
      <c r="E405" s="3"/>
      <c r="F405" s="3"/>
      <c r="G405" s="3"/>
      <c r="H405" s="3"/>
      <c r="I405" s="3"/>
    </row>
    <row r="406" spans="1:9" ht="15">
      <c r="A406" s="3"/>
      <c r="B406" s="3"/>
      <c r="C406" s="3"/>
      <c r="D406" s="3"/>
      <c r="E406" s="3"/>
      <c r="F406" s="3"/>
      <c r="G406" s="3"/>
      <c r="H406" s="3"/>
      <c r="I406" s="3"/>
    </row>
    <row r="407" spans="1:9" ht="15">
      <c r="A407" s="3"/>
      <c r="B407" s="3"/>
      <c r="C407" s="3"/>
      <c r="D407" s="3"/>
      <c r="E407" s="3"/>
      <c r="F407" s="3"/>
      <c r="G407" s="3"/>
      <c r="H407" s="3"/>
      <c r="I407" s="3"/>
    </row>
    <row r="408" spans="1:9" ht="15">
      <c r="A408" s="3"/>
      <c r="B408" s="3"/>
      <c r="C408" s="3"/>
      <c r="D408" s="3"/>
      <c r="E408" s="3"/>
      <c r="F408" s="3"/>
      <c r="G408" s="3"/>
      <c r="H408" s="3"/>
      <c r="I408" s="3"/>
    </row>
    <row r="409" spans="1:9" ht="15">
      <c r="A409" s="3"/>
      <c r="B409" s="3"/>
      <c r="C409" s="3"/>
      <c r="D409" s="3"/>
      <c r="E409" s="3"/>
      <c r="F409" s="3"/>
      <c r="G409" s="3"/>
      <c r="H409" s="3"/>
      <c r="I409" s="3"/>
    </row>
    <row r="410" spans="1:9" ht="15">
      <c r="A410" s="3"/>
      <c r="B410" s="3"/>
      <c r="C410" s="3"/>
      <c r="D410" s="3"/>
      <c r="E410" s="3"/>
      <c r="F410" s="3"/>
      <c r="G410" s="3"/>
      <c r="H410" s="3"/>
      <c r="I410" s="3"/>
    </row>
    <row r="411" spans="1:9" ht="15">
      <c r="A411" s="3"/>
      <c r="B411" s="3"/>
      <c r="C411" s="3"/>
      <c r="D411" s="3"/>
      <c r="E411" s="3"/>
      <c r="F411" s="3"/>
      <c r="G411" s="3"/>
      <c r="H411" s="3"/>
      <c r="I411" s="3"/>
    </row>
    <row r="412" spans="1:9" ht="15">
      <c r="A412" s="3"/>
      <c r="B412" s="3"/>
      <c r="C412" s="3"/>
      <c r="D412" s="3"/>
      <c r="E412" s="3"/>
      <c r="F412" s="3"/>
      <c r="G412" s="3"/>
      <c r="H412" s="3"/>
      <c r="I412" s="3"/>
    </row>
    <row r="413" spans="1:9" ht="15">
      <c r="A413" s="3"/>
      <c r="B413" s="3"/>
      <c r="C413" s="3"/>
      <c r="D413" s="3"/>
      <c r="E413" s="3"/>
      <c r="F413" s="3"/>
      <c r="G413" s="3"/>
      <c r="H413" s="3"/>
      <c r="I413" s="3"/>
    </row>
    <row r="414" spans="1:9" ht="15">
      <c r="A414" s="3"/>
      <c r="B414" s="3"/>
      <c r="C414" s="3"/>
      <c r="D414" s="3"/>
      <c r="E414" s="3"/>
      <c r="F414" s="3"/>
      <c r="G414" s="3"/>
      <c r="H414" s="3"/>
      <c r="I414" s="3"/>
    </row>
    <row r="415" spans="1:9" ht="15">
      <c r="A415" s="3"/>
      <c r="B415" s="3"/>
      <c r="C415" s="3"/>
      <c r="D415" s="3"/>
      <c r="E415" s="3"/>
      <c r="F415" s="3"/>
      <c r="G415" s="3"/>
      <c r="H415" s="3"/>
      <c r="I415" s="3"/>
    </row>
    <row r="416" spans="1:9" ht="15">
      <c r="A416" s="3"/>
      <c r="B416" s="3"/>
      <c r="C416" s="3"/>
      <c r="D416" s="3"/>
      <c r="E416" s="3"/>
      <c r="F416" s="3"/>
      <c r="G416" s="3"/>
      <c r="H416" s="3"/>
      <c r="I416" s="3"/>
    </row>
    <row r="417" spans="1:9" ht="15">
      <c r="A417" s="3"/>
      <c r="B417" s="3"/>
      <c r="C417" s="3"/>
      <c r="D417" s="3"/>
      <c r="E417" s="3"/>
      <c r="F417" s="3"/>
      <c r="G417" s="3"/>
      <c r="H417" s="3"/>
      <c r="I417" s="3"/>
    </row>
    <row r="418" spans="1:9" ht="15">
      <c r="A418" s="3"/>
      <c r="B418" s="3"/>
      <c r="C418" s="3"/>
      <c r="D418" s="3"/>
      <c r="E418" s="3"/>
      <c r="F418" s="3"/>
      <c r="G418" s="3"/>
      <c r="H418" s="3"/>
      <c r="I418" s="3"/>
    </row>
    <row r="419" spans="1:9" ht="15">
      <c r="A419" s="3"/>
      <c r="B419" s="3"/>
      <c r="C419" s="3"/>
      <c r="D419" s="3"/>
      <c r="E419" s="3"/>
      <c r="F419" s="3"/>
      <c r="G419" s="3"/>
      <c r="H419" s="3"/>
      <c r="I419" s="3"/>
    </row>
    <row r="420" spans="1:9" ht="15">
      <c r="A420" s="3"/>
      <c r="B420" s="3"/>
      <c r="C420" s="3"/>
      <c r="D420" s="3"/>
      <c r="E420" s="3"/>
      <c r="F420" s="3"/>
      <c r="G420" s="3"/>
      <c r="H420" s="3"/>
      <c r="I420" s="3"/>
    </row>
    <row r="421" spans="1:9" ht="15">
      <c r="A421" s="3"/>
      <c r="B421" s="3"/>
      <c r="C421" s="3"/>
      <c r="D421" s="3"/>
      <c r="E421" s="3"/>
      <c r="F421" s="3"/>
      <c r="G421" s="3"/>
      <c r="H421" s="3"/>
      <c r="I421" s="3"/>
    </row>
    <row r="422" spans="1:9" ht="15">
      <c r="A422" s="3"/>
      <c r="B422" s="3"/>
      <c r="C422" s="3"/>
      <c r="D422" s="3"/>
      <c r="E422" s="3"/>
      <c r="F422" s="3"/>
      <c r="G422" s="3"/>
      <c r="H422" s="3"/>
      <c r="I422" s="3"/>
    </row>
    <row r="423" spans="1:9" ht="15">
      <c r="A423" s="3"/>
      <c r="B423" s="3"/>
      <c r="C423" s="3"/>
      <c r="D423" s="3"/>
      <c r="E423" s="3"/>
      <c r="F423" s="3"/>
      <c r="G423" s="3"/>
      <c r="H423" s="3"/>
      <c r="I423" s="3"/>
    </row>
    <row r="424" spans="1:9" ht="15">
      <c r="A424" s="3"/>
      <c r="B424" s="3"/>
      <c r="C424" s="3"/>
      <c r="D424" s="3"/>
      <c r="E424" s="3"/>
      <c r="F424" s="3"/>
      <c r="G424" s="3"/>
      <c r="H424" s="3"/>
      <c r="I424" s="3"/>
    </row>
    <row r="425" spans="1:9" ht="15">
      <c r="A425" s="3"/>
      <c r="B425" s="3"/>
      <c r="C425" s="3"/>
      <c r="D425" s="3"/>
      <c r="E425" s="3"/>
      <c r="F425" s="3"/>
      <c r="G425" s="3"/>
      <c r="H425" s="3"/>
      <c r="I425" s="3"/>
    </row>
    <row r="426" spans="1:9" ht="15">
      <c r="A426" s="3"/>
      <c r="B426" s="3"/>
      <c r="C426" s="3"/>
      <c r="D426" s="3"/>
      <c r="E426" s="3"/>
      <c r="F426" s="3"/>
      <c r="G426" s="3"/>
      <c r="H426" s="3"/>
      <c r="I426" s="3"/>
    </row>
    <row r="427" spans="1:9" ht="15">
      <c r="A427" s="3"/>
      <c r="B427" s="3"/>
      <c r="C427" s="3"/>
      <c r="D427" s="3"/>
      <c r="E427" s="3"/>
      <c r="F427" s="3"/>
      <c r="G427" s="3"/>
      <c r="H427" s="3"/>
      <c r="I427" s="3"/>
    </row>
    <row r="428" spans="1:9" ht="15">
      <c r="A428" s="3"/>
      <c r="B428" s="3"/>
      <c r="C428" s="3"/>
      <c r="D428" s="3"/>
      <c r="E428" s="3"/>
      <c r="F428" s="3"/>
      <c r="G428" s="3"/>
      <c r="H428" s="3"/>
      <c r="I428" s="3"/>
    </row>
    <row r="429" spans="1:9" ht="15">
      <c r="A429" s="3"/>
      <c r="B429" s="3"/>
      <c r="C429" s="3"/>
      <c r="D429" s="3"/>
      <c r="E429" s="3"/>
      <c r="F429" s="3"/>
      <c r="G429" s="3"/>
      <c r="H429" s="3"/>
      <c r="I429" s="3"/>
    </row>
    <row r="430" spans="1:9" ht="15">
      <c r="A430" s="3"/>
      <c r="B430" s="3"/>
      <c r="C430" s="3"/>
      <c r="D430" s="3"/>
      <c r="E430" s="3"/>
      <c r="F430" s="3"/>
      <c r="G430" s="3"/>
      <c r="H430" s="3"/>
      <c r="I430" s="3"/>
    </row>
    <row r="431" spans="1:9" ht="15">
      <c r="A431" s="3"/>
      <c r="B431" s="3"/>
      <c r="C431" s="3"/>
      <c r="D431" s="3"/>
      <c r="E431" s="3"/>
      <c r="F431" s="3"/>
      <c r="G431" s="3"/>
      <c r="H431" s="3"/>
      <c r="I431" s="3"/>
    </row>
    <row r="432" spans="1:9" ht="15">
      <c r="A432" s="3"/>
      <c r="B432" s="3"/>
      <c r="C432" s="3"/>
      <c r="D432" s="3"/>
      <c r="E432" s="3"/>
      <c r="F432" s="3"/>
      <c r="G432" s="3"/>
      <c r="H432" s="3"/>
      <c r="I432" s="3"/>
    </row>
    <row r="433" spans="1:9" ht="15">
      <c r="A433" s="3"/>
      <c r="B433" s="3"/>
      <c r="C433" s="3"/>
      <c r="D433" s="3"/>
      <c r="E433" s="3"/>
      <c r="F433" s="3"/>
      <c r="G433" s="3"/>
      <c r="H433" s="3"/>
      <c r="I433" s="3"/>
    </row>
    <row r="434" spans="1:9" ht="15">
      <c r="A434" s="3"/>
      <c r="B434" s="3"/>
      <c r="C434" s="3"/>
      <c r="D434" s="3"/>
      <c r="E434" s="3"/>
      <c r="F434" s="3"/>
      <c r="G434" s="3"/>
      <c r="H434" s="3"/>
      <c r="I434" s="3"/>
    </row>
    <row r="435" spans="1:9" ht="15">
      <c r="A435" s="3"/>
      <c r="B435" s="3"/>
      <c r="C435" s="3"/>
      <c r="D435" s="3"/>
      <c r="E435" s="3"/>
      <c r="F435" s="3"/>
      <c r="G435" s="3"/>
      <c r="H435" s="3"/>
      <c r="I435" s="3"/>
    </row>
    <row r="436" spans="1:9" ht="15">
      <c r="A436" s="3"/>
      <c r="B436" s="3"/>
      <c r="C436" s="3"/>
      <c r="D436" s="3"/>
      <c r="E436" s="3"/>
      <c r="F436" s="3"/>
      <c r="G436" s="3"/>
      <c r="H436" s="3"/>
      <c r="I436" s="3"/>
    </row>
    <row r="437" spans="1:9" ht="15">
      <c r="A437" s="3"/>
      <c r="B437" s="3"/>
      <c r="C437" s="3"/>
      <c r="D437" s="3"/>
      <c r="E437" s="3"/>
      <c r="F437" s="3"/>
      <c r="G437" s="3"/>
      <c r="H437" s="3"/>
      <c r="I437" s="3"/>
    </row>
    <row r="438" spans="1:9" ht="15">
      <c r="A438" s="3"/>
      <c r="B438" s="3"/>
      <c r="C438" s="3"/>
      <c r="D438" s="3"/>
      <c r="E438" s="3"/>
      <c r="F438" s="3"/>
      <c r="G438" s="3"/>
      <c r="H438" s="3"/>
      <c r="I438" s="3"/>
    </row>
    <row r="439" spans="1:9" ht="15">
      <c r="A439" s="3"/>
      <c r="B439" s="3"/>
      <c r="C439" s="3"/>
      <c r="D439" s="3"/>
      <c r="E439" s="3"/>
      <c r="F439" s="3"/>
      <c r="G439" s="3"/>
      <c r="H439" s="3"/>
      <c r="I439" s="3"/>
    </row>
    <row r="440" spans="1:9" ht="15">
      <c r="A440" s="3"/>
      <c r="B440" s="3"/>
      <c r="C440" s="3"/>
      <c r="D440" s="3"/>
      <c r="E440" s="3"/>
      <c r="F440" s="3"/>
      <c r="G440" s="3"/>
      <c r="H440" s="3"/>
      <c r="I440" s="3"/>
    </row>
    <row r="441" spans="1:9" ht="15">
      <c r="A441" s="3"/>
      <c r="B441" s="3"/>
      <c r="C441" s="3"/>
      <c r="D441" s="3"/>
      <c r="E441" s="3"/>
      <c r="F441" s="3"/>
      <c r="G441" s="3"/>
      <c r="H441" s="3"/>
      <c r="I441" s="3"/>
    </row>
    <row r="442" spans="1:9" ht="15">
      <c r="A442" s="3"/>
      <c r="B442" s="3"/>
      <c r="C442" s="3"/>
      <c r="D442" s="3"/>
      <c r="E442" s="3"/>
      <c r="F442" s="3"/>
      <c r="G442" s="3"/>
      <c r="H442" s="3"/>
      <c r="I442" s="3"/>
    </row>
    <row r="443" spans="1:9" ht="15">
      <c r="A443" s="3"/>
      <c r="B443" s="3"/>
      <c r="C443" s="3"/>
      <c r="D443" s="3"/>
      <c r="E443" s="3"/>
      <c r="F443" s="3"/>
      <c r="G443" s="3"/>
      <c r="H443" s="3"/>
      <c r="I443" s="3"/>
    </row>
    <row r="444" spans="1:9" ht="15">
      <c r="A444" s="3"/>
      <c r="B444" s="3"/>
      <c r="C444" s="3"/>
      <c r="D444" s="3"/>
      <c r="E444" s="3"/>
      <c r="F444" s="3"/>
      <c r="G444" s="3"/>
      <c r="H444" s="3"/>
      <c r="I444" s="3"/>
    </row>
    <row r="445" spans="1:9" ht="15">
      <c r="A445" s="3"/>
      <c r="B445" s="3"/>
      <c r="C445" s="3"/>
      <c r="D445" s="3"/>
      <c r="E445" s="3"/>
      <c r="F445" s="3"/>
      <c r="G445" s="3"/>
      <c r="H445" s="3"/>
      <c r="I445" s="3"/>
    </row>
    <row r="446" spans="1:9" ht="15">
      <c r="A446" s="3"/>
      <c r="B446" s="3"/>
      <c r="C446" s="3"/>
      <c r="D446" s="3"/>
      <c r="E446" s="3"/>
      <c r="F446" s="3"/>
      <c r="G446" s="3"/>
      <c r="H446" s="3"/>
      <c r="I446" s="3"/>
    </row>
    <row r="447" spans="1:9" ht="15">
      <c r="A447" s="3"/>
      <c r="B447" s="3"/>
      <c r="C447" s="3"/>
      <c r="D447" s="3"/>
      <c r="E447" s="3"/>
      <c r="F447" s="3"/>
      <c r="G447" s="3"/>
      <c r="H447" s="3"/>
      <c r="I447" s="3"/>
    </row>
    <row r="448" spans="1:9" ht="15">
      <c r="A448" s="3"/>
      <c r="B448" s="3"/>
      <c r="C448" s="3"/>
      <c r="D448" s="3"/>
      <c r="E448" s="3"/>
      <c r="F448" s="3"/>
      <c r="G448" s="3"/>
      <c r="H448" s="3"/>
      <c r="I448" s="3"/>
    </row>
    <row r="449" spans="1:9" ht="15">
      <c r="A449" s="3"/>
      <c r="B449" s="3"/>
      <c r="C449" s="3"/>
      <c r="D449" s="3"/>
      <c r="E449" s="3"/>
      <c r="F449" s="3"/>
      <c r="G449" s="3"/>
      <c r="H449" s="3"/>
      <c r="I449" s="3"/>
    </row>
    <row r="450" spans="1:9" ht="15">
      <c r="A450" s="3"/>
      <c r="B450" s="3"/>
      <c r="C450" s="3"/>
      <c r="D450" s="3"/>
      <c r="E450" s="3"/>
      <c r="F450" s="3"/>
      <c r="G450" s="3"/>
      <c r="H450" s="3"/>
      <c r="I450" s="3"/>
    </row>
    <row r="451" spans="1:9" ht="15">
      <c r="A451" s="3"/>
      <c r="B451" s="3"/>
      <c r="C451" s="3"/>
      <c r="D451" s="3"/>
      <c r="E451" s="3"/>
      <c r="F451" s="3"/>
      <c r="G451" s="3"/>
      <c r="H451" s="3"/>
      <c r="I451" s="3"/>
    </row>
    <row r="452" spans="1:9" ht="15">
      <c r="A452" s="3"/>
      <c r="B452" s="3"/>
      <c r="C452" s="3"/>
      <c r="D452" s="3"/>
      <c r="E452" s="3"/>
      <c r="F452" s="3"/>
      <c r="G452" s="3"/>
      <c r="H452" s="3"/>
      <c r="I452" s="3"/>
    </row>
    <row r="453" spans="1:9" ht="15">
      <c r="A453" s="3"/>
      <c r="B453" s="3"/>
      <c r="C453" s="3"/>
      <c r="D453" s="3"/>
      <c r="E453" s="3"/>
      <c r="F453" s="3"/>
      <c r="G453" s="3"/>
      <c r="H453" s="3"/>
      <c r="I453" s="3"/>
    </row>
    <row r="454" spans="1:9" ht="15">
      <c r="A454" s="3"/>
      <c r="B454" s="3"/>
      <c r="C454" s="3"/>
      <c r="D454" s="3"/>
      <c r="E454" s="3"/>
      <c r="F454" s="3"/>
      <c r="G454" s="3"/>
      <c r="H454" s="3"/>
      <c r="I454" s="3"/>
    </row>
    <row r="455" spans="1:9" ht="15">
      <c r="A455" s="3"/>
      <c r="B455" s="3"/>
      <c r="C455" s="3"/>
      <c r="D455" s="3"/>
      <c r="E455" s="3"/>
      <c r="F455" s="3"/>
      <c r="G455" s="3"/>
      <c r="H455" s="3"/>
      <c r="I455" s="3"/>
    </row>
    <row r="456" spans="1:9" ht="15">
      <c r="A456" s="3"/>
      <c r="B456" s="3"/>
      <c r="C456" s="3"/>
      <c r="D456" s="3"/>
      <c r="E456" s="3"/>
      <c r="F456" s="3"/>
      <c r="G456" s="3"/>
      <c r="H456" s="3"/>
      <c r="I456" s="3"/>
    </row>
    <row r="457" spans="1:9" ht="15">
      <c r="A457" s="3"/>
      <c r="B457" s="3"/>
      <c r="C457" s="3"/>
      <c r="D457" s="3"/>
      <c r="E457" s="3"/>
      <c r="F457" s="3"/>
      <c r="G457" s="3"/>
      <c r="H457" s="3"/>
      <c r="I457" s="3"/>
    </row>
    <row r="458" spans="1:9" ht="15">
      <c r="A458" s="3"/>
      <c r="B458" s="3"/>
      <c r="C458" s="3"/>
      <c r="D458" s="3"/>
      <c r="E458" s="3"/>
      <c r="F458" s="3"/>
      <c r="G458" s="3"/>
      <c r="H458" s="3"/>
      <c r="I458" s="3"/>
    </row>
    <row r="459" spans="1:9" ht="15">
      <c r="A459" s="3"/>
      <c r="B459" s="3"/>
      <c r="C459" s="3"/>
      <c r="D459" s="3"/>
      <c r="E459" s="3"/>
      <c r="F459" s="3"/>
      <c r="G459" s="3"/>
      <c r="H459" s="3"/>
      <c r="I459" s="3"/>
    </row>
    <row r="460" spans="1:9" ht="15">
      <c r="A460" s="3"/>
      <c r="B460" s="3"/>
      <c r="C460" s="3"/>
      <c r="D460" s="3"/>
      <c r="E460" s="3"/>
      <c r="F460" s="3"/>
      <c r="G460" s="3"/>
      <c r="H460" s="3"/>
      <c r="I460" s="3"/>
    </row>
    <row r="461" spans="1:9" ht="15">
      <c r="A461" s="3"/>
      <c r="B461" s="3"/>
      <c r="C461" s="3"/>
      <c r="D461" s="3"/>
      <c r="E461" s="3"/>
      <c r="F461" s="3"/>
      <c r="G461" s="3"/>
      <c r="H461" s="3"/>
      <c r="I461" s="3"/>
    </row>
    <row r="462" spans="1:9" ht="15">
      <c r="A462" s="3"/>
      <c r="B462" s="3"/>
      <c r="C462" s="3"/>
      <c r="D462" s="3"/>
      <c r="E462" s="3"/>
      <c r="F462" s="3"/>
      <c r="G462" s="3"/>
      <c r="H462" s="3"/>
      <c r="I462" s="3"/>
    </row>
    <row r="463" spans="1:9" ht="15">
      <c r="A463" s="3"/>
      <c r="B463" s="3"/>
      <c r="C463" s="3"/>
      <c r="D463" s="3"/>
      <c r="E463" s="3"/>
      <c r="F463" s="3"/>
      <c r="G463" s="3"/>
      <c r="H463" s="3"/>
      <c r="I463" s="3"/>
    </row>
    <row r="464" spans="1:9" ht="15">
      <c r="A464" s="3"/>
      <c r="B464" s="3"/>
      <c r="C464" s="3"/>
      <c r="D464" s="3"/>
      <c r="E464" s="3"/>
      <c r="F464" s="3"/>
      <c r="G464" s="3"/>
      <c r="H464" s="3"/>
      <c r="I464" s="3"/>
    </row>
    <row r="465" spans="1:9" ht="15">
      <c r="A465" s="3"/>
      <c r="B465" s="3"/>
      <c r="C465" s="3"/>
      <c r="D465" s="3"/>
      <c r="E465" s="3"/>
      <c r="F465" s="3"/>
      <c r="G465" s="3"/>
      <c r="H465" s="3"/>
      <c r="I465" s="3"/>
    </row>
    <row r="466" spans="1:9" ht="15">
      <c r="A466" s="3"/>
      <c r="B466" s="3"/>
      <c r="C466" s="3"/>
      <c r="D466" s="3"/>
      <c r="E466" s="3"/>
      <c r="F466" s="3"/>
      <c r="G466" s="3"/>
      <c r="H466" s="3"/>
      <c r="I466" s="3"/>
    </row>
    <row r="467" spans="1:9" ht="15">
      <c r="A467" s="3"/>
      <c r="B467" s="3"/>
      <c r="C467" s="3"/>
      <c r="D467" s="3"/>
      <c r="E467" s="3"/>
      <c r="F467" s="3"/>
      <c r="G467" s="3"/>
      <c r="H467" s="3"/>
      <c r="I467" s="3"/>
    </row>
    <row r="468" spans="1:9" ht="15">
      <c r="A468" s="3"/>
      <c r="B468" s="3"/>
      <c r="C468" s="3"/>
      <c r="D468" s="3"/>
      <c r="E468" s="3"/>
      <c r="F468" s="3"/>
      <c r="G468" s="3"/>
      <c r="H468" s="3"/>
      <c r="I468" s="3"/>
    </row>
    <row r="469" spans="1:9" ht="15">
      <c r="A469" s="3"/>
      <c r="B469" s="3"/>
      <c r="C469" s="3"/>
      <c r="D469" s="3"/>
      <c r="E469" s="3"/>
      <c r="F469" s="3"/>
      <c r="G469" s="3"/>
      <c r="H469" s="3"/>
      <c r="I469" s="3"/>
    </row>
    <row r="470" spans="1:9" ht="15">
      <c r="A470" s="3"/>
      <c r="B470" s="3"/>
      <c r="C470" s="3"/>
      <c r="D470" s="3"/>
      <c r="E470" s="3"/>
      <c r="F470" s="3"/>
      <c r="G470" s="3"/>
      <c r="H470" s="3"/>
      <c r="I470" s="3"/>
    </row>
    <row r="471" spans="1:9" ht="15">
      <c r="A471" s="3"/>
      <c r="B471" s="3"/>
      <c r="C471" s="3"/>
      <c r="D471" s="3"/>
      <c r="E471" s="3"/>
      <c r="F471" s="3"/>
      <c r="G471" s="3"/>
      <c r="H471" s="3"/>
      <c r="I471" s="3"/>
    </row>
    <row r="472" spans="1:9" ht="15">
      <c r="A472" s="3"/>
      <c r="B472" s="3"/>
      <c r="C472" s="3"/>
      <c r="D472" s="3"/>
      <c r="E472" s="3"/>
      <c r="F472" s="3"/>
      <c r="G472" s="3"/>
      <c r="H472" s="3"/>
      <c r="I472" s="3"/>
    </row>
    <row r="473" spans="1:9" ht="15">
      <c r="A473" s="3"/>
      <c r="B473" s="3"/>
      <c r="C473" s="3"/>
      <c r="D473" s="3"/>
      <c r="E473" s="3"/>
      <c r="F473" s="3"/>
      <c r="G473" s="3"/>
      <c r="H473" s="3"/>
      <c r="I473" s="3"/>
    </row>
    <row r="474" spans="1:9" ht="15">
      <c r="A474" s="3"/>
      <c r="B474" s="3"/>
      <c r="C474" s="3"/>
      <c r="D474" s="3"/>
      <c r="E474" s="3"/>
      <c r="F474" s="3"/>
      <c r="G474" s="3"/>
      <c r="H474" s="3"/>
      <c r="I474" s="3"/>
    </row>
    <row r="475" spans="1:9" ht="15">
      <c r="A475" s="3"/>
      <c r="B475" s="3"/>
      <c r="C475" s="3"/>
      <c r="D475" s="3"/>
      <c r="E475" s="3"/>
      <c r="F475" s="3"/>
      <c r="G475" s="3"/>
      <c r="H475" s="3"/>
      <c r="I475" s="3"/>
    </row>
    <row r="476" spans="1:9" ht="15">
      <c r="A476" s="3"/>
      <c r="B476" s="3"/>
      <c r="C476" s="3"/>
      <c r="D476" s="3"/>
      <c r="E476" s="3"/>
      <c r="F476" s="3"/>
      <c r="G476" s="3"/>
      <c r="H476" s="3"/>
      <c r="I476" s="3"/>
    </row>
    <row r="477" spans="1:9" ht="15">
      <c r="A477" s="3"/>
      <c r="B477" s="3"/>
      <c r="C477" s="3"/>
      <c r="D477" s="3"/>
      <c r="E477" s="3"/>
      <c r="F477" s="3"/>
      <c r="G477" s="3"/>
      <c r="H477" s="3"/>
      <c r="I477" s="3"/>
    </row>
    <row r="478" spans="1:9" ht="15">
      <c r="A478" s="3"/>
      <c r="B478" s="3"/>
      <c r="C478" s="3"/>
      <c r="D478" s="3"/>
      <c r="E478" s="3"/>
      <c r="F478" s="3"/>
      <c r="G478" s="3"/>
      <c r="H478" s="3"/>
      <c r="I478" s="3"/>
    </row>
    <row r="479" spans="1:9" ht="15">
      <c r="A479" s="3"/>
      <c r="B479" s="3"/>
      <c r="C479" s="3"/>
      <c r="D479" s="3"/>
      <c r="E479" s="3"/>
      <c r="F479" s="3"/>
      <c r="G479" s="3"/>
      <c r="H479" s="3"/>
      <c r="I479" s="3"/>
    </row>
    <row r="480" spans="1:9" ht="15">
      <c r="A480" s="3"/>
      <c r="B480" s="3"/>
      <c r="C480" s="3"/>
      <c r="D480" s="3"/>
      <c r="E480" s="3"/>
      <c r="F480" s="3"/>
      <c r="G480" s="3"/>
      <c r="H480" s="3"/>
      <c r="I480" s="3"/>
    </row>
    <row r="481" spans="1:9" ht="15">
      <c r="A481" s="3"/>
      <c r="B481" s="3"/>
      <c r="C481" s="3"/>
      <c r="D481" s="3"/>
      <c r="E481" s="3"/>
      <c r="F481" s="3"/>
      <c r="G481" s="3"/>
      <c r="H481" s="3"/>
      <c r="I481" s="3"/>
    </row>
    <row r="482" spans="1:9" ht="15">
      <c r="A482" s="3"/>
      <c r="B482" s="3"/>
      <c r="C482" s="3"/>
      <c r="D482" s="3"/>
      <c r="E482" s="3"/>
      <c r="F482" s="3"/>
      <c r="G482" s="3"/>
      <c r="H482" s="3"/>
      <c r="I482" s="3"/>
    </row>
    <row r="483" spans="1:9" ht="15">
      <c r="A483" s="3"/>
      <c r="B483" s="3"/>
      <c r="C483" s="3"/>
      <c r="D483" s="3"/>
      <c r="E483" s="3"/>
      <c r="F483" s="3"/>
      <c r="G483" s="3"/>
      <c r="H483" s="3"/>
      <c r="I483" s="3"/>
    </row>
    <row r="484" spans="1:9" ht="15">
      <c r="A484" s="3"/>
      <c r="B484" s="3"/>
      <c r="C484" s="3"/>
      <c r="D484" s="3"/>
      <c r="E484" s="3"/>
      <c r="F484" s="3"/>
      <c r="G484" s="3"/>
      <c r="H484" s="3"/>
      <c r="I484" s="3"/>
    </row>
    <row r="485" spans="1:9" ht="15">
      <c r="A485" s="3"/>
      <c r="B485" s="3"/>
      <c r="C485" s="3"/>
      <c r="D485" s="3"/>
      <c r="E485" s="3"/>
      <c r="F485" s="3"/>
      <c r="G485" s="3"/>
      <c r="H485" s="3"/>
      <c r="I485" s="3"/>
    </row>
    <row r="486" spans="1:9" ht="15">
      <c r="A486" s="3"/>
      <c r="B486" s="3"/>
      <c r="C486" s="3"/>
      <c r="D486" s="3"/>
      <c r="E486" s="3"/>
      <c r="F486" s="3"/>
      <c r="G486" s="3"/>
      <c r="H486" s="3"/>
      <c r="I486" s="3"/>
    </row>
    <row r="487" spans="1:9" ht="15">
      <c r="A487" s="3"/>
      <c r="B487" s="3"/>
      <c r="C487" s="3"/>
      <c r="D487" s="3"/>
      <c r="E487" s="3"/>
      <c r="F487" s="3"/>
      <c r="G487" s="3"/>
      <c r="H487" s="3"/>
      <c r="I487" s="3"/>
    </row>
    <row r="488" spans="1:9" ht="15">
      <c r="A488" s="3"/>
      <c r="B488" s="3"/>
      <c r="C488" s="3"/>
      <c r="D488" s="3"/>
      <c r="E488" s="3"/>
      <c r="F488" s="3"/>
      <c r="G488" s="3"/>
      <c r="H488" s="3"/>
      <c r="I488" s="3"/>
    </row>
    <row r="489" spans="1:9" ht="15">
      <c r="A489" s="3"/>
      <c r="B489" s="3"/>
      <c r="C489" s="3"/>
      <c r="D489" s="3"/>
      <c r="E489" s="3"/>
      <c r="F489" s="3"/>
      <c r="G489" s="3"/>
      <c r="H489" s="3"/>
      <c r="I489" s="3"/>
    </row>
    <row r="490" spans="1:9" ht="15">
      <c r="A490" s="3"/>
      <c r="B490" s="3"/>
      <c r="C490" s="3"/>
      <c r="D490" s="3"/>
      <c r="E490" s="3"/>
      <c r="F490" s="3"/>
      <c r="G490" s="3"/>
      <c r="H490" s="3"/>
      <c r="I490" s="3"/>
    </row>
    <row r="491" spans="1:9" ht="15">
      <c r="A491" s="3"/>
      <c r="B491" s="3"/>
      <c r="C491" s="3"/>
      <c r="D491" s="3"/>
      <c r="E491" s="3"/>
      <c r="F491" s="3"/>
      <c r="G491" s="3"/>
      <c r="H491" s="3"/>
      <c r="I491" s="3"/>
    </row>
    <row r="492" spans="1:9" ht="15">
      <c r="A492" s="3"/>
      <c r="B492" s="3"/>
      <c r="C492" s="3"/>
      <c r="D492" s="3"/>
      <c r="E492" s="3"/>
      <c r="F492" s="3"/>
      <c r="G492" s="3"/>
      <c r="H492" s="3"/>
      <c r="I492" s="3"/>
    </row>
    <row r="493" spans="1:9" ht="15">
      <c r="A493" s="3"/>
      <c r="B493" s="3"/>
      <c r="C493" s="3"/>
      <c r="D493" s="3"/>
      <c r="E493" s="3"/>
      <c r="F493" s="3"/>
      <c r="G493" s="3"/>
      <c r="H493" s="3"/>
      <c r="I493" s="3"/>
    </row>
    <row r="494" spans="1:9" ht="15">
      <c r="A494" s="3"/>
      <c r="B494" s="3"/>
      <c r="C494" s="3"/>
      <c r="D494" s="3"/>
      <c r="E494" s="3"/>
      <c r="F494" s="3"/>
      <c r="G494" s="3"/>
      <c r="H494" s="3"/>
      <c r="I494" s="3"/>
    </row>
    <row r="495" spans="1:9" ht="15">
      <c r="A495" s="3"/>
      <c r="B495" s="3"/>
      <c r="C495" s="3"/>
      <c r="D495" s="3"/>
      <c r="E495" s="3"/>
      <c r="F495" s="3"/>
      <c r="G495" s="3"/>
      <c r="H495" s="3"/>
      <c r="I495" s="3"/>
    </row>
    <row r="496" spans="1:9" ht="15">
      <c r="A496" s="3"/>
      <c r="B496" s="3"/>
      <c r="C496" s="3"/>
      <c r="D496" s="3"/>
      <c r="E496" s="3"/>
      <c r="F496" s="3"/>
      <c r="G496" s="3"/>
      <c r="H496" s="3"/>
      <c r="I496" s="3"/>
    </row>
    <row r="497" spans="1:9" ht="15">
      <c r="A497" s="3"/>
      <c r="B497" s="3"/>
      <c r="C497" s="3"/>
      <c r="D497" s="3"/>
      <c r="E497" s="3"/>
      <c r="F497" s="3"/>
      <c r="G497" s="3"/>
      <c r="H497" s="3"/>
      <c r="I497" s="3"/>
    </row>
    <row r="498" spans="1:9" ht="15">
      <c r="A498" s="3"/>
      <c r="B498" s="3"/>
      <c r="C498" s="3"/>
      <c r="D498" s="3"/>
      <c r="E498" s="3"/>
      <c r="F498" s="3"/>
      <c r="G498" s="3"/>
      <c r="H498" s="3"/>
      <c r="I498" s="3"/>
    </row>
    <row r="499" spans="1:9" ht="15">
      <c r="A499" s="3"/>
      <c r="B499" s="3"/>
      <c r="C499" s="3"/>
      <c r="D499" s="3"/>
      <c r="E499" s="3"/>
      <c r="F499" s="3"/>
      <c r="G499" s="3"/>
      <c r="H499" s="3"/>
      <c r="I499" s="3"/>
    </row>
    <row r="500" spans="1:9" ht="15">
      <c r="A500" s="3"/>
      <c r="B500" s="3"/>
      <c r="C500" s="3"/>
      <c r="D500" s="3"/>
      <c r="E500" s="3"/>
      <c r="F500" s="3"/>
      <c r="G500" s="3"/>
      <c r="H500" s="3"/>
      <c r="I500" s="3"/>
    </row>
    <row r="501" spans="1:9" ht="15">
      <c r="A501" s="3"/>
      <c r="B501" s="3"/>
      <c r="C501" s="3"/>
      <c r="D501" s="3"/>
      <c r="E501" s="3"/>
      <c r="F501" s="3"/>
      <c r="G501" s="3"/>
      <c r="H501" s="3"/>
      <c r="I501" s="3"/>
    </row>
    <row r="502" spans="1:9" ht="15">
      <c r="A502" s="3"/>
      <c r="B502" s="3"/>
      <c r="C502" s="3"/>
      <c r="D502" s="3"/>
      <c r="E502" s="3"/>
      <c r="F502" s="3"/>
      <c r="G502" s="3"/>
      <c r="H502" s="3"/>
      <c r="I502" s="3"/>
    </row>
    <row r="503" spans="1:9" ht="15">
      <c r="A503" s="3"/>
      <c r="B503" s="3"/>
      <c r="C503" s="3"/>
      <c r="D503" s="3"/>
      <c r="E503" s="3"/>
      <c r="F503" s="3"/>
      <c r="G503" s="3"/>
      <c r="H503" s="3"/>
      <c r="I503" s="3"/>
    </row>
    <row r="504" spans="1:9" ht="15">
      <c r="A504" s="3"/>
      <c r="B504" s="3"/>
      <c r="C504" s="3"/>
      <c r="D504" s="3"/>
      <c r="E504" s="3"/>
      <c r="F504" s="3"/>
      <c r="G504" s="3"/>
      <c r="H504" s="3"/>
      <c r="I504" s="3"/>
    </row>
    <row r="505" spans="1:9" ht="15">
      <c r="A505" s="3"/>
      <c r="B505" s="3"/>
      <c r="C505" s="3"/>
      <c r="D505" s="3"/>
      <c r="E505" s="3"/>
      <c r="F505" s="3"/>
      <c r="G505" s="3"/>
      <c r="H505" s="3"/>
      <c r="I505" s="3"/>
    </row>
    <row r="506" spans="1:9" ht="15">
      <c r="A506" s="3"/>
      <c r="B506" s="3"/>
      <c r="C506" s="3"/>
      <c r="D506" s="3"/>
      <c r="E506" s="3"/>
      <c r="F506" s="3"/>
      <c r="G506" s="3"/>
      <c r="H506" s="3"/>
      <c r="I506" s="3"/>
    </row>
    <row r="507" spans="1:9" ht="15">
      <c r="A507" s="3"/>
      <c r="B507" s="3"/>
      <c r="C507" s="3"/>
      <c r="D507" s="3"/>
      <c r="E507" s="3"/>
      <c r="F507" s="3"/>
      <c r="G507" s="3"/>
      <c r="H507" s="3"/>
      <c r="I507" s="3"/>
    </row>
    <row r="508" spans="1:9" ht="15">
      <c r="A508" s="3"/>
      <c r="B508" s="3"/>
      <c r="C508" s="3"/>
      <c r="D508" s="3"/>
      <c r="E508" s="3"/>
      <c r="F508" s="3"/>
      <c r="G508" s="3"/>
      <c r="H508" s="3"/>
      <c r="I508" s="3"/>
    </row>
    <row r="509" spans="1:9" ht="15">
      <c r="A509" s="3"/>
      <c r="B509" s="3"/>
      <c r="C509" s="3"/>
      <c r="D509" s="3"/>
      <c r="E509" s="3"/>
      <c r="F509" s="3"/>
      <c r="G509" s="3"/>
      <c r="H509" s="3"/>
      <c r="I509" s="3"/>
    </row>
    <row r="510" spans="1:9" ht="15">
      <c r="A510" s="3"/>
      <c r="B510" s="3"/>
      <c r="C510" s="3"/>
      <c r="D510" s="3"/>
      <c r="E510" s="3"/>
      <c r="F510" s="3"/>
      <c r="G510" s="3"/>
      <c r="H510" s="3"/>
      <c r="I510" s="3"/>
    </row>
    <row r="511" spans="1:9" ht="15">
      <c r="A511" s="3"/>
      <c r="B511" s="3"/>
      <c r="C511" s="3"/>
      <c r="D511" s="3"/>
      <c r="E511" s="3"/>
      <c r="F511" s="3"/>
      <c r="G511" s="3"/>
      <c r="H511" s="3"/>
      <c r="I511" s="3"/>
    </row>
    <row r="512" spans="1:9" ht="15">
      <c r="A512" s="3"/>
      <c r="B512" s="3"/>
      <c r="C512" s="3"/>
      <c r="D512" s="3"/>
      <c r="E512" s="3"/>
      <c r="F512" s="3"/>
      <c r="G512" s="3"/>
      <c r="H512" s="3"/>
      <c r="I512" s="3"/>
    </row>
    <row r="513" spans="1:9" ht="15">
      <c r="A513" s="3"/>
      <c r="B513" s="3"/>
      <c r="C513" s="3"/>
      <c r="D513" s="3"/>
      <c r="E513" s="3"/>
      <c r="F513" s="3"/>
      <c r="G513" s="3"/>
      <c r="H513" s="3"/>
      <c r="I513" s="3"/>
    </row>
    <row r="514" spans="1:9" ht="15">
      <c r="A514" s="3"/>
      <c r="B514" s="3"/>
      <c r="C514" s="3"/>
      <c r="D514" s="3"/>
      <c r="E514" s="3"/>
      <c r="F514" s="3"/>
      <c r="G514" s="3"/>
      <c r="H514" s="3"/>
      <c r="I514" s="3"/>
    </row>
    <row r="515" spans="1:9" ht="15">
      <c r="A515" s="3"/>
      <c r="B515" s="3"/>
      <c r="C515" s="3"/>
      <c r="D515" s="3"/>
      <c r="E515" s="3"/>
      <c r="F515" s="3"/>
      <c r="G515" s="3"/>
      <c r="H515" s="3"/>
      <c r="I515" s="3"/>
    </row>
    <row r="516" spans="1:9" ht="15">
      <c r="A516" s="3"/>
      <c r="B516" s="3"/>
      <c r="C516" s="3"/>
      <c r="D516" s="3"/>
      <c r="E516" s="3"/>
      <c r="F516" s="3"/>
      <c r="G516" s="3"/>
      <c r="H516" s="3"/>
      <c r="I516" s="3"/>
    </row>
    <row r="517" spans="1:9" ht="15">
      <c r="A517" s="3"/>
      <c r="B517" s="3"/>
      <c r="C517" s="3"/>
      <c r="D517" s="3"/>
      <c r="E517" s="3"/>
      <c r="F517" s="3"/>
      <c r="G517" s="3"/>
      <c r="H517" s="3"/>
      <c r="I517" s="3"/>
    </row>
    <row r="518" spans="1:9" ht="15">
      <c r="A518" s="3"/>
      <c r="B518" s="3"/>
      <c r="C518" s="3"/>
      <c r="D518" s="3"/>
      <c r="E518" s="3"/>
      <c r="F518" s="3"/>
      <c r="G518" s="3"/>
      <c r="H518" s="3"/>
      <c r="I518" s="3"/>
    </row>
    <row r="519" spans="1:9" ht="15">
      <c r="A519" s="3"/>
      <c r="B519" s="3"/>
      <c r="C519" s="3"/>
      <c r="D519" s="3"/>
      <c r="E519" s="3"/>
      <c r="F519" s="3"/>
      <c r="G519" s="3"/>
      <c r="H519" s="3"/>
      <c r="I519" s="3"/>
    </row>
    <row r="520" spans="1:9" ht="15">
      <c r="A520" s="3"/>
      <c r="B520" s="3"/>
      <c r="C520" s="3"/>
      <c r="D520" s="3"/>
      <c r="E520" s="3"/>
      <c r="F520" s="3"/>
      <c r="G520" s="3"/>
      <c r="H520" s="3"/>
      <c r="I520" s="3"/>
    </row>
    <row r="521" spans="1:9" ht="15">
      <c r="A521" s="3"/>
      <c r="B521" s="3"/>
      <c r="C521" s="3"/>
      <c r="D521" s="3"/>
      <c r="E521" s="3"/>
      <c r="F521" s="3"/>
      <c r="G521" s="3"/>
      <c r="H521" s="3"/>
      <c r="I521" s="3"/>
    </row>
    <row r="522" spans="1:9" ht="15">
      <c r="A522" s="3"/>
      <c r="B522" s="3"/>
      <c r="C522" s="3"/>
      <c r="D522" s="3"/>
      <c r="E522" s="3"/>
      <c r="F522" s="3"/>
      <c r="G522" s="3"/>
      <c r="H522" s="3"/>
      <c r="I522" s="3"/>
    </row>
    <row r="523" spans="1:9" ht="15">
      <c r="A523" s="3"/>
      <c r="B523" s="3"/>
      <c r="C523" s="3"/>
      <c r="D523" s="3"/>
      <c r="E523" s="3"/>
      <c r="F523" s="3"/>
      <c r="G523" s="3"/>
      <c r="H523" s="3"/>
      <c r="I523" s="3"/>
    </row>
    <row r="524" spans="1:9" ht="15">
      <c r="A524" s="3"/>
      <c r="B524" s="3"/>
      <c r="C524" s="3"/>
      <c r="D524" s="3"/>
      <c r="E524" s="3"/>
      <c r="F524" s="3"/>
      <c r="G524" s="3"/>
      <c r="H524" s="3"/>
      <c r="I524" s="3"/>
    </row>
    <row r="525" spans="1:9" ht="15">
      <c r="A525" s="3"/>
      <c r="B525" s="3"/>
      <c r="C525" s="3"/>
      <c r="D525" s="3"/>
      <c r="E525" s="3"/>
      <c r="F525" s="3"/>
      <c r="G525" s="3"/>
      <c r="H525" s="3"/>
      <c r="I525" s="3"/>
    </row>
    <row r="526" spans="1:9" ht="15">
      <c r="A526" s="3"/>
      <c r="B526" s="3"/>
      <c r="C526" s="3"/>
      <c r="D526" s="3"/>
      <c r="E526" s="3"/>
      <c r="F526" s="3"/>
      <c r="G526" s="3"/>
      <c r="H526" s="3"/>
      <c r="I526" s="3"/>
    </row>
    <row r="527" spans="1:9" ht="15">
      <c r="A527" s="3"/>
      <c r="B527" s="3"/>
      <c r="C527" s="3"/>
      <c r="D527" s="3"/>
      <c r="E527" s="3"/>
      <c r="F527" s="3"/>
      <c r="G527" s="3"/>
      <c r="H527" s="3"/>
      <c r="I527" s="3"/>
    </row>
    <row r="528" spans="1:9" ht="15">
      <c r="A528" s="3"/>
      <c r="B528" s="3"/>
      <c r="C528" s="3"/>
      <c r="D528" s="3"/>
      <c r="E528" s="3"/>
      <c r="F528" s="3"/>
      <c r="G528" s="3"/>
      <c r="H528" s="3"/>
      <c r="I528" s="3"/>
    </row>
    <row r="529" spans="1:9" ht="15">
      <c r="A529" s="3"/>
      <c r="B529" s="3"/>
      <c r="C529" s="3"/>
      <c r="D529" s="3"/>
      <c r="E529" s="3"/>
      <c r="F529" s="3"/>
      <c r="G529" s="3"/>
      <c r="H529" s="3"/>
      <c r="I529" s="3"/>
    </row>
    <row r="530" spans="1:9" ht="15">
      <c r="A530" s="3"/>
      <c r="B530" s="3"/>
      <c r="C530" s="3"/>
      <c r="D530" s="3"/>
      <c r="E530" s="3"/>
      <c r="F530" s="3"/>
      <c r="G530" s="3"/>
      <c r="H530" s="3"/>
      <c r="I530" s="3"/>
    </row>
    <row r="531" spans="1:9" ht="15">
      <c r="A531" s="3"/>
      <c r="B531" s="3"/>
      <c r="C531" s="3"/>
      <c r="D531" s="3"/>
      <c r="E531" s="3"/>
      <c r="F531" s="3"/>
      <c r="G531" s="3"/>
      <c r="H531" s="3"/>
      <c r="I531" s="3"/>
    </row>
    <row r="532" spans="1:9" ht="15">
      <c r="A532" s="3"/>
      <c r="B532" s="3"/>
      <c r="C532" s="3"/>
      <c r="D532" s="3"/>
      <c r="E532" s="3"/>
      <c r="F532" s="3"/>
      <c r="G532" s="3"/>
      <c r="H532" s="3"/>
      <c r="I532" s="3"/>
    </row>
    <row r="533" spans="1:9" ht="15">
      <c r="A533" s="3"/>
      <c r="B533" s="3"/>
      <c r="C533" s="3"/>
      <c r="D533" s="3"/>
      <c r="E533" s="3"/>
      <c r="F533" s="3"/>
      <c r="G533" s="3"/>
      <c r="H533" s="3"/>
      <c r="I533" s="3"/>
    </row>
    <row r="534" spans="1:9" ht="15">
      <c r="A534" s="3"/>
      <c r="B534" s="3"/>
      <c r="C534" s="3"/>
      <c r="D534" s="3"/>
      <c r="E534" s="3"/>
      <c r="F534" s="3"/>
      <c r="G534" s="3"/>
      <c r="H534" s="3"/>
      <c r="I534" s="3"/>
    </row>
    <row r="535" spans="1:9" ht="15">
      <c r="A535" s="3"/>
      <c r="B535" s="3"/>
      <c r="C535" s="3"/>
      <c r="D535" s="3"/>
      <c r="E535" s="3"/>
      <c r="F535" s="3"/>
      <c r="G535" s="3"/>
      <c r="H535" s="3"/>
      <c r="I535" s="3"/>
    </row>
    <row r="536" spans="1:9" ht="15">
      <c r="A536" s="3"/>
      <c r="B536" s="3"/>
      <c r="C536" s="3"/>
      <c r="D536" s="3"/>
      <c r="E536" s="3"/>
      <c r="F536" s="3"/>
      <c r="G536" s="3"/>
      <c r="H536" s="3"/>
      <c r="I536" s="3"/>
    </row>
    <row r="537" spans="1:9" ht="15">
      <c r="A537" s="3"/>
      <c r="B537" s="3"/>
      <c r="C537" s="3"/>
      <c r="D537" s="3"/>
      <c r="E537" s="3"/>
      <c r="F537" s="3"/>
      <c r="G537" s="3"/>
      <c r="H537" s="3"/>
      <c r="I537" s="3"/>
    </row>
    <row r="538" spans="1:9" ht="15">
      <c r="A538" s="3"/>
      <c r="B538" s="3"/>
      <c r="C538" s="3"/>
      <c r="D538" s="3"/>
      <c r="E538" s="3"/>
      <c r="F538" s="3"/>
      <c r="G538" s="3"/>
      <c r="H538" s="3"/>
      <c r="I538" s="3"/>
    </row>
    <row r="539" spans="1:9" ht="15">
      <c r="A539" s="3"/>
      <c r="B539" s="3"/>
      <c r="C539" s="3"/>
      <c r="D539" s="3"/>
      <c r="E539" s="3"/>
      <c r="F539" s="3"/>
      <c r="G539" s="3"/>
      <c r="H539" s="3"/>
      <c r="I539" s="3"/>
    </row>
    <row r="540" spans="1:9" ht="15">
      <c r="A540" s="3"/>
      <c r="B540" s="3"/>
      <c r="C540" s="3"/>
      <c r="D540" s="3"/>
      <c r="E540" s="3"/>
      <c r="F540" s="3"/>
      <c r="G540" s="3"/>
      <c r="H540" s="3"/>
      <c r="I540" s="3"/>
    </row>
    <row r="541" spans="1:9" ht="15">
      <c r="A541" s="3"/>
      <c r="B541" s="3"/>
      <c r="C541" s="3"/>
      <c r="D541" s="3"/>
      <c r="E541" s="3"/>
      <c r="F541" s="3"/>
      <c r="G541" s="3"/>
      <c r="H541" s="3"/>
      <c r="I541" s="3"/>
    </row>
    <row r="542" spans="1:9" ht="15">
      <c r="A542" s="3"/>
      <c r="B542" s="3"/>
      <c r="C542" s="3"/>
      <c r="D542" s="3"/>
      <c r="E542" s="3"/>
      <c r="F542" s="3"/>
      <c r="G542" s="3"/>
      <c r="H542" s="3"/>
      <c r="I542" s="3"/>
    </row>
    <row r="543" spans="1:9" ht="15">
      <c r="A543" s="3"/>
      <c r="B543" s="3"/>
      <c r="C543" s="3"/>
      <c r="D543" s="3"/>
      <c r="E543" s="3"/>
      <c r="F543" s="3"/>
      <c r="G543" s="3"/>
      <c r="H543" s="3"/>
      <c r="I543" s="3"/>
    </row>
    <row r="544" spans="1:9" ht="15">
      <c r="A544" s="3"/>
      <c r="B544" s="3"/>
      <c r="C544" s="3"/>
      <c r="D544" s="3"/>
      <c r="E544" s="3"/>
      <c r="F544" s="3"/>
      <c r="G544" s="3"/>
      <c r="H544" s="3"/>
      <c r="I544" s="3"/>
    </row>
    <row r="545" spans="1:9" ht="15">
      <c r="A545" s="3"/>
      <c r="B545" s="3"/>
      <c r="C545" s="3"/>
      <c r="D545" s="3"/>
      <c r="E545" s="3"/>
      <c r="F545" s="3"/>
      <c r="G545" s="3"/>
      <c r="H545" s="3"/>
      <c r="I545" s="3"/>
    </row>
    <row r="546" spans="1:9" ht="15">
      <c r="A546" s="3"/>
      <c r="B546" s="3"/>
      <c r="C546" s="3"/>
      <c r="D546" s="3"/>
      <c r="E546" s="3"/>
      <c r="F546" s="3"/>
      <c r="G546" s="3"/>
      <c r="H546" s="3"/>
      <c r="I546" s="3"/>
    </row>
    <row r="547" spans="1:9" ht="15">
      <c r="A547" s="3"/>
      <c r="B547" s="3"/>
      <c r="C547" s="3"/>
      <c r="D547" s="3"/>
      <c r="E547" s="3"/>
      <c r="F547" s="3"/>
      <c r="G547" s="3"/>
      <c r="H547" s="3"/>
      <c r="I547" s="3"/>
    </row>
    <row r="548" spans="1:9" ht="15">
      <c r="A548" s="3"/>
      <c r="B548" s="3"/>
      <c r="C548" s="3"/>
      <c r="D548" s="3"/>
      <c r="E548" s="3"/>
      <c r="F548" s="3"/>
      <c r="G548" s="3"/>
      <c r="H548" s="3"/>
      <c r="I548" s="3"/>
    </row>
    <row r="549" spans="1:9" ht="15">
      <c r="A549" s="3"/>
      <c r="B549" s="3"/>
      <c r="C549" s="3"/>
      <c r="D549" s="3"/>
      <c r="E549" s="3"/>
      <c r="F549" s="3"/>
      <c r="G549" s="3"/>
      <c r="H549" s="3"/>
      <c r="I549" s="3"/>
    </row>
    <row r="550" spans="1:9" ht="15">
      <c r="A550" s="3"/>
      <c r="B550" s="3"/>
      <c r="C550" s="3"/>
      <c r="D550" s="3"/>
      <c r="E550" s="3"/>
      <c r="F550" s="3"/>
      <c r="G550" s="3"/>
      <c r="H550" s="3"/>
      <c r="I550" s="3"/>
    </row>
    <row r="551" spans="1:9" ht="15">
      <c r="A551" s="3"/>
      <c r="B551" s="3"/>
      <c r="C551" s="3"/>
      <c r="D551" s="3"/>
      <c r="E551" s="3"/>
      <c r="F551" s="3"/>
      <c r="G551" s="3"/>
      <c r="H551" s="3"/>
      <c r="I551" s="3"/>
    </row>
    <row r="552" spans="1:9" ht="15">
      <c r="A552" s="3"/>
      <c r="B552" s="3"/>
      <c r="C552" s="3"/>
      <c r="D552" s="3"/>
      <c r="E552" s="3"/>
      <c r="F552" s="3"/>
      <c r="G552" s="3"/>
      <c r="H552" s="3"/>
      <c r="I552" s="3"/>
    </row>
    <row r="553" spans="1:9" ht="15">
      <c r="A553" s="3"/>
      <c r="B553" s="3"/>
      <c r="C553" s="3"/>
      <c r="D553" s="3"/>
      <c r="E553" s="3"/>
      <c r="F553" s="3"/>
      <c r="G553" s="3"/>
      <c r="H553" s="3"/>
      <c r="I553" s="3"/>
    </row>
    <row r="554" spans="1:9" ht="15">
      <c r="A554" s="3"/>
      <c r="B554" s="3"/>
      <c r="C554" s="3"/>
      <c r="D554" s="3"/>
      <c r="E554" s="3"/>
      <c r="F554" s="3"/>
      <c r="G554" s="3"/>
      <c r="H554" s="3"/>
      <c r="I554" s="3"/>
    </row>
    <row r="555" spans="1:9" ht="15">
      <c r="A555" s="3"/>
      <c r="B555" s="3"/>
      <c r="C555" s="3"/>
      <c r="D555" s="3"/>
      <c r="E555" s="3"/>
      <c r="F555" s="3"/>
      <c r="G555" s="3"/>
      <c r="H555" s="3"/>
      <c r="I555" s="3"/>
    </row>
    <row r="556" spans="1:9" ht="15">
      <c r="A556" s="3"/>
      <c r="B556" s="3"/>
      <c r="C556" s="3"/>
      <c r="D556" s="3"/>
      <c r="E556" s="3"/>
      <c r="F556" s="3"/>
      <c r="G556" s="3"/>
      <c r="H556" s="3"/>
      <c r="I556" s="3"/>
    </row>
    <row r="557" spans="1:9" ht="15">
      <c r="A557" s="3"/>
      <c r="B557" s="3"/>
      <c r="C557" s="3"/>
      <c r="D557" s="3"/>
      <c r="E557" s="3"/>
      <c r="F557" s="3"/>
      <c r="G557" s="3"/>
      <c r="H557" s="3"/>
      <c r="I557" s="3"/>
    </row>
    <row r="558" spans="1:9" ht="15">
      <c r="A558" s="3"/>
      <c r="B558" s="3"/>
      <c r="C558" s="3"/>
      <c r="D558" s="3"/>
      <c r="E558" s="3"/>
      <c r="F558" s="3"/>
      <c r="G558" s="3"/>
      <c r="H558" s="3"/>
      <c r="I558" s="3"/>
    </row>
    <row r="559" spans="1:9" ht="15">
      <c r="A559" s="3"/>
      <c r="B559" s="3"/>
      <c r="C559" s="3"/>
      <c r="D559" s="3"/>
      <c r="E559" s="3"/>
      <c r="F559" s="3"/>
      <c r="G559" s="3"/>
      <c r="H559" s="3"/>
      <c r="I559" s="3"/>
    </row>
    <row r="560" spans="1:9" ht="15">
      <c r="A560" s="3"/>
      <c r="B560" s="3"/>
      <c r="C560" s="3"/>
      <c r="D560" s="3"/>
      <c r="E560" s="3"/>
      <c r="F560" s="3"/>
      <c r="G560" s="3"/>
      <c r="H560" s="3"/>
      <c r="I560" s="3"/>
    </row>
    <row r="561" spans="1:9" ht="15">
      <c r="A561" s="3"/>
      <c r="B561" s="3"/>
      <c r="C561" s="3"/>
      <c r="D561" s="3"/>
      <c r="E561" s="3"/>
      <c r="F561" s="3"/>
      <c r="G561" s="3"/>
      <c r="H561" s="3"/>
      <c r="I561" s="3"/>
    </row>
    <row r="562" spans="1:9" ht="15">
      <c r="A562" s="3"/>
      <c r="B562" s="3"/>
      <c r="C562" s="3"/>
      <c r="D562" s="3"/>
      <c r="E562" s="3"/>
      <c r="F562" s="3"/>
      <c r="G562" s="3"/>
      <c r="H562" s="3"/>
      <c r="I562" s="3"/>
    </row>
    <row r="563" spans="1:9" ht="15">
      <c r="A563" s="3"/>
      <c r="B563" s="3"/>
      <c r="C563" s="3"/>
      <c r="D563" s="3"/>
      <c r="E563" s="3"/>
      <c r="F563" s="3"/>
      <c r="G563" s="3"/>
      <c r="H563" s="3"/>
      <c r="I563" s="3"/>
    </row>
    <row r="564" spans="1:9" ht="15">
      <c r="A564" s="3"/>
      <c r="B564" s="3"/>
      <c r="C564" s="3"/>
      <c r="D564" s="3"/>
      <c r="E564" s="3"/>
      <c r="F564" s="3"/>
      <c r="G564" s="3"/>
      <c r="H564" s="3"/>
      <c r="I564" s="3"/>
    </row>
    <row r="565" spans="1:9" ht="15">
      <c r="A565" s="3"/>
      <c r="B565" s="3"/>
      <c r="C565" s="3"/>
      <c r="D565" s="3"/>
      <c r="E565" s="3"/>
      <c r="F565" s="3"/>
      <c r="G565" s="3"/>
      <c r="H565" s="3"/>
      <c r="I565" s="3"/>
    </row>
    <row r="566" spans="1:9" ht="15">
      <c r="A566" s="3"/>
      <c r="B566" s="3"/>
      <c r="C566" s="3"/>
      <c r="D566" s="3"/>
      <c r="E566" s="3"/>
      <c r="F566" s="3"/>
      <c r="G566" s="3"/>
      <c r="H566" s="3"/>
      <c r="I566" s="3"/>
    </row>
    <row r="567" spans="1:9" ht="15">
      <c r="A567" s="3"/>
      <c r="B567" s="3"/>
      <c r="C567" s="3"/>
      <c r="D567" s="3"/>
      <c r="E567" s="3"/>
      <c r="F567" s="3"/>
      <c r="G567" s="3"/>
      <c r="H567" s="3"/>
      <c r="I567" s="3"/>
    </row>
    <row r="568" spans="1:9" ht="15">
      <c r="A568" s="3"/>
      <c r="B568" s="3"/>
      <c r="C568" s="3"/>
      <c r="D568" s="3"/>
      <c r="E568" s="3"/>
      <c r="F568" s="3"/>
      <c r="G568" s="3"/>
      <c r="H568" s="3"/>
      <c r="I568" s="3"/>
    </row>
    <row r="569" spans="1:9" ht="15">
      <c r="A569" s="3"/>
      <c r="B569" s="3"/>
      <c r="C569" s="3"/>
      <c r="D569" s="3"/>
      <c r="E569" s="3"/>
      <c r="F569" s="3"/>
      <c r="G569" s="3"/>
      <c r="H569" s="3"/>
      <c r="I569" s="3"/>
    </row>
    <row r="570" spans="1:9" ht="15">
      <c r="A570" s="3"/>
      <c r="B570" s="3"/>
      <c r="C570" s="3"/>
      <c r="D570" s="3"/>
      <c r="E570" s="3"/>
      <c r="F570" s="3"/>
      <c r="G570" s="3"/>
      <c r="H570" s="3"/>
      <c r="I570" s="3"/>
    </row>
    <row r="571" spans="1:9" ht="15">
      <c r="A571" s="3"/>
      <c r="B571" s="3"/>
      <c r="C571" s="3"/>
      <c r="D571" s="3"/>
      <c r="E571" s="3"/>
      <c r="F571" s="3"/>
      <c r="G571" s="3"/>
      <c r="H571" s="3"/>
      <c r="I571" s="3"/>
    </row>
    <row r="572" spans="1:9" ht="15">
      <c r="A572" s="3"/>
      <c r="B572" s="3"/>
      <c r="C572" s="3"/>
      <c r="D572" s="3"/>
      <c r="E572" s="3"/>
      <c r="F572" s="3"/>
      <c r="G572" s="3"/>
      <c r="H572" s="3"/>
      <c r="I572" s="3"/>
    </row>
    <row r="573" spans="1:9" ht="15">
      <c r="A573" s="3"/>
      <c r="B573" s="3"/>
      <c r="C573" s="3"/>
      <c r="D573" s="3"/>
      <c r="E573" s="3"/>
      <c r="F573" s="3"/>
      <c r="G573" s="3"/>
      <c r="H573" s="3"/>
      <c r="I573" s="3"/>
    </row>
    <row r="574" spans="1:9" ht="15">
      <c r="A574" s="3"/>
      <c r="B574" s="3"/>
      <c r="C574" s="3"/>
      <c r="D574" s="3"/>
      <c r="E574" s="3"/>
      <c r="F574" s="3"/>
      <c r="G574" s="3"/>
      <c r="H574" s="3"/>
      <c r="I574" s="3"/>
    </row>
    <row r="575" spans="1:9" ht="15">
      <c r="A575" s="3"/>
      <c r="B575" s="3"/>
      <c r="C575" s="3"/>
      <c r="D575" s="3"/>
      <c r="E575" s="3"/>
      <c r="F575" s="3"/>
      <c r="G575" s="3"/>
      <c r="H575" s="3"/>
      <c r="I575" s="3"/>
    </row>
    <row r="576" spans="1:9" ht="15">
      <c r="A576" s="3"/>
      <c r="B576" s="3"/>
      <c r="C576" s="3"/>
      <c r="D576" s="3"/>
      <c r="E576" s="3"/>
      <c r="F576" s="3"/>
      <c r="G576" s="3"/>
      <c r="H576" s="3"/>
      <c r="I576" s="3"/>
    </row>
    <row r="577" spans="1:9" ht="15">
      <c r="A577" s="3"/>
      <c r="B577" s="3"/>
      <c r="C577" s="3"/>
      <c r="D577" s="3"/>
      <c r="E577" s="3"/>
      <c r="F577" s="3"/>
      <c r="G577" s="3"/>
      <c r="H577" s="3"/>
      <c r="I577" s="3"/>
    </row>
    <row r="578" spans="1:9" ht="15">
      <c r="A578" s="3"/>
      <c r="B578" s="3"/>
      <c r="C578" s="3"/>
      <c r="D578" s="3"/>
      <c r="E578" s="3"/>
      <c r="F578" s="3"/>
      <c r="G578" s="3"/>
      <c r="H578" s="3"/>
      <c r="I578" s="3"/>
    </row>
    <row r="579" spans="1:9" ht="15">
      <c r="A579" s="3"/>
      <c r="B579" s="3"/>
      <c r="C579" s="3"/>
      <c r="D579" s="3"/>
      <c r="E579" s="3"/>
      <c r="F579" s="3"/>
      <c r="G579" s="3"/>
      <c r="H579" s="3"/>
      <c r="I579" s="3"/>
    </row>
    <row r="580" spans="1:9" ht="15">
      <c r="A580" s="3"/>
      <c r="B580" s="3"/>
      <c r="C580" s="3"/>
      <c r="D580" s="3"/>
      <c r="E580" s="3"/>
      <c r="F580" s="3"/>
      <c r="G580" s="3"/>
      <c r="H580" s="3"/>
      <c r="I580" s="3"/>
    </row>
    <row r="581" spans="1:9" ht="15">
      <c r="A581" s="3"/>
      <c r="B581" s="3"/>
      <c r="C581" s="3"/>
      <c r="D581" s="3"/>
      <c r="E581" s="3"/>
      <c r="F581" s="3"/>
      <c r="G581" s="3"/>
      <c r="H581" s="3"/>
      <c r="I581" s="3"/>
    </row>
    <row r="582" spans="1:9" ht="15">
      <c r="A582" s="3"/>
      <c r="B582" s="3"/>
      <c r="C582" s="3"/>
      <c r="D582" s="3"/>
      <c r="E582" s="3"/>
      <c r="F582" s="3"/>
      <c r="G582" s="3"/>
      <c r="H582" s="3"/>
      <c r="I582" s="3"/>
    </row>
    <row r="583" spans="1:9" ht="15">
      <c r="A583" s="3"/>
      <c r="B583" s="3"/>
      <c r="C583" s="3"/>
      <c r="D583" s="3"/>
      <c r="E583" s="3"/>
      <c r="F583" s="3"/>
      <c r="G583" s="3"/>
      <c r="H583" s="3"/>
      <c r="I583" s="3"/>
    </row>
    <row r="584" spans="1:9" ht="15">
      <c r="A584" s="3"/>
      <c r="B584" s="3"/>
      <c r="C584" s="3"/>
      <c r="D584" s="3"/>
      <c r="E584" s="3"/>
      <c r="F584" s="3"/>
      <c r="G584" s="3"/>
      <c r="H584" s="3"/>
      <c r="I584" s="3"/>
    </row>
    <row r="585" spans="1:9" ht="15">
      <c r="A585" s="3"/>
      <c r="B585" s="3"/>
      <c r="C585" s="3"/>
      <c r="D585" s="3"/>
      <c r="E585" s="3"/>
      <c r="F585" s="3"/>
      <c r="G585" s="3"/>
      <c r="H585" s="3"/>
      <c r="I585" s="3"/>
    </row>
    <row r="586" spans="1:9" ht="15">
      <c r="A586" s="3"/>
      <c r="B586" s="3"/>
      <c r="C586" s="3"/>
      <c r="D586" s="3"/>
      <c r="E586" s="3"/>
      <c r="F586" s="3"/>
      <c r="G586" s="3"/>
      <c r="H586" s="3"/>
      <c r="I586" s="3"/>
    </row>
    <row r="587" spans="1:9" ht="15">
      <c r="A587" s="3"/>
      <c r="B587" s="3"/>
      <c r="C587" s="3"/>
      <c r="D587" s="3"/>
      <c r="E587" s="3"/>
      <c r="F587" s="3"/>
      <c r="G587" s="3"/>
      <c r="H587" s="3"/>
      <c r="I587" s="3"/>
    </row>
    <row r="588" spans="1:9" ht="15">
      <c r="A588" s="3"/>
      <c r="B588" s="3"/>
      <c r="C588" s="3"/>
      <c r="D588" s="3"/>
      <c r="E588" s="3"/>
      <c r="F588" s="3"/>
      <c r="G588" s="3"/>
      <c r="H588" s="3"/>
      <c r="I588" s="3"/>
    </row>
    <row r="589" spans="1:9" ht="15">
      <c r="A589" s="3"/>
      <c r="B589" s="3"/>
      <c r="C589" s="3"/>
      <c r="D589" s="3"/>
      <c r="E589" s="3"/>
      <c r="F589" s="3"/>
      <c r="G589" s="3"/>
      <c r="H589" s="3"/>
      <c r="I589" s="3"/>
    </row>
    <row r="590" spans="1:9" ht="15">
      <c r="A590" s="3"/>
      <c r="B590" s="3"/>
      <c r="C590" s="3"/>
      <c r="D590" s="3"/>
      <c r="E590" s="3"/>
      <c r="F590" s="3"/>
      <c r="G590" s="3"/>
      <c r="H590" s="3"/>
      <c r="I590" s="3"/>
    </row>
    <row r="591" spans="1:9" ht="15">
      <c r="A591" s="3"/>
      <c r="B591" s="3"/>
      <c r="C591" s="3"/>
      <c r="D591" s="3"/>
      <c r="E591" s="3"/>
      <c r="F591" s="3"/>
      <c r="G591" s="3"/>
      <c r="H591" s="3"/>
      <c r="I591" s="3"/>
    </row>
    <row r="592" spans="1:9" ht="15">
      <c r="A592" s="3"/>
      <c r="B592" s="3"/>
      <c r="C592" s="3"/>
      <c r="D592" s="3"/>
      <c r="E592" s="3"/>
      <c r="F592" s="3"/>
      <c r="G592" s="3"/>
      <c r="H592" s="3"/>
      <c r="I592" s="3"/>
    </row>
    <row r="593" spans="1:9" ht="15">
      <c r="A593" s="3"/>
      <c r="B593" s="3"/>
      <c r="C593" s="3"/>
      <c r="D593" s="3"/>
      <c r="E593" s="3"/>
      <c r="F593" s="3"/>
      <c r="G593" s="3"/>
      <c r="H593" s="3"/>
      <c r="I593" s="3"/>
    </row>
    <row r="594" spans="1:9" ht="15">
      <c r="A594" s="3"/>
      <c r="B594" s="3"/>
      <c r="C594" s="3"/>
      <c r="D594" s="3"/>
      <c r="E594" s="3"/>
      <c r="F594" s="3"/>
      <c r="G594" s="3"/>
      <c r="H594" s="3"/>
      <c r="I594" s="3"/>
    </row>
    <row r="595" spans="1:9" ht="15">
      <c r="A595" s="3"/>
      <c r="B595" s="3"/>
      <c r="C595" s="3"/>
      <c r="D595" s="3"/>
      <c r="E595" s="3"/>
      <c r="F595" s="3"/>
      <c r="G595" s="3"/>
      <c r="H595" s="3"/>
      <c r="I595" s="3"/>
    </row>
    <row r="596" spans="1:9" ht="15">
      <c r="A596" s="3"/>
      <c r="B596" s="3"/>
      <c r="C596" s="3"/>
      <c r="D596" s="3"/>
      <c r="E596" s="3"/>
      <c r="F596" s="3"/>
      <c r="G596" s="3"/>
      <c r="H596" s="3"/>
      <c r="I596" s="3"/>
    </row>
    <row r="597" spans="1:9" ht="15">
      <c r="A597" s="3"/>
      <c r="B597" s="3"/>
      <c r="C597" s="3"/>
      <c r="D597" s="3"/>
      <c r="E597" s="3"/>
      <c r="F597" s="3"/>
      <c r="G597" s="3"/>
      <c r="H597" s="3"/>
      <c r="I597" s="3"/>
    </row>
    <row r="598" spans="1:9" ht="15">
      <c r="A598" s="3"/>
      <c r="B598" s="3"/>
      <c r="C598" s="3"/>
      <c r="D598" s="3"/>
      <c r="E598" s="3"/>
      <c r="F598" s="3"/>
      <c r="G598" s="3"/>
      <c r="H598" s="3"/>
      <c r="I598" s="3"/>
    </row>
    <row r="599" spans="1:9" ht="15">
      <c r="A599" s="3"/>
      <c r="B599" s="3"/>
      <c r="C599" s="3"/>
      <c r="D599" s="3"/>
      <c r="E599" s="3"/>
      <c r="F599" s="3"/>
      <c r="G599" s="3"/>
      <c r="H599" s="3"/>
      <c r="I599" s="3"/>
    </row>
    <row r="600" spans="1:9" ht="15">
      <c r="A600" s="3"/>
      <c r="B600" s="3"/>
      <c r="C600" s="3"/>
      <c r="D600" s="3"/>
      <c r="E600" s="3"/>
      <c r="F600" s="3"/>
      <c r="G600" s="3"/>
      <c r="H600" s="3"/>
      <c r="I600" s="3"/>
    </row>
    <row r="601" spans="1:9" ht="15">
      <c r="A601" s="3"/>
      <c r="B601" s="3"/>
      <c r="C601" s="3"/>
      <c r="D601" s="3"/>
      <c r="E601" s="3"/>
      <c r="F601" s="3"/>
      <c r="G601" s="3"/>
      <c r="H601" s="3"/>
      <c r="I601" s="3"/>
    </row>
    <row r="602" spans="1:9" ht="15">
      <c r="A602" s="3"/>
      <c r="B602" s="3"/>
      <c r="C602" s="3"/>
      <c r="D602" s="3"/>
      <c r="E602" s="3"/>
      <c r="F602" s="3"/>
      <c r="G602" s="3"/>
      <c r="H602" s="3"/>
      <c r="I602" s="3"/>
    </row>
    <row r="603" spans="1:9" ht="15">
      <c r="A603" s="3"/>
      <c r="B603" s="3"/>
      <c r="C603" s="3"/>
      <c r="D603" s="3"/>
      <c r="E603" s="3"/>
      <c r="F603" s="3"/>
      <c r="G603" s="3"/>
      <c r="H603" s="3"/>
      <c r="I603" s="3"/>
    </row>
    <row r="604" spans="1:9" ht="15">
      <c r="A604" s="3"/>
      <c r="B604" s="3"/>
      <c r="C604" s="3"/>
      <c r="D604" s="3"/>
      <c r="E604" s="3"/>
      <c r="F604" s="3"/>
      <c r="G604" s="3"/>
      <c r="H604" s="3"/>
      <c r="I604" s="3"/>
    </row>
    <row r="605" spans="1:9" ht="15">
      <c r="A605" s="3"/>
      <c r="B605" s="3"/>
      <c r="C605" s="3"/>
      <c r="D605" s="3"/>
      <c r="E605" s="3"/>
      <c r="F605" s="3"/>
      <c r="G605" s="3"/>
      <c r="H605" s="3"/>
      <c r="I605" s="3"/>
    </row>
    <row r="606" spans="1:9" ht="15">
      <c r="A606" s="3"/>
      <c r="B606" s="3"/>
      <c r="C606" s="3"/>
      <c r="D606" s="3"/>
      <c r="E606" s="3"/>
      <c r="F606" s="3"/>
      <c r="G606" s="3"/>
      <c r="H606" s="3"/>
      <c r="I606" s="3"/>
    </row>
    <row r="607" spans="1:9" ht="15">
      <c r="A607" s="3"/>
      <c r="B607" s="3"/>
      <c r="C607" s="3"/>
      <c r="D607" s="3"/>
      <c r="E607" s="3"/>
      <c r="F607" s="3"/>
      <c r="G607" s="3"/>
      <c r="H607" s="3"/>
      <c r="I607" s="3"/>
    </row>
    <row r="608" spans="1:9" ht="15">
      <c r="A608" s="3"/>
      <c r="B608" s="3"/>
      <c r="C608" s="3"/>
      <c r="D608" s="3"/>
      <c r="E608" s="3"/>
      <c r="F608" s="3"/>
      <c r="G608" s="3"/>
      <c r="H608" s="3"/>
      <c r="I608" s="3"/>
    </row>
    <row r="609" spans="1:9" ht="15">
      <c r="A609" s="3"/>
      <c r="B609" s="3"/>
      <c r="C609" s="3"/>
      <c r="D609" s="3"/>
      <c r="E609" s="3"/>
      <c r="F609" s="3"/>
      <c r="G609" s="3"/>
      <c r="H609" s="3"/>
      <c r="I609" s="3"/>
    </row>
    <row r="610" spans="1:9" ht="15">
      <c r="A610" s="3"/>
      <c r="B610" s="3"/>
      <c r="C610" s="3"/>
      <c r="D610" s="3"/>
      <c r="E610" s="3"/>
      <c r="F610" s="3"/>
      <c r="G610" s="3"/>
      <c r="H610" s="3"/>
      <c r="I610" s="3"/>
    </row>
    <row r="611" spans="1:9" ht="15">
      <c r="A611" s="3"/>
      <c r="B611" s="3"/>
      <c r="C611" s="3"/>
      <c r="D611" s="3"/>
      <c r="E611" s="3"/>
      <c r="F611" s="3"/>
      <c r="G611" s="3"/>
      <c r="H611" s="3"/>
      <c r="I611" s="3"/>
    </row>
    <row r="612" spans="1:9" ht="15">
      <c r="A612" s="3"/>
      <c r="B612" s="3"/>
      <c r="C612" s="3"/>
      <c r="D612" s="3"/>
      <c r="E612" s="3"/>
      <c r="F612" s="3"/>
      <c r="G612" s="3"/>
      <c r="H612" s="3"/>
      <c r="I612" s="3"/>
    </row>
    <row r="613" spans="1:9" ht="15">
      <c r="A613" s="3"/>
      <c r="B613" s="3"/>
      <c r="C613" s="3"/>
      <c r="D613" s="3"/>
      <c r="E613" s="3"/>
      <c r="F613" s="3"/>
      <c r="G613" s="3"/>
      <c r="H613" s="3"/>
      <c r="I613" s="3"/>
    </row>
    <row r="614" spans="1:9" ht="15">
      <c r="A614" s="3"/>
      <c r="B614" s="3"/>
      <c r="C614" s="3"/>
      <c r="D614" s="3"/>
      <c r="E614" s="3"/>
      <c r="F614" s="3"/>
      <c r="G614" s="3"/>
      <c r="H614" s="3"/>
      <c r="I614" s="3"/>
    </row>
    <row r="615" spans="1:9" ht="15">
      <c r="A615" s="3"/>
      <c r="B615" s="3"/>
      <c r="C615" s="3"/>
      <c r="D615" s="3"/>
      <c r="E615" s="3"/>
      <c r="F615" s="3"/>
      <c r="G615" s="3"/>
      <c r="H615" s="3"/>
      <c r="I615" s="3"/>
    </row>
    <row r="616" spans="1:9" ht="15">
      <c r="A616" s="3"/>
      <c r="B616" s="3"/>
      <c r="C616" s="3"/>
      <c r="D616" s="3"/>
      <c r="E616" s="3"/>
      <c r="F616" s="3"/>
      <c r="G616" s="3"/>
      <c r="H616" s="3"/>
      <c r="I616" s="3"/>
    </row>
    <row r="617" spans="1:9" ht="15">
      <c r="A617" s="3"/>
      <c r="B617" s="3"/>
      <c r="C617" s="3"/>
      <c r="D617" s="3"/>
      <c r="E617" s="3"/>
      <c r="F617" s="3"/>
      <c r="G617" s="3"/>
      <c r="H617" s="3"/>
      <c r="I617" s="3"/>
    </row>
    <row r="618" spans="1:9" ht="15">
      <c r="A618" s="3"/>
      <c r="B618" s="3"/>
      <c r="C618" s="3"/>
      <c r="D618" s="3"/>
      <c r="E618" s="3"/>
      <c r="F618" s="3"/>
      <c r="G618" s="3"/>
      <c r="H618" s="3"/>
      <c r="I618" s="3"/>
    </row>
    <row r="619" spans="1:9" ht="15">
      <c r="A619" s="3"/>
      <c r="B619" s="3"/>
      <c r="C619" s="3"/>
      <c r="D619" s="3"/>
      <c r="E619" s="3"/>
      <c r="F619" s="3"/>
      <c r="G619" s="3"/>
      <c r="H619" s="3"/>
      <c r="I619" s="3"/>
    </row>
    <row r="620" spans="1:9" ht="15">
      <c r="A620" s="3"/>
      <c r="B620" s="3"/>
      <c r="C620" s="3"/>
      <c r="D620" s="3"/>
      <c r="E620" s="3"/>
      <c r="F620" s="3"/>
      <c r="G620" s="3"/>
      <c r="H620" s="3"/>
      <c r="I620" s="3"/>
    </row>
    <row r="621" spans="1:9" ht="15">
      <c r="A621" s="3"/>
      <c r="B621" s="3"/>
      <c r="C621" s="3"/>
      <c r="D621" s="3"/>
      <c r="E621" s="3"/>
      <c r="F621" s="3"/>
      <c r="G621" s="3"/>
      <c r="H621" s="3"/>
      <c r="I621" s="3"/>
    </row>
    <row r="622" spans="1:9" ht="15">
      <c r="A622" s="3"/>
      <c r="B622" s="3"/>
      <c r="C622" s="3"/>
      <c r="D622" s="3"/>
      <c r="E622" s="3"/>
      <c r="F622" s="3"/>
      <c r="G622" s="3"/>
      <c r="H622" s="3"/>
      <c r="I622" s="3"/>
    </row>
    <row r="623" spans="1:9" ht="15">
      <c r="A623" s="3"/>
      <c r="B623" s="3"/>
      <c r="C623" s="3"/>
      <c r="D623" s="3"/>
      <c r="E623" s="3"/>
      <c r="F623" s="3"/>
      <c r="G623" s="3"/>
      <c r="H623" s="3"/>
      <c r="I623" s="3"/>
    </row>
    <row r="624" spans="1:9" ht="15">
      <c r="A624" s="3"/>
      <c r="B624" s="3"/>
      <c r="C624" s="3"/>
      <c r="D624" s="3"/>
      <c r="E624" s="3"/>
      <c r="F624" s="3"/>
      <c r="G624" s="3"/>
      <c r="H624" s="3"/>
      <c r="I624" s="3"/>
    </row>
    <row r="625" spans="1:9" ht="15">
      <c r="A625" s="3"/>
      <c r="B625" s="3"/>
      <c r="C625" s="3"/>
      <c r="D625" s="3"/>
      <c r="E625" s="3"/>
      <c r="F625" s="3"/>
      <c r="G625" s="3"/>
      <c r="H625" s="3"/>
      <c r="I625" s="3"/>
    </row>
    <row r="626" spans="1:9" ht="15">
      <c r="A626" s="3"/>
      <c r="B626" s="3"/>
      <c r="C626" s="3"/>
      <c r="D626" s="3"/>
      <c r="E626" s="3"/>
      <c r="F626" s="3"/>
      <c r="G626" s="3"/>
      <c r="H626" s="3"/>
      <c r="I626" s="3"/>
    </row>
    <row r="627" spans="1:9" ht="15">
      <c r="A627" s="3"/>
      <c r="B627" s="3"/>
      <c r="C627" s="3"/>
      <c r="D627" s="3"/>
      <c r="E627" s="3"/>
      <c r="F627" s="3"/>
      <c r="G627" s="3"/>
      <c r="H627" s="3"/>
      <c r="I627" s="3"/>
    </row>
    <row r="628" spans="1:9" ht="15">
      <c r="A628" s="3"/>
      <c r="B628" s="3"/>
      <c r="C628" s="3"/>
      <c r="D628" s="3"/>
      <c r="E628" s="3"/>
      <c r="F628" s="3"/>
      <c r="G628" s="3"/>
      <c r="H628" s="3"/>
      <c r="I628" s="3"/>
    </row>
    <row r="629" spans="1:9" ht="15">
      <c r="A629" s="3"/>
      <c r="B629" s="3"/>
      <c r="C629" s="3"/>
      <c r="D629" s="3"/>
      <c r="E629" s="3"/>
      <c r="F629" s="3"/>
      <c r="G629" s="3"/>
      <c r="H629" s="3"/>
      <c r="I629" s="3"/>
    </row>
    <row r="630" spans="1:9" ht="15">
      <c r="A630" s="3"/>
      <c r="B630" s="3"/>
      <c r="C630" s="3"/>
      <c r="D630" s="3"/>
      <c r="E630" s="3"/>
      <c r="F630" s="3"/>
      <c r="G630" s="3"/>
      <c r="H630" s="3"/>
      <c r="I630" s="3"/>
    </row>
    <row r="631" spans="1:9" ht="15">
      <c r="A631" s="3"/>
      <c r="B631" s="3"/>
      <c r="C631" s="3"/>
      <c r="D631" s="3"/>
      <c r="E631" s="3"/>
      <c r="F631" s="3"/>
      <c r="G631" s="3"/>
      <c r="H631" s="3"/>
      <c r="I631" s="3"/>
    </row>
    <row r="632" spans="1:9" ht="15">
      <c r="A632" s="3"/>
      <c r="B632" s="3"/>
      <c r="C632" s="3"/>
      <c r="D632" s="3"/>
      <c r="E632" s="3"/>
      <c r="F632" s="3"/>
      <c r="G632" s="3"/>
      <c r="H632" s="3"/>
      <c r="I632" s="3"/>
    </row>
    <row r="633" spans="1:9" ht="15">
      <c r="A633" s="3"/>
      <c r="B633" s="3"/>
      <c r="C633" s="3"/>
      <c r="D633" s="3"/>
      <c r="E633" s="3"/>
      <c r="F633" s="3"/>
      <c r="G633" s="3"/>
      <c r="H633" s="3"/>
      <c r="I633" s="3"/>
    </row>
    <row r="634" spans="1:9" ht="15">
      <c r="A634" s="3"/>
      <c r="B634" s="3"/>
      <c r="C634" s="3"/>
      <c r="D634" s="3"/>
      <c r="E634" s="3"/>
      <c r="F634" s="3"/>
      <c r="G634" s="3"/>
      <c r="H634" s="3"/>
      <c r="I634" s="3"/>
    </row>
    <row r="635" spans="1:9" ht="15">
      <c r="A635" s="3"/>
      <c r="B635" s="3"/>
      <c r="C635" s="3"/>
      <c r="D635" s="3"/>
      <c r="E635" s="3"/>
      <c r="F635" s="3"/>
      <c r="G635" s="3"/>
      <c r="H635" s="3"/>
      <c r="I635" s="3"/>
    </row>
    <row r="636" spans="1:9" ht="15">
      <c r="A636" s="3"/>
      <c r="B636" s="3"/>
      <c r="C636" s="3"/>
      <c r="D636" s="3"/>
      <c r="E636" s="3"/>
      <c r="F636" s="3"/>
      <c r="G636" s="3"/>
      <c r="H636" s="3"/>
      <c r="I636" s="3"/>
    </row>
    <row r="637" spans="1:9" ht="15">
      <c r="A637" s="3"/>
      <c r="B637" s="3"/>
      <c r="C637" s="3"/>
      <c r="D637" s="3"/>
      <c r="E637" s="3"/>
      <c r="F637" s="3"/>
      <c r="G637" s="3"/>
      <c r="H637" s="3"/>
      <c r="I637" s="3"/>
    </row>
    <row r="638" spans="1:9" ht="15">
      <c r="A638" s="3"/>
      <c r="B638" s="3"/>
      <c r="C638" s="3"/>
      <c r="D638" s="3"/>
      <c r="E638" s="3"/>
      <c r="F638" s="3"/>
      <c r="G638" s="3"/>
      <c r="H638" s="3"/>
      <c r="I638" s="3"/>
    </row>
    <row r="639" spans="1:9" ht="15">
      <c r="A639" s="3"/>
      <c r="B639" s="3"/>
      <c r="C639" s="3"/>
      <c r="D639" s="3"/>
      <c r="E639" s="3"/>
      <c r="F639" s="3"/>
      <c r="G639" s="3"/>
      <c r="H639" s="3"/>
      <c r="I639" s="3"/>
    </row>
    <row r="640" spans="1:9" ht="15">
      <c r="A640" s="3"/>
      <c r="B640" s="3"/>
      <c r="C640" s="3"/>
      <c r="D640" s="3"/>
      <c r="E640" s="3"/>
      <c r="F640" s="3"/>
      <c r="G640" s="3"/>
      <c r="H640" s="3"/>
      <c r="I640" s="3"/>
    </row>
    <row r="641" spans="1:9" ht="15">
      <c r="A641" s="3"/>
      <c r="B641" s="3"/>
      <c r="C641" s="3"/>
      <c r="D641" s="3"/>
      <c r="E641" s="3"/>
      <c r="F641" s="3"/>
      <c r="G641" s="3"/>
      <c r="H641" s="3"/>
      <c r="I641" s="3"/>
    </row>
    <row r="642" spans="1:9" ht="15">
      <c r="A642" s="3"/>
      <c r="B642" s="3"/>
      <c r="C642" s="3"/>
      <c r="D642" s="3"/>
      <c r="E642" s="3"/>
      <c r="F642" s="3"/>
      <c r="G642" s="3"/>
      <c r="H642" s="3"/>
      <c r="I642" s="3"/>
    </row>
    <row r="643" spans="1:9" ht="15">
      <c r="A643" s="3"/>
      <c r="B643" s="3"/>
      <c r="C643" s="3"/>
      <c r="D643" s="3"/>
      <c r="E643" s="3"/>
      <c r="F643" s="3"/>
      <c r="G643" s="3"/>
      <c r="H643" s="3"/>
      <c r="I643" s="3"/>
    </row>
    <row r="644" spans="1:9" ht="15">
      <c r="A644" s="3"/>
      <c r="B644" s="3"/>
      <c r="C644" s="3"/>
      <c r="D644" s="3"/>
      <c r="E644" s="3"/>
      <c r="F644" s="3"/>
      <c r="G644" s="3"/>
      <c r="H644" s="3"/>
      <c r="I644" s="3"/>
    </row>
    <row r="645" spans="1:9" ht="15">
      <c r="A645" s="3"/>
      <c r="B645" s="3"/>
      <c r="C645" s="3"/>
      <c r="D645" s="3"/>
      <c r="E645" s="3"/>
      <c r="F645" s="3"/>
      <c r="G645" s="3"/>
      <c r="H645" s="3"/>
      <c r="I645" s="3"/>
    </row>
    <row r="646" spans="1:9" ht="15">
      <c r="A646" s="3"/>
      <c r="B646" s="3"/>
      <c r="C646" s="3"/>
      <c r="D646" s="3"/>
      <c r="E646" s="3"/>
      <c r="F646" s="3"/>
      <c r="G646" s="3"/>
      <c r="H646" s="3"/>
      <c r="I646" s="3"/>
    </row>
    <row r="647" spans="1:9" ht="15">
      <c r="A647" s="3"/>
      <c r="B647" s="3"/>
      <c r="C647" s="3"/>
      <c r="D647" s="3"/>
      <c r="E647" s="3"/>
      <c r="F647" s="3"/>
      <c r="G647" s="3"/>
      <c r="H647" s="3"/>
      <c r="I647" s="3"/>
    </row>
    <row r="648" spans="1:9" ht="15">
      <c r="A648" s="3"/>
      <c r="B648" s="3"/>
      <c r="C648" s="3"/>
      <c r="D648" s="3"/>
      <c r="E648" s="3"/>
      <c r="F648" s="3"/>
      <c r="G648" s="3"/>
      <c r="H648" s="3"/>
      <c r="I648" s="3"/>
    </row>
    <row r="649" spans="1:9" ht="15">
      <c r="A649" s="3"/>
      <c r="B649" s="3"/>
      <c r="C649" s="3"/>
      <c r="D649" s="3"/>
      <c r="E649" s="3"/>
      <c r="F649" s="3"/>
      <c r="G649" s="3"/>
      <c r="H649" s="3"/>
      <c r="I649" s="3"/>
    </row>
    <row r="650" spans="1:9" ht="15">
      <c r="A650" s="3"/>
      <c r="B650" s="3"/>
      <c r="C650" s="3"/>
      <c r="D650" s="3"/>
      <c r="E650" s="3"/>
      <c r="F650" s="3"/>
      <c r="G650" s="3"/>
      <c r="H650" s="3"/>
      <c r="I650" s="3"/>
    </row>
    <row r="651" spans="1:9" ht="15">
      <c r="A651" s="3"/>
      <c r="B651" s="3"/>
      <c r="C651" s="3"/>
      <c r="D651" s="3"/>
      <c r="E651" s="3"/>
      <c r="F651" s="3"/>
      <c r="G651" s="3"/>
      <c r="H651" s="3"/>
      <c r="I651" s="3"/>
    </row>
    <row r="652" spans="1:9" ht="15">
      <c r="A652" s="3"/>
      <c r="B652" s="3"/>
      <c r="C652" s="3"/>
      <c r="D652" s="3"/>
      <c r="E652" s="3"/>
      <c r="F652" s="3"/>
      <c r="G652" s="3"/>
      <c r="H652" s="3"/>
      <c r="I652" s="3"/>
    </row>
    <row r="653" spans="1:9" ht="15">
      <c r="A653" s="3"/>
      <c r="B653" s="3"/>
      <c r="C653" s="3"/>
      <c r="D653" s="3"/>
      <c r="E653" s="3"/>
      <c r="F653" s="3"/>
      <c r="G653" s="3"/>
      <c r="H653" s="3"/>
      <c r="I653" s="3"/>
    </row>
    <row r="654" spans="1:9" ht="15">
      <c r="A654" s="3"/>
      <c r="B654" s="3"/>
      <c r="C654" s="3"/>
      <c r="D654" s="3"/>
      <c r="E654" s="3"/>
      <c r="F654" s="3"/>
      <c r="G654" s="3"/>
      <c r="H654" s="3"/>
      <c r="I654" s="3"/>
    </row>
    <row r="655" spans="1:9" ht="15">
      <c r="A655" s="3"/>
      <c r="B655" s="3"/>
      <c r="C655" s="3"/>
      <c r="D655" s="3"/>
      <c r="E655" s="3"/>
      <c r="F655" s="3"/>
      <c r="G655" s="3"/>
      <c r="H655" s="3"/>
      <c r="I655" s="3"/>
    </row>
    <row r="656" spans="1:9" ht="15">
      <c r="A656" s="3"/>
      <c r="B656" s="3"/>
      <c r="C656" s="3"/>
      <c r="D656" s="3"/>
      <c r="E656" s="3"/>
      <c r="F656" s="3"/>
      <c r="G656" s="3"/>
      <c r="H656" s="3"/>
      <c r="I656" s="3"/>
    </row>
    <row r="657" spans="1:9" ht="15">
      <c r="A657" s="3"/>
      <c r="B657" s="3"/>
      <c r="C657" s="3"/>
      <c r="D657" s="3"/>
      <c r="E657" s="3"/>
      <c r="F657" s="3"/>
      <c r="G657" s="3"/>
      <c r="H657" s="3"/>
      <c r="I657" s="3"/>
    </row>
    <row r="658" spans="1:9" ht="15">
      <c r="A658" s="3"/>
      <c r="B658" s="3"/>
      <c r="C658" s="3"/>
      <c r="D658" s="3"/>
      <c r="E658" s="3"/>
      <c r="F658" s="3"/>
      <c r="G658" s="3"/>
      <c r="H658" s="3"/>
      <c r="I658" s="3"/>
    </row>
    <row r="659" spans="1:9" ht="15">
      <c r="A659" s="3"/>
      <c r="B659" s="3"/>
      <c r="C659" s="3"/>
      <c r="D659" s="3"/>
      <c r="E659" s="3"/>
      <c r="F659" s="3"/>
      <c r="G659" s="3"/>
      <c r="H659" s="3"/>
      <c r="I659" s="3"/>
    </row>
    <row r="660" spans="1:9" ht="15">
      <c r="A660" s="3"/>
      <c r="B660" s="3"/>
      <c r="C660" s="3"/>
      <c r="D660" s="3"/>
      <c r="E660" s="3"/>
      <c r="F660" s="3"/>
      <c r="G660" s="3"/>
      <c r="H660" s="3"/>
      <c r="I660" s="3"/>
    </row>
    <row r="661" spans="1:9" ht="15">
      <c r="A661" s="3"/>
      <c r="B661" s="3"/>
      <c r="C661" s="3"/>
      <c r="D661" s="3"/>
      <c r="E661" s="3"/>
      <c r="F661" s="3"/>
      <c r="G661" s="3"/>
      <c r="H661" s="3"/>
      <c r="I661" s="3"/>
    </row>
    <row r="662" spans="1:9" ht="15">
      <c r="A662" s="3"/>
      <c r="B662" s="3"/>
      <c r="C662" s="3"/>
      <c r="D662" s="3"/>
      <c r="E662" s="3"/>
      <c r="F662" s="3"/>
      <c r="G662" s="3"/>
      <c r="H662" s="3"/>
      <c r="I662" s="3"/>
    </row>
    <row r="663" spans="1:9" ht="15">
      <c r="A663" s="3"/>
      <c r="B663" s="3"/>
      <c r="C663" s="3"/>
      <c r="D663" s="3"/>
      <c r="E663" s="3"/>
      <c r="F663" s="3"/>
      <c r="G663" s="3"/>
      <c r="H663" s="3"/>
      <c r="I663" s="3"/>
    </row>
    <row r="664" spans="1:9" ht="15">
      <c r="A664" s="3"/>
      <c r="B664" s="3"/>
      <c r="C664" s="3"/>
      <c r="D664" s="3"/>
      <c r="E664" s="3"/>
      <c r="F664" s="3"/>
      <c r="G664" s="3"/>
      <c r="H664" s="3"/>
      <c r="I664" s="3"/>
    </row>
    <row r="665" spans="1:9" ht="15">
      <c r="A665" s="3"/>
      <c r="B665" s="3"/>
      <c r="C665" s="3"/>
      <c r="D665" s="3"/>
      <c r="E665" s="3"/>
      <c r="F665" s="3"/>
      <c r="G665" s="3"/>
      <c r="H665" s="3"/>
      <c r="I665" s="3"/>
    </row>
    <row r="666" spans="1:9" ht="15">
      <c r="A666" s="3"/>
      <c r="B666" s="3"/>
      <c r="C666" s="3"/>
      <c r="D666" s="3"/>
      <c r="E666" s="3"/>
      <c r="F666" s="3"/>
      <c r="G666" s="3"/>
      <c r="H666" s="3"/>
      <c r="I666" s="3"/>
    </row>
    <row r="667" spans="1:9" ht="15">
      <c r="A667" s="3"/>
      <c r="B667" s="3"/>
      <c r="C667" s="3"/>
      <c r="D667" s="3"/>
      <c r="E667" s="3"/>
      <c r="F667" s="3"/>
      <c r="G667" s="3"/>
      <c r="H667" s="3"/>
      <c r="I667" s="3"/>
    </row>
    <row r="668" spans="1:9" ht="15">
      <c r="A668" s="3"/>
      <c r="B668" s="3"/>
      <c r="C668" s="3"/>
      <c r="D668" s="3"/>
      <c r="E668" s="3"/>
      <c r="F668" s="3"/>
      <c r="G668" s="3"/>
      <c r="H668" s="3"/>
      <c r="I668" s="3"/>
    </row>
    <row r="669" spans="1:9" ht="15">
      <c r="A669" s="3"/>
      <c r="B669" s="3"/>
      <c r="C669" s="3"/>
      <c r="D669" s="3"/>
      <c r="E669" s="3"/>
      <c r="F669" s="3"/>
      <c r="G669" s="3"/>
      <c r="H669" s="3"/>
      <c r="I669" s="3"/>
    </row>
    <row r="670" spans="1:9" ht="15">
      <c r="A670" s="3"/>
      <c r="B670" s="3"/>
      <c r="C670" s="3"/>
      <c r="D670" s="3"/>
      <c r="E670" s="3"/>
      <c r="F670" s="3"/>
      <c r="G670" s="3"/>
      <c r="H670" s="3"/>
      <c r="I670" s="3"/>
    </row>
    <row r="671" spans="1:9" ht="15">
      <c r="A671" s="3"/>
      <c r="B671" s="3"/>
      <c r="C671" s="3"/>
      <c r="D671" s="3"/>
      <c r="E671" s="3"/>
      <c r="F671" s="3"/>
      <c r="G671" s="3"/>
      <c r="H671" s="3"/>
      <c r="I671" s="3"/>
    </row>
    <row r="672" spans="1:9" ht="15">
      <c r="A672" s="3"/>
      <c r="B672" s="3"/>
      <c r="C672" s="3"/>
      <c r="D672" s="3"/>
      <c r="E672" s="3"/>
      <c r="F672" s="3"/>
      <c r="G672" s="3"/>
      <c r="H672" s="3"/>
      <c r="I672" s="3"/>
    </row>
    <row r="673" spans="1:9" ht="15">
      <c r="A673" s="3"/>
      <c r="B673" s="3"/>
      <c r="C673" s="3"/>
      <c r="D673" s="3"/>
      <c r="E673" s="3"/>
      <c r="F673" s="3"/>
      <c r="G673" s="3"/>
      <c r="H673" s="3"/>
      <c r="I673" s="3"/>
    </row>
    <row r="674" spans="1:9" ht="15">
      <c r="A674" s="3"/>
      <c r="B674" s="3"/>
      <c r="C674" s="3"/>
      <c r="D674" s="3"/>
      <c r="E674" s="3"/>
      <c r="F674" s="3"/>
      <c r="G674" s="3"/>
      <c r="H674" s="3"/>
      <c r="I674" s="3"/>
    </row>
    <row r="675" spans="1:9" ht="15">
      <c r="A675" s="3"/>
      <c r="B675" s="3"/>
      <c r="C675" s="3"/>
      <c r="D675" s="3"/>
      <c r="E675" s="3"/>
      <c r="F675" s="3"/>
      <c r="G675" s="3"/>
      <c r="H675" s="3"/>
      <c r="I675" s="3"/>
    </row>
    <row r="676" spans="1:9" ht="15">
      <c r="A676" s="3"/>
      <c r="B676" s="3"/>
      <c r="C676" s="3"/>
      <c r="D676" s="3"/>
      <c r="E676" s="3"/>
      <c r="F676" s="3"/>
      <c r="G676" s="3"/>
      <c r="H676" s="3"/>
      <c r="I676" s="3"/>
    </row>
    <row r="677" spans="1:9" ht="15">
      <c r="A677" s="3"/>
      <c r="B677" s="3"/>
      <c r="C677" s="3"/>
      <c r="D677" s="3"/>
      <c r="E677" s="3"/>
      <c r="F677" s="3"/>
      <c r="G677" s="3"/>
      <c r="H677" s="3"/>
      <c r="I677" s="3"/>
    </row>
    <row r="678" spans="1:9" ht="15">
      <c r="A678" s="3"/>
      <c r="B678" s="3"/>
      <c r="C678" s="3"/>
      <c r="D678" s="3"/>
      <c r="E678" s="3"/>
      <c r="F678" s="3"/>
      <c r="G678" s="3"/>
      <c r="H678" s="3"/>
      <c r="I678" s="3"/>
    </row>
    <row r="679" spans="1:9" ht="15">
      <c r="A679" s="3"/>
      <c r="B679" s="3"/>
      <c r="C679" s="3"/>
      <c r="D679" s="3"/>
      <c r="E679" s="3"/>
      <c r="F679" s="3"/>
      <c r="G679" s="3"/>
      <c r="H679" s="3"/>
      <c r="I679" s="3"/>
    </row>
    <row r="680" spans="1:9" ht="15">
      <c r="A680" s="3"/>
      <c r="B680" s="3"/>
      <c r="C680" s="3"/>
      <c r="D680" s="3"/>
      <c r="E680" s="3"/>
      <c r="F680" s="3"/>
      <c r="G680" s="3"/>
      <c r="H680" s="3"/>
      <c r="I680" s="3"/>
    </row>
    <row r="681" spans="1:9" ht="15">
      <c r="A681" s="3"/>
      <c r="B681" s="3"/>
      <c r="C681" s="3"/>
      <c r="D681" s="3"/>
      <c r="E681" s="3"/>
      <c r="F681" s="3"/>
      <c r="G681" s="3"/>
      <c r="H681" s="3"/>
      <c r="I681" s="3"/>
    </row>
    <row r="682" spans="1:9" ht="15">
      <c r="A682" s="3"/>
      <c r="B682" s="3"/>
      <c r="C682" s="3"/>
      <c r="D682" s="3"/>
      <c r="E682" s="3"/>
      <c r="F682" s="3"/>
      <c r="G682" s="3"/>
      <c r="H682" s="3"/>
      <c r="I682" s="3"/>
    </row>
    <row r="683" spans="1:9" ht="15">
      <c r="A683" s="3"/>
      <c r="B683" s="3"/>
      <c r="C683" s="3"/>
      <c r="D683" s="3"/>
      <c r="E683" s="3"/>
      <c r="F683" s="3"/>
      <c r="G683" s="3"/>
      <c r="H683" s="3"/>
      <c r="I683" s="3"/>
    </row>
    <row r="684" spans="1:9" ht="15">
      <c r="A684" s="3"/>
      <c r="B684" s="3"/>
      <c r="C684" s="3"/>
      <c r="D684" s="3"/>
      <c r="E684" s="3"/>
      <c r="F684" s="3"/>
      <c r="G684" s="3"/>
      <c r="H684" s="3"/>
      <c r="I684" s="3"/>
    </row>
    <row r="685" spans="1:9" ht="15">
      <c r="A685" s="3"/>
      <c r="B685" s="3"/>
      <c r="C685" s="3"/>
      <c r="D685" s="3"/>
      <c r="E685" s="3"/>
      <c r="F685" s="3"/>
      <c r="G685" s="3"/>
      <c r="H685" s="3"/>
      <c r="I685" s="3"/>
    </row>
    <row r="686" spans="1:9" ht="15">
      <c r="A686" s="3"/>
      <c r="B686" s="3"/>
      <c r="C686" s="3"/>
      <c r="D686" s="3"/>
      <c r="E686" s="3"/>
      <c r="F686" s="3"/>
      <c r="G686" s="3"/>
      <c r="H686" s="3"/>
      <c r="I686" s="3"/>
    </row>
    <row r="687" spans="1:9" ht="15">
      <c r="A687" s="3"/>
      <c r="B687" s="3"/>
      <c r="C687" s="3"/>
      <c r="D687" s="3"/>
      <c r="E687" s="3"/>
      <c r="F687" s="3"/>
      <c r="G687" s="3"/>
      <c r="H687" s="3"/>
      <c r="I687" s="3"/>
    </row>
    <row r="688" spans="1:9" ht="15">
      <c r="A688" s="3"/>
      <c r="B688" s="3"/>
      <c r="C688" s="3"/>
      <c r="D688" s="3"/>
      <c r="E688" s="3"/>
      <c r="F688" s="3"/>
      <c r="G688" s="3"/>
      <c r="H688" s="3"/>
      <c r="I688" s="3"/>
    </row>
    <row r="689" spans="1:9" ht="15">
      <c r="A689" s="3"/>
      <c r="B689" s="3"/>
      <c r="C689" s="3"/>
      <c r="D689" s="3"/>
      <c r="E689" s="3"/>
      <c r="F689" s="3"/>
      <c r="G689" s="3"/>
      <c r="H689" s="3"/>
      <c r="I689" s="3"/>
    </row>
    <row r="690" spans="1:9" ht="15">
      <c r="A690" s="3"/>
      <c r="B690" s="3"/>
      <c r="C690" s="3"/>
      <c r="D690" s="3"/>
      <c r="E690" s="3"/>
      <c r="F690" s="3"/>
      <c r="G690" s="3"/>
      <c r="H690" s="3"/>
      <c r="I690" s="3"/>
    </row>
    <row r="691" spans="1:9" ht="15">
      <c r="A691" s="3"/>
      <c r="B691" s="3"/>
      <c r="C691" s="3"/>
      <c r="D691" s="3"/>
      <c r="E691" s="3"/>
      <c r="F691" s="3"/>
      <c r="G691" s="3"/>
      <c r="H691" s="3"/>
      <c r="I691" s="3"/>
    </row>
    <row r="692" spans="1:9" ht="15">
      <c r="A692" s="3"/>
      <c r="B692" s="3"/>
      <c r="C692" s="3"/>
      <c r="D692" s="3"/>
      <c r="E692" s="3"/>
      <c r="F692" s="3"/>
      <c r="G692" s="3"/>
      <c r="H692" s="3"/>
      <c r="I692" s="3"/>
    </row>
    <row r="693" spans="1:9" ht="15">
      <c r="A693" s="3"/>
      <c r="B693" s="3"/>
      <c r="C693" s="3"/>
      <c r="D693" s="3"/>
      <c r="E693" s="3"/>
      <c r="F693" s="3"/>
      <c r="G693" s="3"/>
      <c r="H693" s="3"/>
      <c r="I693" s="3"/>
    </row>
    <row r="694" spans="1:9" ht="15">
      <c r="A694" s="3"/>
      <c r="B694" s="3"/>
      <c r="C694" s="3"/>
      <c r="D694" s="3"/>
      <c r="E694" s="3"/>
      <c r="F694" s="3"/>
      <c r="G694" s="3"/>
      <c r="H694" s="3"/>
      <c r="I694" s="3"/>
    </row>
    <row r="695" spans="1:9" ht="15">
      <c r="A695" s="3"/>
      <c r="B695" s="3"/>
      <c r="C695" s="3"/>
      <c r="D695" s="3"/>
      <c r="E695" s="3"/>
      <c r="F695" s="3"/>
      <c r="G695" s="3"/>
      <c r="H695" s="3"/>
      <c r="I695" s="3"/>
    </row>
    <row r="696" spans="1:9" ht="15">
      <c r="A696" s="3"/>
      <c r="B696" s="3"/>
      <c r="C696" s="3"/>
      <c r="D696" s="3"/>
      <c r="E696" s="3"/>
      <c r="F696" s="3"/>
      <c r="G696" s="3"/>
      <c r="H696" s="3"/>
      <c r="I696" s="3"/>
    </row>
    <row r="697" spans="1:9" ht="15">
      <c r="A697" s="3"/>
      <c r="B697" s="3"/>
      <c r="C697" s="3"/>
      <c r="D697" s="3"/>
      <c r="E697" s="3"/>
      <c r="F697" s="3"/>
      <c r="G697" s="3"/>
      <c r="H697" s="3"/>
      <c r="I697" s="3"/>
    </row>
    <row r="698" spans="1:9" ht="15">
      <c r="A698" s="3"/>
      <c r="B698" s="3"/>
      <c r="C698" s="3"/>
      <c r="D698" s="3"/>
      <c r="E698" s="3"/>
      <c r="F698" s="3"/>
      <c r="G698" s="3"/>
      <c r="H698" s="3"/>
      <c r="I698" s="3"/>
    </row>
    <row r="699" spans="1:9" ht="15">
      <c r="A699" s="3"/>
      <c r="B699" s="3"/>
      <c r="C699" s="3"/>
      <c r="D699" s="3"/>
      <c r="E699" s="3"/>
      <c r="F699" s="3"/>
      <c r="G699" s="3"/>
      <c r="H699" s="3"/>
      <c r="I699" s="3"/>
    </row>
    <row r="700" spans="1:9" ht="15">
      <c r="A700" s="3"/>
      <c r="B700" s="3"/>
      <c r="C700" s="3"/>
      <c r="D700" s="3"/>
      <c r="E700" s="3"/>
      <c r="F700" s="3"/>
      <c r="G700" s="3"/>
      <c r="H700" s="3"/>
      <c r="I700" s="3"/>
    </row>
    <row r="701" spans="1:9" ht="15">
      <c r="A701" s="3"/>
      <c r="B701" s="3"/>
      <c r="C701" s="3"/>
      <c r="D701" s="3"/>
      <c r="E701" s="3"/>
      <c r="F701" s="3"/>
      <c r="G701" s="3"/>
      <c r="H701" s="3"/>
      <c r="I701" s="3"/>
    </row>
    <row r="702" spans="1:9" ht="15">
      <c r="A702" s="3"/>
      <c r="B702" s="3"/>
      <c r="C702" s="3"/>
      <c r="D702" s="3"/>
      <c r="E702" s="3"/>
      <c r="F702" s="3"/>
      <c r="G702" s="3"/>
      <c r="H702" s="3"/>
      <c r="I702" s="3"/>
    </row>
    <row r="703" spans="1:9" ht="15">
      <c r="A703" s="3"/>
      <c r="B703" s="3"/>
      <c r="C703" s="3"/>
      <c r="D703" s="3"/>
      <c r="E703" s="3"/>
      <c r="F703" s="3"/>
      <c r="G703" s="3"/>
      <c r="H703" s="3"/>
      <c r="I703" s="3"/>
    </row>
    <row r="704" spans="1:9" ht="15">
      <c r="A704" s="3"/>
      <c r="B704" s="3"/>
      <c r="C704" s="3"/>
      <c r="D704" s="3"/>
      <c r="E704" s="3"/>
      <c r="F704" s="3"/>
      <c r="G704" s="3"/>
      <c r="H704" s="3"/>
      <c r="I704" s="3"/>
    </row>
    <row r="705" spans="1:9" ht="15">
      <c r="A705" s="3"/>
      <c r="B705" s="3"/>
      <c r="C705" s="3"/>
      <c r="D705" s="3"/>
      <c r="E705" s="3"/>
      <c r="F705" s="3"/>
      <c r="G705" s="3"/>
      <c r="H705" s="3"/>
      <c r="I705" s="3"/>
    </row>
    <row r="706" spans="1:9" ht="15">
      <c r="A706" s="3"/>
      <c r="B706" s="3"/>
      <c r="C706" s="3"/>
      <c r="D706" s="3"/>
      <c r="E706" s="3"/>
      <c r="F706" s="3"/>
      <c r="G706" s="3"/>
      <c r="H706" s="3"/>
      <c r="I706" s="3"/>
    </row>
    <row r="707" spans="1:9" ht="15">
      <c r="A707" s="3"/>
      <c r="B707" s="3"/>
      <c r="C707" s="3"/>
      <c r="D707" s="3"/>
      <c r="E707" s="3"/>
      <c r="F707" s="3"/>
      <c r="G707" s="3"/>
      <c r="H707" s="3"/>
      <c r="I707" s="3"/>
    </row>
    <row r="708" spans="1:9" ht="15">
      <c r="A708" s="3"/>
      <c r="B708" s="3"/>
      <c r="C708" s="3"/>
      <c r="D708" s="3"/>
      <c r="E708" s="3"/>
      <c r="F708" s="3"/>
      <c r="G708" s="3"/>
      <c r="H708" s="3"/>
      <c r="I708" s="3"/>
    </row>
    <row r="709" spans="1:9" ht="15">
      <c r="A709" s="3"/>
      <c r="B709" s="3"/>
      <c r="C709" s="3"/>
      <c r="D709" s="3"/>
      <c r="E709" s="3"/>
      <c r="F709" s="3"/>
      <c r="G709" s="3"/>
      <c r="H709" s="3"/>
      <c r="I709" s="3"/>
    </row>
    <row r="710" spans="1:9" ht="15">
      <c r="A710" s="3"/>
      <c r="B710" s="3"/>
      <c r="C710" s="3"/>
      <c r="D710" s="3"/>
      <c r="E710" s="3"/>
      <c r="F710" s="3"/>
      <c r="G710" s="3"/>
      <c r="H710" s="3"/>
      <c r="I710" s="3"/>
    </row>
    <row r="711" spans="1:9" ht="15">
      <c r="A711" s="3"/>
      <c r="B711" s="3"/>
      <c r="C711" s="3"/>
      <c r="D711" s="3"/>
      <c r="E711" s="3"/>
      <c r="F711" s="3"/>
      <c r="G711" s="3"/>
      <c r="H711" s="3"/>
      <c r="I711" s="3"/>
    </row>
    <row r="712" spans="1:9" ht="15">
      <c r="A712" s="3"/>
      <c r="B712" s="3"/>
      <c r="C712" s="3"/>
      <c r="D712" s="3"/>
      <c r="E712" s="3"/>
      <c r="F712" s="3"/>
      <c r="G712" s="3"/>
      <c r="H712" s="3"/>
      <c r="I712" s="3"/>
    </row>
    <row r="713" spans="1:9" ht="15">
      <c r="A713" s="3"/>
      <c r="B713" s="3"/>
      <c r="C713" s="3"/>
      <c r="D713" s="3"/>
      <c r="E713" s="3"/>
      <c r="F713" s="3"/>
      <c r="G713" s="3"/>
      <c r="H713" s="3"/>
      <c r="I713" s="3"/>
    </row>
    <row r="714" spans="1:9" ht="15">
      <c r="A714" s="3"/>
      <c r="B714" s="3"/>
      <c r="C714" s="3"/>
      <c r="D714" s="3"/>
      <c r="E714" s="3"/>
      <c r="F714" s="3"/>
      <c r="G714" s="3"/>
      <c r="H714" s="3"/>
      <c r="I714" s="3"/>
    </row>
    <row r="715" spans="1:9" ht="15">
      <c r="A715" s="3"/>
      <c r="B715" s="3"/>
      <c r="C715" s="3"/>
      <c r="D715" s="3"/>
      <c r="E715" s="3"/>
      <c r="F715" s="3"/>
      <c r="G715" s="3"/>
      <c r="H715" s="3"/>
      <c r="I715" s="3"/>
    </row>
    <row r="716" spans="1:9" ht="15">
      <c r="A716" s="3"/>
      <c r="B716" s="3"/>
      <c r="C716" s="3"/>
      <c r="D716" s="3"/>
      <c r="E716" s="3"/>
      <c r="F716" s="3"/>
      <c r="G716" s="3"/>
      <c r="H716" s="3"/>
      <c r="I716" s="3"/>
    </row>
    <row r="717" spans="1:9" ht="15">
      <c r="A717" s="3"/>
      <c r="B717" s="3"/>
      <c r="C717" s="3"/>
      <c r="D717" s="3"/>
      <c r="E717" s="3"/>
      <c r="F717" s="3"/>
      <c r="G717" s="3"/>
      <c r="H717" s="3"/>
      <c r="I717" s="3"/>
    </row>
    <row r="718" spans="1:9" ht="15">
      <c r="A718" s="3"/>
      <c r="B718" s="3"/>
      <c r="C718" s="3"/>
      <c r="D718" s="3"/>
      <c r="E718" s="3"/>
      <c r="F718" s="3"/>
      <c r="G718" s="3"/>
      <c r="H718" s="3"/>
      <c r="I718" s="3"/>
    </row>
    <row r="719" spans="1:9" ht="15">
      <c r="A719" s="3"/>
      <c r="B719" s="3"/>
      <c r="C719" s="3"/>
      <c r="D719" s="3"/>
      <c r="E719" s="3"/>
      <c r="F719" s="3"/>
      <c r="G719" s="3"/>
      <c r="H719" s="3"/>
      <c r="I719" s="3"/>
    </row>
    <row r="720" spans="1:9" ht="15">
      <c r="A720" s="3"/>
      <c r="B720" s="3"/>
      <c r="C720" s="3"/>
      <c r="D720" s="3"/>
      <c r="E720" s="3"/>
      <c r="F720" s="3"/>
      <c r="G720" s="3"/>
      <c r="H720" s="3"/>
      <c r="I720" s="3"/>
    </row>
    <row r="721" spans="1:9" ht="15">
      <c r="A721" s="3"/>
      <c r="B721" s="3"/>
      <c r="C721" s="3"/>
      <c r="D721" s="3"/>
      <c r="E721" s="3"/>
      <c r="F721" s="3"/>
      <c r="G721" s="3"/>
      <c r="H721" s="3"/>
      <c r="I721" s="3"/>
    </row>
    <row r="722" spans="1:9" ht="15">
      <c r="A722" s="3"/>
      <c r="B722" s="3"/>
      <c r="C722" s="3"/>
      <c r="D722" s="3"/>
      <c r="E722" s="3"/>
      <c r="F722" s="3"/>
      <c r="G722" s="3"/>
      <c r="H722" s="3"/>
      <c r="I722" s="3"/>
    </row>
    <row r="723" spans="1:9" ht="15">
      <c r="A723" s="3"/>
      <c r="B723" s="3"/>
      <c r="C723" s="3"/>
      <c r="D723" s="3"/>
      <c r="E723" s="3"/>
      <c r="F723" s="3"/>
      <c r="G723" s="3"/>
      <c r="H723" s="3"/>
      <c r="I723" s="3"/>
    </row>
    <row r="724" spans="1:9" ht="15">
      <c r="A724" s="3"/>
      <c r="B724" s="3"/>
      <c r="C724" s="3"/>
      <c r="D724" s="3"/>
      <c r="E724" s="3"/>
      <c r="F724" s="3"/>
      <c r="G724" s="3"/>
      <c r="H724" s="3"/>
      <c r="I724" s="3"/>
    </row>
    <row r="725" spans="1:9" ht="15">
      <c r="A725" s="3"/>
      <c r="B725" s="3"/>
      <c r="C725" s="3"/>
      <c r="D725" s="3"/>
      <c r="E725" s="3"/>
      <c r="F725" s="3"/>
      <c r="G725" s="3"/>
      <c r="H725" s="3"/>
      <c r="I725" s="3"/>
    </row>
    <row r="726" spans="1:9" ht="15">
      <c r="A726" s="3"/>
      <c r="B726" s="3"/>
      <c r="C726" s="3"/>
      <c r="D726" s="3"/>
      <c r="E726" s="3"/>
      <c r="F726" s="3"/>
      <c r="G726" s="3"/>
      <c r="H726" s="3"/>
      <c r="I726" s="3"/>
    </row>
    <row r="727" spans="1:9" ht="15">
      <c r="A727" s="3"/>
      <c r="B727" s="3"/>
      <c r="C727" s="3"/>
      <c r="D727" s="3"/>
      <c r="E727" s="3"/>
      <c r="F727" s="3"/>
      <c r="G727" s="3"/>
      <c r="H727" s="3"/>
      <c r="I727" s="3"/>
    </row>
    <row r="728" spans="1:9" ht="15">
      <c r="A728" s="3"/>
      <c r="B728" s="3"/>
      <c r="C728" s="3"/>
      <c r="D728" s="3"/>
      <c r="E728" s="3"/>
      <c r="F728" s="3"/>
      <c r="G728" s="3"/>
      <c r="H728" s="3"/>
      <c r="I728" s="3"/>
    </row>
    <row r="729" spans="1:9" ht="15">
      <c r="A729" s="3"/>
      <c r="B729" s="3"/>
      <c r="C729" s="3"/>
      <c r="D729" s="3"/>
      <c r="E729" s="3"/>
      <c r="F729" s="3"/>
      <c r="G729" s="3"/>
      <c r="H729" s="3"/>
      <c r="I729" s="3"/>
    </row>
    <row r="730" spans="1:9" ht="15">
      <c r="A730" s="3"/>
      <c r="B730" s="3"/>
      <c r="C730" s="3"/>
      <c r="D730" s="3"/>
      <c r="E730" s="3"/>
      <c r="F730" s="3"/>
      <c r="G730" s="3"/>
      <c r="H730" s="3"/>
      <c r="I730" s="3"/>
    </row>
    <row r="731" spans="1:9" ht="15">
      <c r="A731" s="3"/>
      <c r="B731" s="3"/>
      <c r="C731" s="3"/>
      <c r="D731" s="3"/>
      <c r="E731" s="3"/>
      <c r="F731" s="3"/>
      <c r="G731" s="3"/>
      <c r="H731" s="3"/>
      <c r="I731" s="3"/>
    </row>
    <row r="732" spans="1:9" ht="15">
      <c r="A732" s="3"/>
      <c r="B732" s="3"/>
      <c r="C732" s="3"/>
      <c r="D732" s="3"/>
      <c r="E732" s="3"/>
      <c r="F732" s="3"/>
      <c r="G732" s="3"/>
      <c r="H732" s="3"/>
      <c r="I732" s="3"/>
    </row>
    <row r="733" spans="1:9" ht="15">
      <c r="A733" s="3"/>
      <c r="B733" s="3"/>
      <c r="C733" s="3"/>
      <c r="D733" s="3"/>
      <c r="E733" s="3"/>
      <c r="F733" s="3"/>
      <c r="G733" s="3"/>
      <c r="H733" s="3"/>
      <c r="I733" s="3"/>
    </row>
    <row r="734" spans="1:9" ht="15">
      <c r="A734" s="3"/>
      <c r="B734" s="3"/>
      <c r="C734" s="3"/>
      <c r="D734" s="3"/>
      <c r="E734" s="3"/>
      <c r="F734" s="3"/>
      <c r="G734" s="3"/>
      <c r="H734" s="3"/>
      <c r="I734" s="3"/>
    </row>
    <row r="735" spans="1:9" ht="15">
      <c r="A735" s="3"/>
      <c r="B735" s="3"/>
      <c r="C735" s="3"/>
      <c r="D735" s="3"/>
      <c r="E735" s="3"/>
      <c r="F735" s="3"/>
      <c r="G735" s="3"/>
      <c r="H735" s="3"/>
      <c r="I735" s="3"/>
    </row>
    <row r="736" spans="1:9" ht="15">
      <c r="A736" s="3"/>
      <c r="B736" s="3"/>
      <c r="C736" s="3"/>
      <c r="D736" s="3"/>
      <c r="E736" s="3"/>
      <c r="F736" s="3"/>
      <c r="G736" s="3"/>
      <c r="H736" s="3"/>
      <c r="I736" s="3"/>
    </row>
    <row r="737" spans="1:9" ht="15">
      <c r="A737" s="3"/>
      <c r="B737" s="3"/>
      <c r="C737" s="3"/>
      <c r="D737" s="3"/>
      <c r="E737" s="3"/>
      <c r="F737" s="3"/>
      <c r="G737" s="3"/>
      <c r="H737" s="3"/>
      <c r="I737" s="3"/>
    </row>
    <row r="738" spans="1:9" ht="15">
      <c r="A738" s="3"/>
      <c r="B738" s="3"/>
      <c r="C738" s="3"/>
      <c r="D738" s="3"/>
      <c r="E738" s="3"/>
      <c r="F738" s="3"/>
      <c r="G738" s="3"/>
      <c r="H738" s="3"/>
      <c r="I738" s="3"/>
    </row>
    <row r="739" spans="1:9" ht="15">
      <c r="A739" s="3"/>
      <c r="B739" s="3"/>
      <c r="C739" s="3"/>
      <c r="D739" s="3"/>
      <c r="E739" s="3"/>
      <c r="F739" s="3"/>
      <c r="G739" s="3"/>
      <c r="H739" s="3"/>
      <c r="I739" s="3"/>
    </row>
    <row r="740" spans="1:9" ht="15">
      <c r="A740" s="3"/>
      <c r="B740" s="3"/>
      <c r="C740" s="3"/>
      <c r="D740" s="3"/>
      <c r="E740" s="3"/>
      <c r="F740" s="3"/>
      <c r="G740" s="3"/>
      <c r="H740" s="3"/>
      <c r="I740" s="3"/>
    </row>
    <row r="741" spans="1:9" ht="15">
      <c r="A741" s="3"/>
      <c r="B741" s="3"/>
      <c r="C741" s="3"/>
      <c r="D741" s="3"/>
      <c r="E741" s="3"/>
      <c r="F741" s="3"/>
      <c r="G741" s="3"/>
      <c r="H741" s="3"/>
      <c r="I741" s="3"/>
    </row>
    <row r="742" spans="1:9" ht="15">
      <c r="A742" s="3"/>
      <c r="B742" s="3"/>
      <c r="C742" s="3"/>
      <c r="D742" s="3"/>
      <c r="E742" s="3"/>
      <c r="F742" s="3"/>
      <c r="G742" s="3"/>
      <c r="H742" s="3"/>
      <c r="I742" s="3"/>
    </row>
    <row r="743" spans="1:9" ht="15">
      <c r="A743" s="3"/>
      <c r="B743" s="3"/>
      <c r="C743" s="3"/>
      <c r="D743" s="3"/>
      <c r="E743" s="3"/>
      <c r="F743" s="3"/>
      <c r="G743" s="3"/>
      <c r="H743" s="3"/>
      <c r="I743" s="3"/>
    </row>
    <row r="744" spans="1:9" ht="15">
      <c r="A744" s="3"/>
      <c r="B744" s="3"/>
      <c r="C744" s="3"/>
      <c r="D744" s="3"/>
      <c r="E744" s="3"/>
      <c r="F744" s="3"/>
      <c r="G744" s="3"/>
      <c r="H744" s="3"/>
      <c r="I744" s="3"/>
    </row>
    <row r="745" spans="1:9" ht="15">
      <c r="A745" s="3"/>
      <c r="B745" s="3"/>
      <c r="C745" s="3"/>
      <c r="D745" s="3"/>
      <c r="E745" s="3"/>
      <c r="F745" s="3"/>
      <c r="G745" s="3"/>
      <c r="H745" s="3"/>
      <c r="I745" s="3"/>
    </row>
    <row r="746" spans="1:9" ht="15">
      <c r="A746" s="3"/>
      <c r="B746" s="3"/>
      <c r="C746" s="3"/>
      <c r="D746" s="3"/>
      <c r="E746" s="3"/>
      <c r="F746" s="3"/>
      <c r="G746" s="3"/>
      <c r="H746" s="3"/>
      <c r="I746" s="3"/>
    </row>
    <row r="747" spans="1:9" ht="15">
      <c r="A747" s="3"/>
      <c r="B747" s="3"/>
      <c r="C747" s="3"/>
      <c r="D747" s="3"/>
      <c r="E747" s="3"/>
      <c r="F747" s="3"/>
      <c r="G747" s="3"/>
      <c r="H747" s="3"/>
      <c r="I747" s="3"/>
    </row>
    <row r="748" spans="1:9" ht="15">
      <c r="A748" s="3"/>
      <c r="B748" s="3"/>
      <c r="C748" s="3"/>
      <c r="D748" s="3"/>
      <c r="E748" s="3"/>
      <c r="F748" s="3"/>
      <c r="G748" s="3"/>
      <c r="H748" s="3"/>
      <c r="I748" s="3"/>
    </row>
    <row r="749" spans="1:9" ht="15">
      <c r="A749" s="3"/>
      <c r="B749" s="3"/>
      <c r="C749" s="3"/>
      <c r="D749" s="3"/>
      <c r="E749" s="3"/>
      <c r="F749" s="3"/>
      <c r="G749" s="3"/>
      <c r="H749" s="3"/>
      <c r="I749" s="3"/>
    </row>
    <row r="750" spans="1:9" ht="15">
      <c r="A750" s="3"/>
      <c r="B750" s="3"/>
      <c r="C750" s="3"/>
      <c r="D750" s="3"/>
      <c r="E750" s="3"/>
      <c r="F750" s="3"/>
      <c r="G750" s="3"/>
      <c r="H750" s="3"/>
      <c r="I750" s="3"/>
    </row>
    <row r="751" spans="1:9" ht="15">
      <c r="A751" s="3"/>
      <c r="B751" s="3"/>
      <c r="C751" s="3"/>
      <c r="D751" s="3"/>
      <c r="E751" s="3"/>
      <c r="F751" s="3"/>
      <c r="G751" s="3"/>
      <c r="H751" s="3"/>
      <c r="I751" s="3"/>
    </row>
    <row r="752" spans="1:9" ht="15">
      <c r="A752" s="3"/>
      <c r="B752" s="3"/>
      <c r="C752" s="3"/>
      <c r="D752" s="3"/>
      <c r="E752" s="3"/>
      <c r="F752" s="3"/>
      <c r="G752" s="3"/>
      <c r="H752" s="3"/>
      <c r="I752" s="3"/>
    </row>
    <row r="753" spans="1:9" ht="15">
      <c r="A753" s="3"/>
      <c r="B753" s="3"/>
      <c r="C753" s="3"/>
      <c r="D753" s="3"/>
      <c r="E753" s="3"/>
      <c r="F753" s="3"/>
      <c r="G753" s="3"/>
      <c r="H753" s="3"/>
      <c r="I753" s="3"/>
    </row>
    <row r="754" spans="1:9" ht="15">
      <c r="A754" s="3"/>
      <c r="B754" s="3"/>
      <c r="C754" s="3"/>
      <c r="D754" s="3"/>
      <c r="E754" s="3"/>
      <c r="F754" s="3"/>
      <c r="G754" s="3"/>
      <c r="H754" s="3"/>
      <c r="I754" s="3"/>
    </row>
  </sheetData>
  <conditionalFormatting sqref="H7:I47">
    <cfRule type="expression" priority="1" dxfId="0">
      <formula>H$5=""</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91"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699890613556"/>
    <pageSetUpPr fitToPage="1"/>
  </sheetPr>
  <dimension ref="A1:J84"/>
  <sheetViews>
    <sheetView workbookViewId="0" topLeftCell="A1">
      <pane xSplit="1" ySplit="5" topLeftCell="B6" activePane="bottomRight" state="frozen"/>
      <selection pane="topLeft" activeCell="D6" sqref="D6"/>
      <selection pane="topRight" activeCell="D6" sqref="D6"/>
      <selection pane="bottomLeft" activeCell="D6" sqref="D6"/>
      <selection pane="bottomRight" activeCell="B6" sqref="B6"/>
    </sheetView>
  </sheetViews>
  <sheetFormatPr defaultColWidth="9.140625" defaultRowHeight="15"/>
  <cols>
    <col min="1" max="1" width="55.7109375" style="1" customWidth="1"/>
    <col min="2" max="9" width="9.7109375" style="1" customWidth="1"/>
    <col min="10" max="10" width="17.57421875" style="109" bestFit="1" customWidth="1"/>
    <col min="11" max="16384" width="9.140625" style="1" customWidth="1"/>
  </cols>
  <sheetData>
    <row r="1" spans="1:10" s="31" customFormat="1" ht="19.5">
      <c r="A1" s="126" t="s">
        <v>108</v>
      </c>
      <c r="B1" s="1"/>
      <c r="C1" s="1"/>
      <c r="D1" s="1"/>
      <c r="E1" s="1"/>
      <c r="F1" s="1"/>
      <c r="G1" s="1"/>
      <c r="H1" s="1"/>
      <c r="I1" s="1"/>
      <c r="J1" s="108"/>
    </row>
    <row r="2" spans="2:10" s="31" customFormat="1" ht="15">
      <c r="B2" s="1"/>
      <c r="C2" s="1"/>
      <c r="D2" s="1"/>
      <c r="E2" s="1"/>
      <c r="F2" s="1"/>
      <c r="G2" s="1"/>
      <c r="H2" s="1"/>
      <c r="I2" s="1"/>
      <c r="J2" s="108"/>
    </row>
    <row r="3" spans="3:10" s="3" customFormat="1" ht="12.75">
      <c r="C3" s="258" t="s">
        <v>86</v>
      </c>
      <c r="D3" s="259"/>
      <c r="E3" s="259"/>
      <c r="F3" s="259"/>
      <c r="G3" s="259"/>
      <c r="H3" s="259"/>
      <c r="I3" s="260"/>
      <c r="J3" s="109"/>
    </row>
    <row r="4" spans="3:10" s="3" customFormat="1" ht="12.75">
      <c r="C4" s="8" t="s">
        <v>84</v>
      </c>
      <c r="D4" s="10"/>
      <c r="E4" s="8" t="s">
        <v>85</v>
      </c>
      <c r="F4" s="72"/>
      <c r="G4" s="73"/>
      <c r="H4" s="73"/>
      <c r="I4" s="74"/>
      <c r="J4" s="109"/>
    </row>
    <row r="5" spans="1:10" s="6" customFormat="1" ht="12.75">
      <c r="A5" s="113"/>
      <c r="B5" s="114"/>
      <c r="C5" s="11">
        <f>INPUTS!D5</f>
        <v>2013</v>
      </c>
      <c r="D5" s="13">
        <f>INPUTS!E5</f>
        <v>2014</v>
      </c>
      <c r="E5" s="11">
        <f>INPUTS!F5</f>
        <v>2015</v>
      </c>
      <c r="F5" s="12">
        <f>INPUTS!G5</f>
        <v>2016</v>
      </c>
      <c r="G5" s="12">
        <f>INPUTS!H5</f>
        <v>2017</v>
      </c>
      <c r="H5" s="12">
        <f>INPUTS!I5</f>
        <v>2018</v>
      </c>
      <c r="I5" s="13">
        <f>INPUTS!J5</f>
        <v>2019</v>
      </c>
      <c r="J5" s="110" t="s">
        <v>347</v>
      </c>
    </row>
    <row r="6" spans="1:9" ht="15">
      <c r="A6" s="3"/>
      <c r="B6" s="3"/>
      <c r="C6" s="3"/>
      <c r="D6" s="3"/>
      <c r="E6" s="3"/>
      <c r="F6" s="3"/>
      <c r="G6" s="3"/>
      <c r="H6" s="3"/>
      <c r="I6" s="3"/>
    </row>
    <row r="7" spans="1:10" s="2" customFormat="1" ht="15">
      <c r="A7" s="130" t="s">
        <v>125</v>
      </c>
      <c r="B7" s="131"/>
      <c r="C7" s="141"/>
      <c r="D7" s="137"/>
      <c r="E7" s="132"/>
      <c r="F7" s="132"/>
      <c r="G7" s="132"/>
      <c r="H7" s="132"/>
      <c r="I7" s="165"/>
      <c r="J7" s="111"/>
    </row>
    <row r="8" spans="1:10" s="2" customFormat="1" ht="15">
      <c r="A8" s="96"/>
      <c r="B8" s="4"/>
      <c r="C8" s="138"/>
      <c r="D8" s="134"/>
      <c r="E8" s="115"/>
      <c r="F8" s="115"/>
      <c r="G8" s="115"/>
      <c r="H8" s="115"/>
      <c r="I8" s="167"/>
      <c r="J8" s="111"/>
    </row>
    <row r="9" spans="1:10" s="2" customFormat="1" ht="15">
      <c r="A9" s="262" t="s">
        <v>126</v>
      </c>
      <c r="B9" s="4"/>
      <c r="C9" s="139">
        <f>C20</f>
        <v>37930.892183187185</v>
      </c>
      <c r="D9" s="135">
        <f aca="true" t="shared" si="0" ref="D9:I9">D20</f>
        <v>54968.95184988901</v>
      </c>
      <c r="E9" s="115">
        <f t="shared" si="0"/>
        <v>50768.19891062354</v>
      </c>
      <c r="F9" s="115">
        <f t="shared" si="0"/>
        <v>53813.79180040324</v>
      </c>
      <c r="G9" s="115">
        <f t="shared" si="0"/>
        <v>55924.119281228006</v>
      </c>
      <c r="H9" s="115">
        <f t="shared" si="0"/>
        <v>58086.8381550544</v>
      </c>
      <c r="I9" s="167">
        <f t="shared" si="0"/>
        <v>59783.10547538579</v>
      </c>
      <c r="J9" s="111" t="s">
        <v>334</v>
      </c>
    </row>
    <row r="10" spans="1:10" s="2" customFormat="1" ht="15">
      <c r="A10" s="262" t="s">
        <v>237</v>
      </c>
      <c r="B10" s="4"/>
      <c r="C10" s="139">
        <f>C34</f>
        <v>0</v>
      </c>
      <c r="D10" s="135">
        <f aca="true" t="shared" si="1" ref="D10:I10">D34</f>
        <v>0</v>
      </c>
      <c r="E10" s="115">
        <f t="shared" si="1"/>
        <v>0</v>
      </c>
      <c r="F10" s="115">
        <f t="shared" si="1"/>
        <v>0</v>
      </c>
      <c r="G10" s="115">
        <f t="shared" si="1"/>
        <v>0</v>
      </c>
      <c r="H10" s="115">
        <f t="shared" si="1"/>
        <v>0</v>
      </c>
      <c r="I10" s="167">
        <f t="shared" si="1"/>
        <v>0</v>
      </c>
      <c r="J10" s="111" t="s">
        <v>334</v>
      </c>
    </row>
    <row r="11" spans="1:10" s="2" customFormat="1" ht="15">
      <c r="A11" s="262" t="s">
        <v>278</v>
      </c>
      <c r="B11" s="4"/>
      <c r="C11" s="140">
        <f>MAX(C9-C10,0)</f>
        <v>37930.892183187185</v>
      </c>
      <c r="D11" s="136">
        <f aca="true" t="shared" si="2" ref="D11:I11">MAX(D9-D10,0)</f>
        <v>54968.95184988901</v>
      </c>
      <c r="E11" s="119">
        <f t="shared" si="2"/>
        <v>50768.19891062354</v>
      </c>
      <c r="F11" s="119">
        <f t="shared" si="2"/>
        <v>53813.79180040324</v>
      </c>
      <c r="G11" s="119">
        <f t="shared" si="2"/>
        <v>55924.119281228006</v>
      </c>
      <c r="H11" s="119">
        <f t="shared" si="2"/>
        <v>58086.8381550544</v>
      </c>
      <c r="I11" s="169">
        <f t="shared" si="2"/>
        <v>59783.10547538579</v>
      </c>
      <c r="J11" s="111" t="s">
        <v>146</v>
      </c>
    </row>
    <row r="12" spans="1:10" s="2" customFormat="1" ht="15">
      <c r="A12" s="262" t="s">
        <v>242</v>
      </c>
      <c r="B12" s="4"/>
      <c r="C12" s="142">
        <f>C75</f>
        <v>0.28</v>
      </c>
      <c r="D12" s="143">
        <f aca="true" t="shared" si="3" ref="D12:I12">D75</f>
        <v>0.28</v>
      </c>
      <c r="E12" s="133">
        <f t="shared" si="3"/>
        <v>0.28</v>
      </c>
      <c r="F12" s="133">
        <f t="shared" si="3"/>
        <v>0.28</v>
      </c>
      <c r="G12" s="133">
        <f t="shared" si="3"/>
        <v>0.28</v>
      </c>
      <c r="H12" s="133">
        <f t="shared" si="3"/>
        <v>0.28</v>
      </c>
      <c r="I12" s="243">
        <f t="shared" si="3"/>
        <v>0.28</v>
      </c>
      <c r="J12" s="111" t="s">
        <v>334</v>
      </c>
    </row>
    <row r="13" spans="1:10" s="2" customFormat="1" ht="15">
      <c r="A13" s="262" t="s">
        <v>125</v>
      </c>
      <c r="B13" s="4"/>
      <c r="C13" s="140">
        <f>C11*C12</f>
        <v>10620.649811292413</v>
      </c>
      <c r="D13" s="136">
        <f aca="true" t="shared" si="4" ref="D13:I13">D11*D12</f>
        <v>15391.306517968924</v>
      </c>
      <c r="E13" s="119">
        <f t="shared" si="4"/>
        <v>14215.095694974592</v>
      </c>
      <c r="F13" s="119">
        <f t="shared" si="4"/>
        <v>15067.86170411291</v>
      </c>
      <c r="G13" s="119">
        <f t="shared" si="4"/>
        <v>15658.753398743844</v>
      </c>
      <c r="H13" s="119">
        <f t="shared" si="4"/>
        <v>16264.314683415234</v>
      </c>
      <c r="I13" s="169">
        <f t="shared" si="4"/>
        <v>16739.26953310802</v>
      </c>
      <c r="J13" s="111" t="s">
        <v>146</v>
      </c>
    </row>
    <row r="14" spans="1:10" s="2" customFormat="1" ht="15">
      <c r="A14" s="96"/>
      <c r="B14" s="4"/>
      <c r="C14" s="139"/>
      <c r="D14" s="135"/>
      <c r="E14" s="115"/>
      <c r="F14" s="115"/>
      <c r="G14" s="115"/>
      <c r="H14" s="115"/>
      <c r="I14" s="167"/>
      <c r="J14" s="111"/>
    </row>
    <row r="15" spans="1:10" s="2" customFormat="1" ht="15">
      <c r="A15" s="130" t="s">
        <v>126</v>
      </c>
      <c r="B15" s="131"/>
      <c r="C15" s="141"/>
      <c r="D15" s="137"/>
      <c r="E15" s="132"/>
      <c r="F15" s="132"/>
      <c r="G15" s="132"/>
      <c r="H15" s="132"/>
      <c r="I15" s="165"/>
      <c r="J15" s="111"/>
    </row>
    <row r="16" spans="1:10" s="2" customFormat="1" ht="15">
      <c r="A16" s="96"/>
      <c r="B16" s="4"/>
      <c r="C16" s="139"/>
      <c r="D16" s="135"/>
      <c r="E16" s="115"/>
      <c r="F16" s="115"/>
      <c r="G16" s="115"/>
      <c r="H16" s="115"/>
      <c r="I16" s="167"/>
      <c r="J16" s="111"/>
    </row>
    <row r="17" spans="1:10" s="2" customFormat="1" ht="15">
      <c r="A17" s="262" t="s">
        <v>141</v>
      </c>
      <c r="B17" s="4"/>
      <c r="C17" s="139">
        <f>C28</f>
        <v>53216.45417505148</v>
      </c>
      <c r="D17" s="135">
        <f aca="true" t="shared" si="5" ref="D17:I17">D28</f>
        <v>61920.66031706353</v>
      </c>
      <c r="E17" s="115">
        <f t="shared" si="5"/>
        <v>57219.95965597896</v>
      </c>
      <c r="F17" s="115">
        <f t="shared" si="5"/>
        <v>60621.01174178112</v>
      </c>
      <c r="G17" s="115">
        <f t="shared" si="5"/>
        <v>62544.014169035596</v>
      </c>
      <c r="H17" s="115">
        <f t="shared" si="5"/>
        <v>64304.48576602809</v>
      </c>
      <c r="I17" s="167">
        <f t="shared" si="5"/>
        <v>65358.71643109537</v>
      </c>
      <c r="J17" s="111" t="s">
        <v>334</v>
      </c>
    </row>
    <row r="18" spans="1:10" s="2" customFormat="1" ht="15">
      <c r="A18" s="262" t="s">
        <v>243</v>
      </c>
      <c r="B18" s="4"/>
      <c r="C18" s="139">
        <f>C42</f>
        <v>-2926.167254247348</v>
      </c>
      <c r="D18" s="135">
        <f aca="true" t="shared" si="6" ref="D18:I18">D42</f>
        <v>6688.920311029322</v>
      </c>
      <c r="E18" s="115">
        <f t="shared" si="6"/>
        <v>45.096468592731455</v>
      </c>
      <c r="F18" s="115">
        <f t="shared" si="6"/>
        <v>46.069914669491524</v>
      </c>
      <c r="G18" s="115">
        <f t="shared" si="6"/>
        <v>47.06424713331947</v>
      </c>
      <c r="H18" s="115">
        <f t="shared" si="6"/>
        <v>48.080040393324566</v>
      </c>
      <c r="I18" s="167">
        <f t="shared" si="6"/>
        <v>49.117757640430796</v>
      </c>
      <c r="J18" s="111" t="s">
        <v>334</v>
      </c>
    </row>
    <row r="19" spans="1:10" s="2" customFormat="1" ht="15">
      <c r="A19" s="262" t="s">
        <v>244</v>
      </c>
      <c r="B19" s="4"/>
      <c r="C19" s="139">
        <f>C64</f>
        <v>-12359.394737616953</v>
      </c>
      <c r="D19" s="135">
        <f aca="true" t="shared" si="7" ref="D19:I19">D64</f>
        <v>-13640.628778203842</v>
      </c>
      <c r="E19" s="115">
        <f t="shared" si="7"/>
        <v>-6496.857213948144</v>
      </c>
      <c r="F19" s="115">
        <f t="shared" si="7"/>
        <v>-6853.2898560473695</v>
      </c>
      <c r="G19" s="115">
        <f t="shared" si="7"/>
        <v>-6666.959134940913</v>
      </c>
      <c r="H19" s="115">
        <f t="shared" si="7"/>
        <v>-6265.727651367019</v>
      </c>
      <c r="I19" s="167">
        <f t="shared" si="7"/>
        <v>-5624.728713350003</v>
      </c>
      <c r="J19" s="111" t="s">
        <v>334</v>
      </c>
    </row>
    <row r="20" spans="1:10" s="2" customFormat="1" ht="15">
      <c r="A20" s="262" t="s">
        <v>126</v>
      </c>
      <c r="B20" s="4"/>
      <c r="C20" s="140">
        <f>SUM(C17:C19)</f>
        <v>37930.892183187185</v>
      </c>
      <c r="D20" s="136">
        <f aca="true" t="shared" si="8" ref="D20:I20">SUM(D17:D19)</f>
        <v>54968.95184988901</v>
      </c>
      <c r="E20" s="119">
        <f t="shared" si="8"/>
        <v>50768.19891062354</v>
      </c>
      <c r="F20" s="119">
        <f t="shared" si="8"/>
        <v>53813.79180040324</v>
      </c>
      <c r="G20" s="119">
        <f t="shared" si="8"/>
        <v>55924.119281228006</v>
      </c>
      <c r="H20" s="119">
        <f t="shared" si="8"/>
        <v>58086.8381550544</v>
      </c>
      <c r="I20" s="169">
        <f t="shared" si="8"/>
        <v>59783.10547538579</v>
      </c>
      <c r="J20" s="111" t="s">
        <v>146</v>
      </c>
    </row>
    <row r="21" spans="1:10" s="2" customFormat="1" ht="15">
      <c r="A21" s="96"/>
      <c r="B21" s="4"/>
      <c r="C21" s="139"/>
      <c r="D21" s="135"/>
      <c r="E21" s="115"/>
      <c r="F21" s="115"/>
      <c r="G21" s="115"/>
      <c r="H21" s="115"/>
      <c r="I21" s="167"/>
      <c r="J21" s="111"/>
    </row>
    <row r="22" spans="1:10" s="2" customFormat="1" ht="15">
      <c r="A22" s="130" t="s">
        <v>127</v>
      </c>
      <c r="B22" s="131"/>
      <c r="C22" s="141"/>
      <c r="D22" s="137"/>
      <c r="E22" s="132"/>
      <c r="F22" s="132"/>
      <c r="G22" s="132"/>
      <c r="H22" s="132"/>
      <c r="I22" s="165"/>
      <c r="J22" s="111"/>
    </row>
    <row r="23" spans="1:10" s="2" customFormat="1" ht="15">
      <c r="A23" s="95"/>
      <c r="B23" s="4"/>
      <c r="C23" s="139"/>
      <c r="D23" s="135"/>
      <c r="E23" s="115"/>
      <c r="F23" s="115"/>
      <c r="G23" s="115"/>
      <c r="H23" s="115"/>
      <c r="I23" s="167"/>
      <c r="J23" s="111"/>
    </row>
    <row r="24" spans="1:10" s="2" customFormat="1" ht="15">
      <c r="A24" s="262" t="s">
        <v>142</v>
      </c>
      <c r="B24" s="4"/>
      <c r="C24" s="139">
        <f>BBARx!C34</f>
        <v>126079.54169099315</v>
      </c>
      <c r="D24" s="135">
        <f>BBARx!D34</f>
        <v>157294.36862911272</v>
      </c>
      <c r="E24" s="115">
        <f>BBARx!E34</f>
        <v>145429.48193064</v>
      </c>
      <c r="F24" s="115">
        <f>BBARx!F34</f>
        <v>155314.70152657203</v>
      </c>
      <c r="G24" s="115">
        <f>BBARx!G34</f>
        <v>159772.8830499886</v>
      </c>
      <c r="H24" s="115">
        <f>BBARx!H34</f>
        <v>164067.5335989098</v>
      </c>
      <c r="I24" s="167">
        <f>BBARx!I34</f>
        <v>168773.29522952973</v>
      </c>
      <c r="J24" s="111" t="s">
        <v>345</v>
      </c>
    </row>
    <row r="25" spans="1:10" s="2" customFormat="1" ht="15">
      <c r="A25" s="262" t="s">
        <v>245</v>
      </c>
      <c r="B25" s="4"/>
      <c r="C25" s="139">
        <f>INPUTS!D35</f>
        <v>7357</v>
      </c>
      <c r="D25" s="135">
        <f>INPUTS!E35</f>
        <v>-6805.605539954997</v>
      </c>
      <c r="E25" s="115">
        <f>INPUTS!F35</f>
        <v>812.7761466118549</v>
      </c>
      <c r="F25" s="115">
        <f>INPUTS!G35</f>
        <v>830.3206190704144</v>
      </c>
      <c r="G25" s="115">
        <f>INPUTS!H35</f>
        <v>848.2415280378051</v>
      </c>
      <c r="H25" s="115">
        <f>INPUTS!I35</f>
        <v>866.5492261211606</v>
      </c>
      <c r="I25" s="167">
        <f>INPUTS!J35</f>
        <v>885.2520614361094</v>
      </c>
      <c r="J25" s="111" t="s">
        <v>29</v>
      </c>
    </row>
    <row r="26" spans="1:10" s="2" customFormat="1" ht="15">
      <c r="A26" s="262" t="s">
        <v>246</v>
      </c>
      <c r="B26" s="4"/>
      <c r="C26" s="139">
        <f>INPUTS!D33</f>
        <v>46740</v>
      </c>
      <c r="D26" s="135">
        <f>INPUTS!E33</f>
        <v>53364.06075431537</v>
      </c>
      <c r="E26" s="115">
        <f>INPUTS!F33</f>
        <v>53307.06145884855</v>
      </c>
      <c r="F26" s="115">
        <f>INPUTS!G33</f>
        <v>56325.62756535964</v>
      </c>
      <c r="G26" s="115">
        <f>INPUTS!H33</f>
        <v>55911.71569351031</v>
      </c>
      <c r="H26" s="115">
        <f>INPUTS!I33</f>
        <v>55770.529581862786</v>
      </c>
      <c r="I26" s="167">
        <f>INPUTS!J33</f>
        <v>56396.13317350516</v>
      </c>
      <c r="J26" s="111" t="s">
        <v>27</v>
      </c>
    </row>
    <row r="27" spans="1:10" s="2" customFormat="1" ht="15">
      <c r="A27" s="262" t="s">
        <v>247</v>
      </c>
      <c r="B27" s="4"/>
      <c r="C27" s="144">
        <f>RABx!C12</f>
        <v>33480.08751594167</v>
      </c>
      <c r="D27" s="145">
        <f>RABx!D12</f>
        <v>35204.042017778826</v>
      </c>
      <c r="E27" s="129">
        <f>RABx!E12</f>
        <v>35715.236962424366</v>
      </c>
      <c r="F27" s="129">
        <f>RABx!F12</f>
        <v>39198.382838501675</v>
      </c>
      <c r="G27" s="129">
        <f>RABx!G12</f>
        <v>42165.39471548051</v>
      </c>
      <c r="H27" s="129">
        <f>RABx!H12</f>
        <v>44859.06747714007</v>
      </c>
      <c r="I27" s="244">
        <f>RABx!I12</f>
        <v>47903.697686365296</v>
      </c>
      <c r="J27" s="111" t="s">
        <v>340</v>
      </c>
    </row>
    <row r="28" spans="1:10" s="2" customFormat="1" ht="15">
      <c r="A28" s="262" t="s">
        <v>141</v>
      </c>
      <c r="B28" s="4"/>
      <c r="C28" s="140">
        <f>C24+C25-C26-C27</f>
        <v>53216.45417505148</v>
      </c>
      <c r="D28" s="136">
        <f aca="true" t="shared" si="9" ref="D28:I28">D24+D25-D26-D27</f>
        <v>61920.66031706353</v>
      </c>
      <c r="E28" s="119">
        <f t="shared" si="9"/>
        <v>57219.95965597896</v>
      </c>
      <c r="F28" s="119">
        <f t="shared" si="9"/>
        <v>60621.01174178112</v>
      </c>
      <c r="G28" s="119">
        <f t="shared" si="9"/>
        <v>62544.014169035596</v>
      </c>
      <c r="H28" s="119">
        <f t="shared" si="9"/>
        <v>64304.48576602809</v>
      </c>
      <c r="I28" s="169">
        <f t="shared" si="9"/>
        <v>65358.71643109537</v>
      </c>
      <c r="J28" s="111" t="s">
        <v>146</v>
      </c>
    </row>
    <row r="29" spans="1:10" s="2" customFormat="1" ht="15">
      <c r="A29" s="95"/>
      <c r="B29" s="4"/>
      <c r="C29" s="139"/>
      <c r="D29" s="135"/>
      <c r="E29" s="115"/>
      <c r="F29" s="115"/>
      <c r="G29" s="115"/>
      <c r="H29" s="115"/>
      <c r="I29" s="167"/>
      <c r="J29" s="111"/>
    </row>
    <row r="30" spans="1:10" s="2" customFormat="1" ht="15">
      <c r="A30" s="130" t="s">
        <v>128</v>
      </c>
      <c r="B30" s="131"/>
      <c r="C30" s="141"/>
      <c r="D30" s="137"/>
      <c r="E30" s="132"/>
      <c r="F30" s="132"/>
      <c r="G30" s="132"/>
      <c r="H30" s="132"/>
      <c r="I30" s="165"/>
      <c r="J30" s="111"/>
    </row>
    <row r="31" spans="1:10" s="2" customFormat="1" ht="15">
      <c r="A31" s="95"/>
      <c r="B31" s="4"/>
      <c r="C31" s="139"/>
      <c r="D31" s="135"/>
      <c r="E31" s="115"/>
      <c r="F31" s="115"/>
      <c r="G31" s="115"/>
      <c r="H31" s="115"/>
      <c r="I31" s="167"/>
      <c r="J31" s="111"/>
    </row>
    <row r="32" spans="1:10" s="2" customFormat="1" ht="15">
      <c r="A32" s="101" t="s">
        <v>143</v>
      </c>
      <c r="B32" s="4"/>
      <c r="C32" s="139">
        <f>IF(C5=INPUTS!$D$5,INPUTS!$D$39,B35)</f>
        <v>0</v>
      </c>
      <c r="D32" s="135">
        <f>IF(D5=INPUTS!$D$5,INPUTS!$D$39,C35)</f>
        <v>0</v>
      </c>
      <c r="E32" s="115">
        <f>IF(E5=INPUTS!$D$5,INPUTS!$D$39,D35)</f>
        <v>0</v>
      </c>
      <c r="F32" s="115">
        <f>IF(F5=INPUTS!$D$5,INPUTS!$D$39,E35)</f>
        <v>0</v>
      </c>
      <c r="G32" s="115">
        <f>IF(G5=INPUTS!$D$5,INPUTS!$D$39,F35)</f>
        <v>0</v>
      </c>
      <c r="H32" s="115">
        <f>IF(H5=INPUTS!$D$5,INPUTS!$D$39,G35)</f>
        <v>0</v>
      </c>
      <c r="I32" s="167">
        <f>IF(I5=INPUTS!$D$5,INPUTS!$D$39,H35)</f>
        <v>0</v>
      </c>
      <c r="J32" s="111" t="s">
        <v>190</v>
      </c>
    </row>
    <row r="33" spans="1:10" s="2" customFormat="1" ht="15">
      <c r="A33" s="262" t="s">
        <v>248</v>
      </c>
      <c r="B33" s="4"/>
      <c r="C33" s="139">
        <f aca="true" t="shared" si="10" ref="C33:I33">-MIN(C28,0)</f>
        <v>0</v>
      </c>
      <c r="D33" s="135">
        <f t="shared" si="10"/>
        <v>0</v>
      </c>
      <c r="E33" s="115">
        <f t="shared" si="10"/>
        <v>0</v>
      </c>
      <c r="F33" s="115">
        <f t="shared" si="10"/>
        <v>0</v>
      </c>
      <c r="G33" s="115">
        <f t="shared" si="10"/>
        <v>0</v>
      </c>
      <c r="H33" s="115">
        <f t="shared" si="10"/>
        <v>0</v>
      </c>
      <c r="I33" s="167">
        <f t="shared" si="10"/>
        <v>0</v>
      </c>
      <c r="J33" s="111" t="s">
        <v>334</v>
      </c>
    </row>
    <row r="34" spans="1:10" s="2" customFormat="1" ht="15">
      <c r="A34" s="262" t="s">
        <v>237</v>
      </c>
      <c r="B34" s="4"/>
      <c r="C34" s="139">
        <f>MIN(C32,MAX(C28,0))</f>
        <v>0</v>
      </c>
      <c r="D34" s="135">
        <f aca="true" t="shared" si="11" ref="D34:I34">MIN(D32,MAX(D28,0))</f>
        <v>0</v>
      </c>
      <c r="E34" s="115">
        <f t="shared" si="11"/>
        <v>0</v>
      </c>
      <c r="F34" s="115">
        <f t="shared" si="11"/>
        <v>0</v>
      </c>
      <c r="G34" s="115">
        <f t="shared" si="11"/>
        <v>0</v>
      </c>
      <c r="H34" s="115">
        <f t="shared" si="11"/>
        <v>0</v>
      </c>
      <c r="I34" s="167">
        <f t="shared" si="11"/>
        <v>0</v>
      </c>
      <c r="J34" s="111" t="s">
        <v>334</v>
      </c>
    </row>
    <row r="35" spans="1:10" s="2" customFormat="1" ht="15">
      <c r="A35" s="262" t="s">
        <v>144</v>
      </c>
      <c r="B35" s="4"/>
      <c r="C35" s="140">
        <f>C32+C33-C34</f>
        <v>0</v>
      </c>
      <c r="D35" s="136">
        <f aca="true" t="shared" si="12" ref="D35:I35">D32+D33-D34</f>
        <v>0</v>
      </c>
      <c r="E35" s="119">
        <f t="shared" si="12"/>
        <v>0</v>
      </c>
      <c r="F35" s="119">
        <f t="shared" si="12"/>
        <v>0</v>
      </c>
      <c r="G35" s="119">
        <f t="shared" si="12"/>
        <v>0</v>
      </c>
      <c r="H35" s="119">
        <f t="shared" si="12"/>
        <v>0</v>
      </c>
      <c r="I35" s="169">
        <f t="shared" si="12"/>
        <v>0</v>
      </c>
      <c r="J35" s="111" t="s">
        <v>146</v>
      </c>
    </row>
    <row r="36" spans="1:10" s="2" customFormat="1" ht="15">
      <c r="A36" s="101"/>
      <c r="B36" s="4"/>
      <c r="C36" s="139"/>
      <c r="D36" s="135"/>
      <c r="E36" s="115"/>
      <c r="F36" s="115"/>
      <c r="G36" s="115"/>
      <c r="H36" s="115"/>
      <c r="I36" s="167"/>
      <c r="J36" s="111"/>
    </row>
    <row r="37" spans="1:10" s="2" customFormat="1" ht="15">
      <c r="A37" s="130" t="s">
        <v>129</v>
      </c>
      <c r="B37" s="131"/>
      <c r="C37" s="141"/>
      <c r="D37" s="137"/>
      <c r="E37" s="132"/>
      <c r="F37" s="132"/>
      <c r="G37" s="132"/>
      <c r="H37" s="132"/>
      <c r="I37" s="165"/>
      <c r="J37" s="111"/>
    </row>
    <row r="38" spans="1:10" s="2" customFormat="1" ht="15">
      <c r="A38" s="95"/>
      <c r="B38" s="4"/>
      <c r="C38" s="139"/>
      <c r="D38" s="135"/>
      <c r="E38" s="115"/>
      <c r="F38" s="115"/>
      <c r="G38" s="115"/>
      <c r="H38" s="115"/>
      <c r="I38" s="167"/>
      <c r="J38" s="111"/>
    </row>
    <row r="39" spans="1:10" s="2" customFormat="1" ht="15">
      <c r="A39" s="101" t="s">
        <v>131</v>
      </c>
      <c r="B39" s="4"/>
      <c r="C39" s="146">
        <f>INPUTS!D41</f>
        <v>753.3287916017509</v>
      </c>
      <c r="D39" s="147">
        <f>INPUTS!E41</f>
        <v>6769.299268963887</v>
      </c>
      <c r="E39" s="112">
        <f>INPUTS!F41</f>
        <v>126.88443038527537</v>
      </c>
      <c r="F39" s="112">
        <f>INPUTS!G41</f>
        <v>129.62333998983786</v>
      </c>
      <c r="G39" s="112">
        <f>INPUTS!H41</f>
        <v>132.42101599914582</v>
      </c>
      <c r="H39" s="112">
        <f>INPUTS!I41</f>
        <v>135.27907458348747</v>
      </c>
      <c r="I39" s="155">
        <f>INPUTS!J41</f>
        <v>138.1988189871827</v>
      </c>
      <c r="J39" s="111" t="s">
        <v>35</v>
      </c>
    </row>
    <row r="40" spans="1:10" s="2" customFormat="1" ht="15">
      <c r="A40" s="101" t="s">
        <v>258</v>
      </c>
      <c r="B40" s="4"/>
      <c r="C40" s="146">
        <f>INPUTS!D43</f>
        <v>0</v>
      </c>
      <c r="D40" s="147">
        <f>INPUTS!E43</f>
        <v>0</v>
      </c>
      <c r="E40" s="112">
        <f>INPUTS!F43</f>
        <v>0</v>
      </c>
      <c r="F40" s="112">
        <f>INPUTS!G43</f>
        <v>0</v>
      </c>
      <c r="G40" s="112">
        <f>INPUTS!H43</f>
        <v>0</v>
      </c>
      <c r="H40" s="112">
        <f>INPUTS!I43</f>
        <v>0</v>
      </c>
      <c r="I40" s="155">
        <f>INPUTS!J43</f>
        <v>0</v>
      </c>
      <c r="J40" s="111" t="s">
        <v>37</v>
      </c>
    </row>
    <row r="41" spans="1:10" s="2" customFormat="1" ht="15">
      <c r="A41" s="101" t="s">
        <v>259</v>
      </c>
      <c r="B41" s="4"/>
      <c r="C41" s="139">
        <f>INPUTS!D45</f>
        <v>3679.4960458490987</v>
      </c>
      <c r="D41" s="135">
        <f>INPUTS!E45</f>
        <v>80.37895793456487</v>
      </c>
      <c r="E41" s="115">
        <f>INPUTS!F45</f>
        <v>81.78796179254391</v>
      </c>
      <c r="F41" s="115">
        <f>INPUTS!G45</f>
        <v>83.55342532034634</v>
      </c>
      <c r="G41" s="115">
        <f>INPUTS!H45</f>
        <v>85.35676886582635</v>
      </c>
      <c r="H41" s="115">
        <f>INPUTS!I45</f>
        <v>87.1990341901629</v>
      </c>
      <c r="I41" s="167">
        <f>INPUTS!J45</f>
        <v>89.08106134675191</v>
      </c>
      <c r="J41" s="111" t="s">
        <v>39</v>
      </c>
    </row>
    <row r="42" spans="1:10" s="2" customFormat="1" ht="15">
      <c r="A42" s="101" t="s">
        <v>132</v>
      </c>
      <c r="B42" s="4"/>
      <c r="C42" s="140">
        <f>C39-C40-C41</f>
        <v>-2926.167254247348</v>
      </c>
      <c r="D42" s="136">
        <f aca="true" t="shared" si="13" ref="D42:I42">D39-D40-D41</f>
        <v>6688.920311029322</v>
      </c>
      <c r="E42" s="119">
        <f t="shared" si="13"/>
        <v>45.096468592731455</v>
      </c>
      <c r="F42" s="119">
        <f t="shared" si="13"/>
        <v>46.069914669491524</v>
      </c>
      <c r="G42" s="119">
        <f t="shared" si="13"/>
        <v>47.06424713331947</v>
      </c>
      <c r="H42" s="119">
        <f t="shared" si="13"/>
        <v>48.080040393324566</v>
      </c>
      <c r="I42" s="169">
        <f t="shared" si="13"/>
        <v>49.117757640430796</v>
      </c>
      <c r="J42" s="111" t="s">
        <v>146</v>
      </c>
    </row>
    <row r="43" spans="1:10" s="2" customFormat="1" ht="15">
      <c r="A43" s="95"/>
      <c r="B43" s="4"/>
      <c r="C43" s="146"/>
      <c r="D43" s="147"/>
      <c r="E43" s="112"/>
      <c r="F43" s="112"/>
      <c r="G43" s="112"/>
      <c r="H43" s="112"/>
      <c r="I43" s="155"/>
      <c r="J43" s="111"/>
    </row>
    <row r="44" spans="1:10" s="2" customFormat="1" ht="15">
      <c r="A44" s="130" t="s">
        <v>130</v>
      </c>
      <c r="B44" s="131"/>
      <c r="C44" s="141"/>
      <c r="D44" s="137"/>
      <c r="E44" s="132"/>
      <c r="F44" s="132"/>
      <c r="G44" s="132"/>
      <c r="H44" s="132"/>
      <c r="I44" s="165"/>
      <c r="J44" s="111"/>
    </row>
    <row r="45" spans="1:10" s="2" customFormat="1" ht="15">
      <c r="A45" s="95"/>
      <c r="B45" s="4"/>
      <c r="C45" s="146"/>
      <c r="D45" s="147"/>
      <c r="E45" s="112"/>
      <c r="F45" s="112"/>
      <c r="G45" s="112"/>
      <c r="H45" s="112"/>
      <c r="I45" s="155"/>
      <c r="J45" s="111"/>
    </row>
    <row r="46" spans="1:10" s="2" customFormat="1" ht="15">
      <c r="A46" s="101" t="s">
        <v>118</v>
      </c>
      <c r="B46" s="3"/>
      <c r="C46" s="146">
        <f>C69</f>
        <v>15754.471948114522</v>
      </c>
      <c r="D46" s="147">
        <f aca="true" t="shared" si="14" ref="D46:I46">D69</f>
        <v>15754.471948114522</v>
      </c>
      <c r="E46" s="112">
        <f t="shared" si="14"/>
        <v>15643.819601551195</v>
      </c>
      <c r="F46" s="112">
        <f t="shared" si="14"/>
        <v>15669.680123482882</v>
      </c>
      <c r="G46" s="112">
        <f t="shared" si="14"/>
        <v>15704.88291600645</v>
      </c>
      <c r="H46" s="112">
        <f t="shared" si="14"/>
        <v>15768.224460173751</v>
      </c>
      <c r="I46" s="155">
        <f t="shared" si="14"/>
        <v>15768.224460173751</v>
      </c>
      <c r="J46" s="111" t="s">
        <v>334</v>
      </c>
    </row>
    <row r="47" spans="1:10" s="2" customFormat="1" ht="15">
      <c r="A47" s="263" t="s">
        <v>188</v>
      </c>
      <c r="B47" s="3"/>
      <c r="C47" s="146"/>
      <c r="D47" s="147"/>
      <c r="E47" s="112"/>
      <c r="F47" s="112"/>
      <c r="G47" s="112"/>
      <c r="H47" s="112"/>
      <c r="I47" s="155"/>
      <c r="J47" s="111"/>
    </row>
    <row r="48" spans="1:10" s="2" customFormat="1" ht="15">
      <c r="A48" s="264" t="s">
        <v>135</v>
      </c>
      <c r="B48" s="3"/>
      <c r="C48" s="146"/>
      <c r="D48" s="147"/>
      <c r="E48" s="117"/>
      <c r="F48" s="117"/>
      <c r="G48" s="117"/>
      <c r="H48" s="117"/>
      <c r="I48" s="155"/>
      <c r="J48" s="111"/>
    </row>
    <row r="49" spans="1:10" s="2" customFormat="1" ht="15">
      <c r="A49" s="265" t="s">
        <v>134</v>
      </c>
      <c r="B49" s="3"/>
      <c r="C49" s="146">
        <f>RABx!C12</f>
        <v>33480.08751594167</v>
      </c>
      <c r="D49" s="147">
        <f>RABx!D12</f>
        <v>35204.042017778826</v>
      </c>
      <c r="E49" s="112">
        <f>RABx!E12</f>
        <v>35715.236962424366</v>
      </c>
      <c r="F49" s="112">
        <f>RABx!F12</f>
        <v>39198.382838501675</v>
      </c>
      <c r="G49" s="112">
        <f>RABx!G12</f>
        <v>42165.39471548051</v>
      </c>
      <c r="H49" s="112">
        <f>RABx!H12</f>
        <v>44859.06747714007</v>
      </c>
      <c r="I49" s="155">
        <f>RABx!I12</f>
        <v>47903.697686365296</v>
      </c>
      <c r="J49" s="111" t="s">
        <v>340</v>
      </c>
    </row>
    <row r="50" spans="1:10" s="2" customFormat="1" ht="15">
      <c r="A50" s="124" t="s">
        <v>249</v>
      </c>
      <c r="B50" s="3"/>
      <c r="C50" s="144">
        <f>RABx!C22</f>
        <v>31587.333558439022</v>
      </c>
      <c r="D50" s="145">
        <f>RABx!D22</f>
        <v>32767.751529665424</v>
      </c>
      <c r="E50" s="129">
        <f>RABx!E22</f>
        <v>32956.155876532226</v>
      </c>
      <c r="F50" s="129">
        <f>RABx!F22</f>
        <v>35583.08119361165</v>
      </c>
      <c r="G50" s="129">
        <f>RABx!G22</f>
        <v>37621.96617024103</v>
      </c>
      <c r="H50" s="129">
        <f>RABx!H22</f>
        <v>39298.94421282817</v>
      </c>
      <c r="I50" s="244">
        <f>RABx!I22</f>
        <v>41206.03710452292</v>
      </c>
      <c r="J50" s="111" t="s">
        <v>340</v>
      </c>
    </row>
    <row r="51" spans="1:10" s="2" customFormat="1" ht="15">
      <c r="A51" s="124" t="s">
        <v>135</v>
      </c>
      <c r="B51" s="3"/>
      <c r="C51" s="148">
        <f>C49-C50</f>
        <v>1892.7539575026458</v>
      </c>
      <c r="D51" s="149">
        <f aca="true" t="shared" si="15" ref="D51:I51">D49-D50</f>
        <v>2436.290488113402</v>
      </c>
      <c r="E51" s="118">
        <f t="shared" si="15"/>
        <v>2759.0810858921395</v>
      </c>
      <c r="F51" s="118">
        <f t="shared" si="15"/>
        <v>3615.3016448900235</v>
      </c>
      <c r="G51" s="118">
        <f t="shared" si="15"/>
        <v>4543.428545239476</v>
      </c>
      <c r="H51" s="118">
        <f t="shared" si="15"/>
        <v>5560.1232643119</v>
      </c>
      <c r="I51" s="157">
        <f t="shared" si="15"/>
        <v>6697.660581842378</v>
      </c>
      <c r="J51" s="111" t="s">
        <v>146</v>
      </c>
    </row>
    <row r="52" spans="1:10" s="2" customFormat="1" ht="15">
      <c r="A52" s="266" t="s">
        <v>187</v>
      </c>
      <c r="B52" s="3"/>
      <c r="C52" s="146"/>
      <c r="D52" s="147"/>
      <c r="E52" s="117"/>
      <c r="F52" s="117"/>
      <c r="G52" s="117"/>
      <c r="H52" s="117"/>
      <c r="I52" s="155"/>
      <c r="J52" s="111"/>
    </row>
    <row r="53" spans="1:10" s="2" customFormat="1" ht="15">
      <c r="A53" s="106" t="s">
        <v>136</v>
      </c>
      <c r="B53" s="3"/>
      <c r="C53" s="146"/>
      <c r="D53" s="147"/>
      <c r="E53" s="117"/>
      <c r="F53" s="117"/>
      <c r="G53" s="117"/>
      <c r="H53" s="117"/>
      <c r="I53" s="155"/>
      <c r="J53" s="111"/>
    </row>
    <row r="54" spans="1:10" s="2" customFormat="1" ht="15">
      <c r="A54" s="124" t="s">
        <v>137</v>
      </c>
      <c r="B54" s="3"/>
      <c r="C54" s="146">
        <f>BBARx!C46</f>
        <v>828020.1176487453</v>
      </c>
      <c r="D54" s="147">
        <f>BBARx!D46</f>
        <v>868011.6428311284</v>
      </c>
      <c r="E54" s="112">
        <f>BBARx!E46</f>
        <v>931189.8563062076</v>
      </c>
      <c r="F54" s="112">
        <f>BBARx!F46</f>
        <v>985414.9111105539</v>
      </c>
      <c r="G54" s="112">
        <f>BBARx!G46</f>
        <v>1016396.5937619493</v>
      </c>
      <c r="H54" s="112">
        <f>BBARx!H46</f>
        <v>1036604.9709248514</v>
      </c>
      <c r="I54" s="155">
        <f>BBARx!I46</f>
        <v>1066065.8783903501</v>
      </c>
      <c r="J54" s="111" t="s">
        <v>345</v>
      </c>
    </row>
    <row r="55" spans="1:10" s="2" customFormat="1" ht="15">
      <c r="A55" s="124" t="s">
        <v>250</v>
      </c>
      <c r="B55" s="3"/>
      <c r="C55" s="144">
        <f>RABx!C38</f>
        <v>31965.570853894824</v>
      </c>
      <c r="D55" s="145">
        <f>RABx!D38</f>
        <v>44271.72339699728</v>
      </c>
      <c r="E55" s="129">
        <f>RABx!E38</f>
        <v>29597.221228576847</v>
      </c>
      <c r="F55" s="129">
        <f>RABx!F38</f>
        <v>23161.706593577546</v>
      </c>
      <c r="G55" s="129">
        <f>RABx!G38</f>
        <v>22161.462889803784</v>
      </c>
      <c r="H55" s="129">
        <f>RABx!H38</f>
        <v>28145.583784697425</v>
      </c>
      <c r="I55" s="244">
        <f>RABx!I38</f>
        <v>17844.20632048983</v>
      </c>
      <c r="J55" s="111" t="s">
        <v>340</v>
      </c>
    </row>
    <row r="56" spans="1:10" s="2" customFormat="1" ht="15">
      <c r="A56" s="124" t="s">
        <v>139</v>
      </c>
      <c r="B56" s="3"/>
      <c r="C56" s="146">
        <f>C54+C55</f>
        <v>859985.6885026401</v>
      </c>
      <c r="D56" s="147">
        <f aca="true" t="shared" si="16" ref="D56:I56">D54+D55</f>
        <v>912283.3662281258</v>
      </c>
      <c r="E56" s="112">
        <f t="shared" si="16"/>
        <v>960787.0775347844</v>
      </c>
      <c r="F56" s="112">
        <f t="shared" si="16"/>
        <v>1008576.6177041314</v>
      </c>
      <c r="G56" s="112">
        <f t="shared" si="16"/>
        <v>1038558.0566517531</v>
      </c>
      <c r="H56" s="112">
        <f t="shared" si="16"/>
        <v>1064750.5547095488</v>
      </c>
      <c r="I56" s="155">
        <f t="shared" si="16"/>
        <v>1083910.08471084</v>
      </c>
      <c r="J56" s="111" t="s">
        <v>146</v>
      </c>
    </row>
    <row r="57" spans="1:10" s="2" customFormat="1" ht="15">
      <c r="A57" s="267" t="s">
        <v>191</v>
      </c>
      <c r="B57" s="3"/>
      <c r="C57" s="142">
        <f>INPUTS!$C$47</f>
        <v>0.44</v>
      </c>
      <c r="D57" s="143">
        <f>INPUTS!$C$47</f>
        <v>0.44</v>
      </c>
      <c r="E57" s="103">
        <f>INPUTS!$C$47</f>
        <v>0.44</v>
      </c>
      <c r="F57" s="103">
        <f>INPUTS!$C$47</f>
        <v>0.44</v>
      </c>
      <c r="G57" s="103">
        <f>INPUTS!$C$47</f>
        <v>0.44</v>
      </c>
      <c r="H57" s="103">
        <f>INPUTS!$C$47</f>
        <v>0.44</v>
      </c>
      <c r="I57" s="243">
        <f>INPUTS!$C$47</f>
        <v>0.44</v>
      </c>
      <c r="J57" s="111" t="s">
        <v>42</v>
      </c>
    </row>
    <row r="58" spans="1:10" s="2" customFormat="1" ht="15">
      <c r="A58" s="124" t="s">
        <v>140</v>
      </c>
      <c r="B58" s="3"/>
      <c r="C58" s="140">
        <f>C56*C57</f>
        <v>378393.70294116164</v>
      </c>
      <c r="D58" s="136">
        <f aca="true" t="shared" si="17" ref="D58:I58">D56*D57</f>
        <v>401404.6811403753</v>
      </c>
      <c r="E58" s="119">
        <f t="shared" si="17"/>
        <v>422746.31411530514</v>
      </c>
      <c r="F58" s="119">
        <f t="shared" si="17"/>
        <v>443773.71178981784</v>
      </c>
      <c r="G58" s="119">
        <f t="shared" si="17"/>
        <v>456965.54492677137</v>
      </c>
      <c r="H58" s="119">
        <f t="shared" si="17"/>
        <v>468490.2440722015</v>
      </c>
      <c r="I58" s="169">
        <f t="shared" si="17"/>
        <v>476920.4372727696</v>
      </c>
      <c r="J58" s="111" t="s">
        <v>146</v>
      </c>
    </row>
    <row r="59" spans="1:10" s="2" customFormat="1" ht="15">
      <c r="A59" s="267" t="s">
        <v>192</v>
      </c>
      <c r="B59" s="3"/>
      <c r="C59" s="150">
        <f>INPUTS!D49</f>
        <v>0.07930000000000001</v>
      </c>
      <c r="D59" s="151">
        <f>INPUTS!E49</f>
        <v>0.07930000000000001</v>
      </c>
      <c r="E59" s="107">
        <f>INPUTS!F49</f>
        <v>0.05890000000000001</v>
      </c>
      <c r="F59" s="107">
        <f>INPUTS!G49</f>
        <v>0.05890000000000001</v>
      </c>
      <c r="G59" s="107">
        <f>INPUTS!H49</f>
        <v>0.05890000000000001</v>
      </c>
      <c r="H59" s="107">
        <f>INPUTS!I49</f>
        <v>0.05890000000000001</v>
      </c>
      <c r="I59" s="245">
        <f>INPUTS!J49</f>
        <v>0.05890000000000001</v>
      </c>
      <c r="J59" s="111" t="s">
        <v>44</v>
      </c>
    </row>
    <row r="60" spans="1:10" s="2" customFormat="1" ht="15">
      <c r="A60" s="124" t="s">
        <v>138</v>
      </c>
      <c r="B60" s="3"/>
      <c r="C60" s="146">
        <f>C58*C59</f>
        <v>30006.62064323412</v>
      </c>
      <c r="D60" s="147">
        <f aca="true" t="shared" si="18" ref="D60:I60">D58*D59</f>
        <v>31831.391214431766</v>
      </c>
      <c r="E60" s="112">
        <f t="shared" si="18"/>
        <v>24899.757901391476</v>
      </c>
      <c r="F60" s="112">
        <f t="shared" si="18"/>
        <v>26138.271624420275</v>
      </c>
      <c r="G60" s="112">
        <f t="shared" si="18"/>
        <v>26915.270596186838</v>
      </c>
      <c r="H60" s="112">
        <f t="shared" si="18"/>
        <v>27594.07537585267</v>
      </c>
      <c r="I60" s="155">
        <f t="shared" si="18"/>
        <v>28090.613755366132</v>
      </c>
      <c r="J60" s="111" t="s">
        <v>146</v>
      </c>
    </row>
    <row r="61" spans="1:10" s="2" customFormat="1" ht="15">
      <c r="A61" s="124" t="s">
        <v>251</v>
      </c>
      <c r="B61" s="3"/>
      <c r="C61" s="146">
        <f>INPUTS!D27</f>
        <v>0</v>
      </c>
      <c r="D61" s="147">
        <f>INPUTS!E27</f>
        <v>0</v>
      </c>
      <c r="E61" s="112">
        <f>INPUTS!F27</f>
        <v>0</v>
      </c>
      <c r="F61" s="112">
        <f>INPUTS!G27</f>
        <v>0</v>
      </c>
      <c r="G61" s="112">
        <f>INPUTS!H27</f>
        <v>0</v>
      </c>
      <c r="H61" s="112">
        <f>INPUTS!I27</f>
        <v>0</v>
      </c>
      <c r="I61" s="155">
        <f>INPUTS!J27</f>
        <v>0</v>
      </c>
      <c r="J61" s="111" t="s">
        <v>22</v>
      </c>
    </row>
    <row r="62" spans="1:10" s="2" customFormat="1" ht="15">
      <c r="A62" s="124" t="s">
        <v>136</v>
      </c>
      <c r="B62" s="3"/>
      <c r="C62" s="140">
        <f>C60+C61</f>
        <v>30006.62064323412</v>
      </c>
      <c r="D62" s="136">
        <f aca="true" t="shared" si="19" ref="D62:I62">D60+D61</f>
        <v>31831.391214431766</v>
      </c>
      <c r="E62" s="119">
        <f t="shared" si="19"/>
        <v>24899.757901391476</v>
      </c>
      <c r="F62" s="119">
        <f t="shared" si="19"/>
        <v>26138.271624420275</v>
      </c>
      <c r="G62" s="119">
        <f t="shared" si="19"/>
        <v>26915.270596186838</v>
      </c>
      <c r="H62" s="119">
        <f t="shared" si="19"/>
        <v>27594.07537585267</v>
      </c>
      <c r="I62" s="169">
        <f t="shared" si="19"/>
        <v>28090.613755366132</v>
      </c>
      <c r="J62" s="111" t="s">
        <v>146</v>
      </c>
    </row>
    <row r="63" spans="1:10" s="2" customFormat="1" ht="15">
      <c r="A63" s="102"/>
      <c r="B63" s="3"/>
      <c r="C63" s="139"/>
      <c r="D63" s="135"/>
      <c r="E63" s="115"/>
      <c r="F63" s="115"/>
      <c r="G63" s="115"/>
      <c r="H63" s="115"/>
      <c r="I63" s="167"/>
      <c r="J63" s="111"/>
    </row>
    <row r="64" spans="1:10" s="2" customFormat="1" ht="15">
      <c r="A64" s="102" t="s">
        <v>130</v>
      </c>
      <c r="B64" s="3"/>
      <c r="C64" s="148">
        <f>C46+C51-C62</f>
        <v>-12359.394737616953</v>
      </c>
      <c r="D64" s="149">
        <f aca="true" t="shared" si="20" ref="D64:I64">D46+D51-D62</f>
        <v>-13640.628778203842</v>
      </c>
      <c r="E64" s="118">
        <f t="shared" si="20"/>
        <v>-6496.857213948144</v>
      </c>
      <c r="F64" s="118">
        <f t="shared" si="20"/>
        <v>-6853.2898560473695</v>
      </c>
      <c r="G64" s="118">
        <f t="shared" si="20"/>
        <v>-6666.959134940913</v>
      </c>
      <c r="H64" s="118">
        <f t="shared" si="20"/>
        <v>-6265.727651367019</v>
      </c>
      <c r="I64" s="157">
        <f t="shared" si="20"/>
        <v>-5624.728713350003</v>
      </c>
      <c r="J64" s="111"/>
    </row>
    <row r="65" spans="1:10" s="2" customFormat="1" ht="15">
      <c r="A65" s="4"/>
      <c r="B65" s="3"/>
      <c r="C65" s="139"/>
      <c r="D65" s="135"/>
      <c r="E65" s="116"/>
      <c r="F65" s="116"/>
      <c r="G65" s="116"/>
      <c r="H65" s="116"/>
      <c r="I65" s="167"/>
      <c r="J65" s="111"/>
    </row>
    <row r="66" spans="1:10" s="2" customFormat="1" ht="15">
      <c r="A66" s="130" t="s">
        <v>118</v>
      </c>
      <c r="B66" s="131"/>
      <c r="C66" s="141"/>
      <c r="D66" s="137"/>
      <c r="E66" s="132"/>
      <c r="F66" s="132"/>
      <c r="G66" s="132"/>
      <c r="H66" s="132"/>
      <c r="I66" s="165"/>
      <c r="J66" s="111"/>
    </row>
    <row r="67" spans="1:10" s="2" customFormat="1" ht="15">
      <c r="A67" s="3"/>
      <c r="B67" s="3"/>
      <c r="C67" s="139"/>
      <c r="D67" s="135"/>
      <c r="E67" s="116"/>
      <c r="F67" s="116"/>
      <c r="G67" s="116"/>
      <c r="H67" s="116"/>
      <c r="I67" s="167"/>
      <c r="J67" s="111"/>
    </row>
    <row r="68" spans="1:10" s="2" customFormat="1" ht="15">
      <c r="A68" s="120" t="s">
        <v>119</v>
      </c>
      <c r="B68" s="3"/>
      <c r="C68" s="146">
        <f>IF(C5=INPUTS!$D$5,INPUTS!$D$51,B71)</f>
        <v>480195.12503565656</v>
      </c>
      <c r="D68" s="147">
        <f>IF(D5=INPUTS!$D$5,INPUTS!$D$51,C71)</f>
        <v>464440.65308754204</v>
      </c>
      <c r="E68" s="117">
        <f>IF(E5=INPUTS!$D$5,INPUTS!$D$51,D71)</f>
        <v>443974.36575677426</v>
      </c>
      <c r="F68" s="117">
        <f>IF(F5=INPUTS!$D$5,INPUTS!$D$51,E71)</f>
        <v>429072.14637830126</v>
      </c>
      <c r="G68" s="117">
        <f>IF(G5=INPUTS!$D$5,INPUTS!$D$51,F71)</f>
        <v>414412.67340023303</v>
      </c>
      <c r="H68" s="117">
        <f>IF(H5=INPUTS!$D$5,INPUTS!$D$51,G71)</f>
        <v>399950.65880280756</v>
      </c>
      <c r="I68" s="155">
        <f>IF(I5=INPUTS!$D$5,INPUTS!$D$51,H71)</f>
        <v>384182.4343426338</v>
      </c>
      <c r="J68" s="111" t="s">
        <v>148</v>
      </c>
    </row>
    <row r="69" spans="1:10" s="2" customFormat="1" ht="25.5">
      <c r="A69" s="229" t="s">
        <v>253</v>
      </c>
      <c r="B69" s="3"/>
      <c r="C69" s="230">
        <f>C68/INPUTS!D55</f>
        <v>15754.471948114522</v>
      </c>
      <c r="D69" s="231">
        <f>D68/INPUTS!E55</f>
        <v>15754.471948114522</v>
      </c>
      <c r="E69" s="232">
        <f>E68/INPUTS!F55</f>
        <v>15643.819601551195</v>
      </c>
      <c r="F69" s="232">
        <f>F68/INPUTS!G55</f>
        <v>15669.680123482882</v>
      </c>
      <c r="G69" s="232">
        <f>G68/INPUTS!H55</f>
        <v>15704.88291600645</v>
      </c>
      <c r="H69" s="232">
        <f>H68/INPUTS!I55</f>
        <v>15768.224460173751</v>
      </c>
      <c r="I69" s="236">
        <f>I68/INPUTS!J55</f>
        <v>15768.224460173751</v>
      </c>
      <c r="J69" s="233" t="s">
        <v>348</v>
      </c>
    </row>
    <row r="70" spans="1:10" s="2" customFormat="1" ht="25.5">
      <c r="A70" s="229" t="s">
        <v>252</v>
      </c>
      <c r="B70" s="3"/>
      <c r="C70" s="230">
        <f>INPUTS!D53</f>
        <v>0</v>
      </c>
      <c r="D70" s="231">
        <f>INPUTS!E53</f>
        <v>-4711.815382653248</v>
      </c>
      <c r="E70" s="232">
        <f>INPUTS!F53</f>
        <v>741.6002230782174</v>
      </c>
      <c r="F70" s="232">
        <f>INPUTS!G53</f>
        <v>1010.2071454146626</v>
      </c>
      <c r="G70" s="232">
        <f>INPUTS!H53</f>
        <v>1242.868318580984</v>
      </c>
      <c r="H70" s="232">
        <f>INPUTS!I53</f>
        <v>0</v>
      </c>
      <c r="I70" s="236">
        <f>INPUTS!J53</f>
        <v>0</v>
      </c>
      <c r="J70" s="233" t="s">
        <v>48</v>
      </c>
    </row>
    <row r="71" spans="1:10" s="2" customFormat="1" ht="15">
      <c r="A71" s="120" t="s">
        <v>120</v>
      </c>
      <c r="B71" s="3"/>
      <c r="C71" s="140">
        <f>C68-C69+C70</f>
        <v>464440.65308754204</v>
      </c>
      <c r="D71" s="136">
        <f aca="true" t="shared" si="21" ref="D71:I71">D68-D69+D70</f>
        <v>443974.36575677426</v>
      </c>
      <c r="E71" s="119">
        <f t="shared" si="21"/>
        <v>429072.14637830126</v>
      </c>
      <c r="F71" s="119">
        <f t="shared" si="21"/>
        <v>414412.67340023303</v>
      </c>
      <c r="G71" s="119">
        <f t="shared" si="21"/>
        <v>399950.65880280756</v>
      </c>
      <c r="H71" s="119">
        <f t="shared" si="21"/>
        <v>384182.4343426338</v>
      </c>
      <c r="I71" s="169">
        <f t="shared" si="21"/>
        <v>368414.20988246007</v>
      </c>
      <c r="J71" s="111" t="s">
        <v>189</v>
      </c>
    </row>
    <row r="72" spans="1:10" s="2" customFormat="1" ht="15">
      <c r="A72" s="3"/>
      <c r="B72" s="3"/>
      <c r="C72" s="139"/>
      <c r="D72" s="135"/>
      <c r="E72" s="116"/>
      <c r="F72" s="116"/>
      <c r="G72" s="116"/>
      <c r="H72" s="116"/>
      <c r="I72" s="167"/>
      <c r="J72" s="111"/>
    </row>
    <row r="73" spans="1:10" s="2" customFormat="1" ht="15">
      <c r="A73" s="130" t="s">
        <v>133</v>
      </c>
      <c r="B73" s="131"/>
      <c r="C73" s="141"/>
      <c r="D73" s="137"/>
      <c r="E73" s="132"/>
      <c r="F73" s="132"/>
      <c r="G73" s="132"/>
      <c r="H73" s="132"/>
      <c r="I73" s="165"/>
      <c r="J73" s="111"/>
    </row>
    <row r="74" spans="1:10" s="2" customFormat="1" ht="15">
      <c r="A74" s="3"/>
      <c r="B74" s="3"/>
      <c r="C74" s="152"/>
      <c r="D74" s="153"/>
      <c r="E74" s="3"/>
      <c r="F74" s="3"/>
      <c r="G74" s="3"/>
      <c r="H74" s="3"/>
      <c r="I74" s="163"/>
      <c r="J74" s="111"/>
    </row>
    <row r="75" spans="1:10" s="2" customFormat="1" ht="15">
      <c r="A75" s="120" t="s">
        <v>133</v>
      </c>
      <c r="B75" s="3"/>
      <c r="C75" s="142">
        <f>INPUTS!D37</f>
        <v>0.28</v>
      </c>
      <c r="D75" s="143">
        <f>INPUTS!E37</f>
        <v>0.28</v>
      </c>
      <c r="E75" s="103">
        <f>INPUTS!F37</f>
        <v>0.28</v>
      </c>
      <c r="F75" s="103">
        <f>INPUTS!G37</f>
        <v>0.28</v>
      </c>
      <c r="G75" s="103">
        <f>INPUTS!H37</f>
        <v>0.28</v>
      </c>
      <c r="H75" s="103">
        <f>INPUTS!I37</f>
        <v>0.28</v>
      </c>
      <c r="I75" s="243">
        <f>INPUTS!J37</f>
        <v>0.28</v>
      </c>
      <c r="J75" s="111" t="s">
        <v>31</v>
      </c>
    </row>
    <row r="76" spans="1:9" ht="15">
      <c r="A76" s="3"/>
      <c r="B76" s="3"/>
      <c r="C76" s="162"/>
      <c r="D76" s="163"/>
      <c r="E76" s="3"/>
      <c r="F76" s="3"/>
      <c r="G76" s="3"/>
      <c r="H76" s="3"/>
      <c r="I76" s="163"/>
    </row>
    <row r="77" spans="1:9" ht="15">
      <c r="A77" s="3"/>
      <c r="B77" s="3"/>
      <c r="C77" s="3"/>
      <c r="D77" s="3"/>
      <c r="E77" s="3"/>
      <c r="F77" s="3"/>
      <c r="G77" s="3"/>
      <c r="H77" s="3"/>
      <c r="I77" s="3"/>
    </row>
    <row r="78" spans="1:9" ht="15">
      <c r="A78" s="3"/>
      <c r="B78" s="3"/>
      <c r="C78" s="3"/>
      <c r="D78" s="3"/>
      <c r="E78" s="3"/>
      <c r="F78" s="3"/>
      <c r="G78" s="3"/>
      <c r="H78" s="3"/>
      <c r="I78" s="3"/>
    </row>
    <row r="79" spans="1:9" ht="15">
      <c r="A79" s="3"/>
      <c r="B79" s="3"/>
      <c r="C79" s="3"/>
      <c r="D79" s="3"/>
      <c r="E79" s="3"/>
      <c r="F79" s="3"/>
      <c r="G79" s="3"/>
      <c r="H79" s="3"/>
      <c r="I79" s="3"/>
    </row>
    <row r="80" spans="1:9" ht="15">
      <c r="A80" s="3"/>
      <c r="B80" s="3"/>
      <c r="C80" s="3"/>
      <c r="D80" s="3"/>
      <c r="E80" s="3"/>
      <c r="F80" s="3"/>
      <c r="G80" s="3"/>
      <c r="H80" s="3"/>
      <c r="I80" s="3"/>
    </row>
    <row r="81" spans="1:9" ht="15">
      <c r="A81" s="3"/>
      <c r="B81" s="3"/>
      <c r="C81" s="3"/>
      <c r="D81" s="3"/>
      <c r="E81" s="3"/>
      <c r="F81" s="3"/>
      <c r="G81" s="3"/>
      <c r="H81" s="3"/>
      <c r="I81" s="3"/>
    </row>
    <row r="82" spans="1:9" ht="15">
      <c r="A82" s="3"/>
      <c r="B82" s="3"/>
      <c r="C82" s="3"/>
      <c r="D82" s="3"/>
      <c r="E82" s="3"/>
      <c r="F82" s="3"/>
      <c r="G82" s="3"/>
      <c r="H82" s="3"/>
      <c r="I82" s="3"/>
    </row>
    <row r="83" spans="1:9" ht="15">
      <c r="A83" s="3"/>
      <c r="B83" s="3"/>
      <c r="C83" s="3"/>
      <c r="D83" s="3"/>
      <c r="E83" s="3"/>
      <c r="F83" s="3"/>
      <c r="G83" s="3"/>
      <c r="H83" s="3"/>
      <c r="I83" s="3"/>
    </row>
    <row r="84" spans="1:9" ht="15">
      <c r="A84" s="3"/>
      <c r="B84" s="3"/>
      <c r="C84" s="3"/>
      <c r="D84" s="3"/>
      <c r="E84" s="3"/>
      <c r="F84" s="3"/>
      <c r="G84" s="3"/>
      <c r="H84" s="3"/>
      <c r="I84" s="3"/>
    </row>
  </sheetData>
  <conditionalFormatting sqref="H7:I10 H12:I76">
    <cfRule type="expression" priority="3" dxfId="0">
      <formula>H$5=""</formula>
    </cfRule>
  </conditionalFormatting>
  <conditionalFormatting sqref="H11:I11">
    <cfRule type="expression" priority="1" dxfId="0">
      <formula>H$5=""</formula>
    </cfRule>
  </conditionalFormatting>
  <printOptions horizontalCentered="1"/>
  <pageMargins left="0.2362204724409449" right="0.2362204724409449" top="0.5511811023622047" bottom="0.5511811023622047" header="0.31496062992125984" footer="0.31496062992125984"/>
  <pageSetup fitToHeight="0" fitToWidth="1" horizontalDpi="600" verticalDpi="600" orientation="landscape" paperSize="9" scale="94" r:id="rId1"/>
  <headerFooter>
    <oddFooter>&amp;C&amp;8Page &amp;P of &amp;N&amp;R&amp;8&amp;A</oddFooter>
  </headerFooter>
  <rowBreaks count="2" manualBreakCount="2">
    <brk id="36" max="16383" man="1"/>
    <brk id="65" max="16383" man="1"/>
  </rowBreaks>
  <ignoredErrors>
    <ignoredError sqref="C59:I5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4999699890613556"/>
    <pageSetUpPr fitToPage="1"/>
  </sheetPr>
  <dimension ref="A1:J81"/>
  <sheetViews>
    <sheetView workbookViewId="0" topLeftCell="A1">
      <pane xSplit="1" ySplit="5" topLeftCell="B6" activePane="bottomRight" state="frozen"/>
      <selection pane="topLeft" activeCell="D6" sqref="D6"/>
      <selection pane="topRight" activeCell="D6" sqref="D6"/>
      <selection pane="bottomLeft" activeCell="D6" sqref="D6"/>
      <selection pane="bottomRight" activeCell="B6" sqref="B6"/>
    </sheetView>
  </sheetViews>
  <sheetFormatPr defaultColWidth="9.140625" defaultRowHeight="15"/>
  <cols>
    <col min="1" max="1" width="55.7109375" style="1" customWidth="1"/>
    <col min="2" max="2" width="9.140625" style="1" customWidth="1"/>
    <col min="3" max="9" width="9.7109375" style="1" customWidth="1"/>
    <col min="10" max="10" width="18.57421875" style="109" bestFit="1" customWidth="1"/>
    <col min="11" max="16384" width="9.140625" style="1" customWidth="1"/>
  </cols>
  <sheetData>
    <row r="1" spans="1:10" s="31" customFormat="1" ht="19.5">
      <c r="A1" s="126" t="s">
        <v>110</v>
      </c>
      <c r="B1" s="1"/>
      <c r="C1" s="1"/>
      <c r="D1" s="1"/>
      <c r="E1" s="1"/>
      <c r="F1" s="1"/>
      <c r="G1" s="1"/>
      <c r="H1" s="1"/>
      <c r="I1" s="1"/>
      <c r="J1" s="108"/>
    </row>
    <row r="2" spans="2:10" s="31" customFormat="1" ht="15">
      <c r="B2" s="1"/>
      <c r="C2" s="1"/>
      <c r="D2" s="1"/>
      <c r="E2" s="1"/>
      <c r="F2" s="1"/>
      <c r="G2" s="1"/>
      <c r="H2" s="1"/>
      <c r="I2" s="1"/>
      <c r="J2" s="108"/>
    </row>
    <row r="3" spans="3:10" s="3" customFormat="1" ht="12.75">
      <c r="C3" s="258" t="s">
        <v>86</v>
      </c>
      <c r="D3" s="259"/>
      <c r="E3" s="259"/>
      <c r="F3" s="259"/>
      <c r="G3" s="259"/>
      <c r="H3" s="259"/>
      <c r="I3" s="260"/>
      <c r="J3" s="109"/>
    </row>
    <row r="4" spans="3:10" s="3" customFormat="1" ht="12.75">
      <c r="C4" s="8" t="s">
        <v>84</v>
      </c>
      <c r="D4" s="10"/>
      <c r="E4" s="8" t="s">
        <v>85</v>
      </c>
      <c r="F4" s="72"/>
      <c r="G4" s="73"/>
      <c r="H4" s="73"/>
      <c r="I4" s="74"/>
      <c r="J4" s="109"/>
    </row>
    <row r="5" spans="1:10" s="6" customFormat="1" ht="12.75">
      <c r="A5" s="113"/>
      <c r="B5" s="114"/>
      <c r="C5" s="11">
        <f>INPUTS!D5</f>
        <v>2013</v>
      </c>
      <c r="D5" s="13">
        <f>INPUTS!E5</f>
        <v>2014</v>
      </c>
      <c r="E5" s="11">
        <f>INPUTS!F5</f>
        <v>2015</v>
      </c>
      <c r="F5" s="12">
        <f>INPUTS!G5</f>
        <v>2016</v>
      </c>
      <c r="G5" s="12">
        <f>INPUTS!H5</f>
        <v>2017</v>
      </c>
      <c r="H5" s="12">
        <f>INPUTS!I5</f>
        <v>2018</v>
      </c>
      <c r="I5" s="13">
        <f>INPUTS!J5</f>
        <v>2019</v>
      </c>
      <c r="J5" s="110" t="s">
        <v>347</v>
      </c>
    </row>
    <row r="6" spans="1:9" ht="15">
      <c r="A6" s="3"/>
      <c r="B6" s="3"/>
      <c r="C6" s="3"/>
      <c r="D6" s="3"/>
      <c r="E6" s="3"/>
      <c r="F6" s="3"/>
      <c r="G6" s="3"/>
      <c r="H6" s="3"/>
      <c r="I6" s="3"/>
    </row>
    <row r="7" spans="1:9" ht="15">
      <c r="A7" s="3"/>
      <c r="B7" s="3"/>
      <c r="C7" s="162"/>
      <c r="D7" s="163"/>
      <c r="E7" s="3"/>
      <c r="F7" s="3"/>
      <c r="G7" s="3"/>
      <c r="H7" s="3"/>
      <c r="I7" s="163"/>
    </row>
    <row r="8" spans="1:10" s="2" customFormat="1" ht="15">
      <c r="A8" s="120" t="s">
        <v>111</v>
      </c>
      <c r="B8" s="3"/>
      <c r="C8" s="154">
        <f>IF(C5=INPUTS!$D$5,INPUTS!$D$57,B24)</f>
        <v>-16064.986172228655</v>
      </c>
      <c r="D8" s="155">
        <f>IF(D5=INPUTS!$D$5,INPUTS!$D$57,C24)</f>
        <v>-20177.84558821912</v>
      </c>
      <c r="E8" s="112">
        <f>IF(E5=INPUTS!$D$5,INPUTS!$D$57,D24)</f>
        <v>-24654.728981076434</v>
      </c>
      <c r="F8" s="112">
        <f>IF(F5=INPUTS!$D$5,INPUTS!$D$57,E24)</f>
        <v>-32149.856237391974</v>
      </c>
      <c r="G8" s="112">
        <f>IF(G5=INPUTS!$D$5,INPUTS!$D$57,F24)</f>
        <v>-39789.445511196056</v>
      </c>
      <c r="H8" s="112">
        <f>IF(H5=INPUTS!$D$5,INPUTS!$D$57,G24)</f>
        <v>-45698.31957031421</v>
      </c>
      <c r="I8" s="155">
        <f>IF(I5=INPUTS!$D$5,INPUTS!$D$57,H24)</f>
        <v>-50999.89376880702</v>
      </c>
      <c r="J8" s="111" t="s">
        <v>349</v>
      </c>
    </row>
    <row r="9" spans="1:10" s="2" customFormat="1" ht="15">
      <c r="A9" s="120"/>
      <c r="B9" s="3"/>
      <c r="C9" s="154"/>
      <c r="D9" s="155"/>
      <c r="E9" s="112"/>
      <c r="F9" s="112"/>
      <c r="G9" s="112"/>
      <c r="H9" s="112"/>
      <c r="I9" s="155"/>
      <c r="J9" s="111"/>
    </row>
    <row r="10" spans="1:10" s="2" customFormat="1" ht="15">
      <c r="A10" s="261" t="s">
        <v>113</v>
      </c>
      <c r="B10" s="3"/>
      <c r="C10" s="154"/>
      <c r="D10" s="155"/>
      <c r="E10" s="112"/>
      <c r="F10" s="112"/>
      <c r="G10" s="112"/>
      <c r="H10" s="112"/>
      <c r="I10" s="155"/>
      <c r="J10" s="111"/>
    </row>
    <row r="11" spans="1:10" s="2" customFormat="1" ht="15">
      <c r="A11" s="122" t="s">
        <v>114</v>
      </c>
      <c r="B11" s="3"/>
      <c r="C11" s="154">
        <f>TAXx!C69*TAXx!C75</f>
        <v>4411.252145472066</v>
      </c>
      <c r="D11" s="155">
        <f>TAXx!D69*TAXx!D75</f>
        <v>4411.252145472066</v>
      </c>
      <c r="E11" s="112">
        <f>TAXx!E69*TAXx!E75</f>
        <v>4380.269488434335</v>
      </c>
      <c r="F11" s="112">
        <f>TAXx!F69*TAXx!F75</f>
        <v>4387.510434575207</v>
      </c>
      <c r="G11" s="112">
        <f>TAXx!G69*TAXx!G75</f>
        <v>4397.367216481806</v>
      </c>
      <c r="H11" s="112">
        <f>TAXx!H69*TAXx!H75</f>
        <v>4415.102848848651</v>
      </c>
      <c r="I11" s="155">
        <f>TAXx!I69*TAXx!I75</f>
        <v>4415.102848848651</v>
      </c>
      <c r="J11" s="111" t="s">
        <v>350</v>
      </c>
    </row>
    <row r="12" spans="1:10" s="2" customFormat="1" ht="15">
      <c r="A12" s="122"/>
      <c r="B12" s="3"/>
      <c r="C12" s="154"/>
      <c r="D12" s="155"/>
      <c r="E12" s="112"/>
      <c r="F12" s="112"/>
      <c r="G12" s="112"/>
      <c r="H12" s="112"/>
      <c r="I12" s="155"/>
      <c r="J12" s="111"/>
    </row>
    <row r="13" spans="1:10" s="2" customFormat="1" ht="15">
      <c r="A13" s="261" t="s">
        <v>112</v>
      </c>
      <c r="B13" s="3"/>
      <c r="C13" s="154"/>
      <c r="D13" s="155"/>
      <c r="E13" s="112"/>
      <c r="F13" s="112"/>
      <c r="G13" s="112"/>
      <c r="H13" s="112"/>
      <c r="I13" s="155"/>
      <c r="J13" s="111"/>
    </row>
    <row r="14" spans="1:10" s="2" customFormat="1" ht="15">
      <c r="A14" s="122" t="s">
        <v>123</v>
      </c>
      <c r="B14" s="3"/>
      <c r="C14" s="154"/>
      <c r="D14" s="155"/>
      <c r="E14" s="112"/>
      <c r="F14" s="112"/>
      <c r="G14" s="112"/>
      <c r="H14" s="112"/>
      <c r="I14" s="155"/>
      <c r="J14" s="111"/>
    </row>
    <row r="15" spans="1:10" s="2" customFormat="1" ht="15">
      <c r="A15" s="125" t="s">
        <v>150</v>
      </c>
      <c r="B15" s="3"/>
      <c r="C15" s="154">
        <f>RABx!C22*TAXx!C75</f>
        <v>8844.453396362927</v>
      </c>
      <c r="D15" s="155">
        <f>RABx!D22*TAXx!D75</f>
        <v>9174.97042830632</v>
      </c>
      <c r="E15" s="112">
        <f>RABx!E22*TAXx!E75</f>
        <v>9227.723645429025</v>
      </c>
      <c r="F15" s="112">
        <f>RABx!F22*TAXx!F75</f>
        <v>9963.262734211263</v>
      </c>
      <c r="G15" s="112">
        <f>RABx!G22*TAXx!G75</f>
        <v>10534.150527667489</v>
      </c>
      <c r="H15" s="112">
        <f>RABx!H22*TAXx!H75</f>
        <v>11003.704379591889</v>
      </c>
      <c r="I15" s="155">
        <f>RABx!I22*TAXx!I75</f>
        <v>11537.690389266418</v>
      </c>
      <c r="J15" s="111" t="s">
        <v>351</v>
      </c>
    </row>
    <row r="16" spans="1:10" s="2" customFormat="1" ht="15">
      <c r="A16" s="125" t="s">
        <v>241</v>
      </c>
      <c r="B16" s="3"/>
      <c r="C16" s="154">
        <f>INPUTS!D59*TAXx!C75</f>
        <v>7666.659729279749</v>
      </c>
      <c r="D16" s="155">
        <f>INPUTS!E59*TAXx!D75</f>
        <v>8253.850402776885</v>
      </c>
      <c r="E16" s="112">
        <f>INPUTS!F59*TAXx!E75</f>
        <v>9876.50797907839</v>
      </c>
      <c r="F16" s="112">
        <f>INPUTS!G59*TAXx!F75</f>
        <v>10630.579355034008</v>
      </c>
      <c r="G16" s="112">
        <f>INPUTS!H59*TAXx!G75</f>
        <v>10784.63631111225</v>
      </c>
      <c r="H16" s="112">
        <f>INPUTS!I59*TAXx!H75</f>
        <v>10530.720799317494</v>
      </c>
      <c r="I16" s="155">
        <f>INPUTS!J59*TAXx!I75</f>
        <v>10878.174244047554</v>
      </c>
      <c r="J16" s="111" t="s">
        <v>352</v>
      </c>
    </row>
    <row r="17" spans="1:10" s="2" customFormat="1" ht="15">
      <c r="A17" s="121" t="s">
        <v>122</v>
      </c>
      <c r="B17" s="3"/>
      <c r="C17" s="156">
        <f>C15-C16</f>
        <v>1177.7936670831787</v>
      </c>
      <c r="D17" s="157">
        <f aca="true" t="shared" si="0" ref="D17:I17">D15-D16</f>
        <v>921.1200255294352</v>
      </c>
      <c r="E17" s="118">
        <f t="shared" si="0"/>
        <v>-648.7843336493643</v>
      </c>
      <c r="F17" s="118">
        <f t="shared" si="0"/>
        <v>-667.3166208227449</v>
      </c>
      <c r="G17" s="118">
        <f t="shared" si="0"/>
        <v>-250.48578344476118</v>
      </c>
      <c r="H17" s="118">
        <f t="shared" si="0"/>
        <v>472.9835802743946</v>
      </c>
      <c r="I17" s="157">
        <f t="shared" si="0"/>
        <v>659.516145218864</v>
      </c>
      <c r="J17" s="111" t="s">
        <v>146</v>
      </c>
    </row>
    <row r="18" spans="1:10" s="2" customFormat="1" ht="15">
      <c r="A18" s="121" t="s">
        <v>121</v>
      </c>
      <c r="B18" s="3"/>
      <c r="C18" s="154">
        <f>INPUTS!D61*TAXx!C75</f>
        <v>1412.3613385236295</v>
      </c>
      <c r="D18" s="155">
        <f>INPUTS!E61*TAXx!D75</f>
        <v>1642.1704437168873</v>
      </c>
      <c r="E18" s="112">
        <f>INPUTS!F61*TAXx!E75</f>
        <v>1360.2937395414008</v>
      </c>
      <c r="F18" s="112">
        <f>INPUTS!G61*TAXx!F75</f>
        <v>1387.967591827214</v>
      </c>
      <c r="G18" s="112">
        <f>INPUTS!H61*TAXx!G75</f>
        <v>1417.9254234802586</v>
      </c>
      <c r="H18" s="112">
        <f>INPUTS!I61*TAXx!H75</f>
        <v>1448.5286770345142</v>
      </c>
      <c r="I18" s="155">
        <f>INPUTS!J61*TAXx!I75</f>
        <v>1479.792444260785</v>
      </c>
      <c r="J18" s="111" t="s">
        <v>353</v>
      </c>
    </row>
    <row r="19" spans="1:10" s="2" customFormat="1" ht="15">
      <c r="A19" s="121" t="s">
        <v>257</v>
      </c>
      <c r="B19" s="3"/>
      <c r="C19" s="154">
        <f>-INPUTS!D63*TAXx!C75</f>
        <v>-2331.2008509652055</v>
      </c>
      <c r="D19" s="155">
        <f>-INPUTS!E63*TAXx!D75</f>
        <v>-2505.285529176512</v>
      </c>
      <c r="E19" s="112">
        <f>-INPUTS!F63*TAXx!E75</f>
        <v>-2586.4670015598795</v>
      </c>
      <c r="F19" s="112">
        <f>-INPUTS!G63*TAXx!F75</f>
        <v>-3008.7764455131824</v>
      </c>
      <c r="G19" s="112">
        <f>-INPUTS!H63*TAXx!G75</f>
        <v>-2753.3579797346233</v>
      </c>
      <c r="H19" s="112">
        <f>-INPUTS!I63*TAXx!H75</f>
        <v>-2807.983606953074</v>
      </c>
      <c r="I19" s="155">
        <f>-INPUTS!J63*TAXx!I75</f>
        <v>-2855.549105205404</v>
      </c>
      <c r="J19" s="111" t="s">
        <v>354</v>
      </c>
    </row>
    <row r="20" spans="1:10" s="2" customFormat="1" ht="15">
      <c r="A20" s="122" t="s">
        <v>115</v>
      </c>
      <c r="B20" s="3"/>
      <c r="C20" s="156">
        <f>SUM(C17:C19)</f>
        <v>258.9541546416026</v>
      </c>
      <c r="D20" s="157">
        <f aca="true" t="shared" si="1" ref="D20:I20">SUM(D17:D19)</f>
        <v>58.0049400698108</v>
      </c>
      <c r="E20" s="118">
        <f t="shared" si="1"/>
        <v>-1874.957595667843</v>
      </c>
      <c r="F20" s="118">
        <f t="shared" si="1"/>
        <v>-2288.1254745087135</v>
      </c>
      <c r="G20" s="118">
        <f t="shared" si="1"/>
        <v>-1585.918339699126</v>
      </c>
      <c r="H20" s="118">
        <f t="shared" si="1"/>
        <v>-886.471349644165</v>
      </c>
      <c r="I20" s="157">
        <f t="shared" si="1"/>
        <v>-716.2405157257549</v>
      </c>
      <c r="J20" s="111" t="s">
        <v>146</v>
      </c>
    </row>
    <row r="21" spans="1:10" s="2" customFormat="1" ht="25.5">
      <c r="A21" s="234" t="s">
        <v>116</v>
      </c>
      <c r="B21" s="3"/>
      <c r="C21" s="235">
        <f>INPUTS!D65</f>
        <v>39.438574839998786</v>
      </c>
      <c r="D21" s="236">
        <f>INPUTS!E65</f>
        <v>-123.63618745505804</v>
      </c>
      <c r="E21" s="237">
        <f>INPUTS!F65</f>
        <v>-1239.9001722133619</v>
      </c>
      <c r="F21" s="237">
        <f>INPUTS!G65</f>
        <v>-963.9533647201636</v>
      </c>
      <c r="G21" s="237">
        <f>INPUTS!H65</f>
        <v>74.41149706277598</v>
      </c>
      <c r="H21" s="237">
        <f>INPUTS!I65</f>
        <v>0</v>
      </c>
      <c r="I21" s="236">
        <f>INPUTS!J65</f>
        <v>0</v>
      </c>
      <c r="J21" s="233" t="s">
        <v>62</v>
      </c>
    </row>
    <row r="22" spans="1:10" s="2" customFormat="1" ht="15">
      <c r="A22" s="122" t="s">
        <v>117</v>
      </c>
      <c r="B22" s="3"/>
      <c r="C22" s="154">
        <f>INPUTS!D67</f>
        <v>0</v>
      </c>
      <c r="D22" s="155">
        <f>INPUTS!E67</f>
        <v>0</v>
      </c>
      <c r="E22" s="112">
        <f>INPUTS!F67</f>
        <v>0</v>
      </c>
      <c r="F22" s="112">
        <f>INPUTS!G67</f>
        <v>0</v>
      </c>
      <c r="G22" s="112">
        <f>INPUTS!H67</f>
        <v>0</v>
      </c>
      <c r="H22" s="112">
        <f>INPUTS!I67</f>
        <v>0</v>
      </c>
      <c r="I22" s="155">
        <f>INPUTS!J67</f>
        <v>0</v>
      </c>
      <c r="J22" s="111" t="s">
        <v>64</v>
      </c>
    </row>
    <row r="23" spans="1:10" s="2" customFormat="1" ht="15">
      <c r="A23" s="120"/>
      <c r="B23" s="3"/>
      <c r="C23" s="154"/>
      <c r="D23" s="155"/>
      <c r="E23" s="112"/>
      <c r="F23" s="112"/>
      <c r="G23" s="112"/>
      <c r="H23" s="112"/>
      <c r="I23" s="155"/>
      <c r="J23" s="111"/>
    </row>
    <row r="24" spans="1:10" s="2" customFormat="1" ht="15">
      <c r="A24" s="120" t="s">
        <v>124</v>
      </c>
      <c r="B24" s="3"/>
      <c r="C24" s="158">
        <f>C8-C11+SUM(C20:C23)</f>
        <v>-20177.84558821912</v>
      </c>
      <c r="D24" s="159">
        <f aca="true" t="shared" si="2" ref="D24:I24">D8-D11+SUM(D20:D23)</f>
        <v>-24654.728981076434</v>
      </c>
      <c r="E24" s="123">
        <f t="shared" si="2"/>
        <v>-32149.856237391974</v>
      </c>
      <c r="F24" s="123">
        <f t="shared" si="2"/>
        <v>-39789.445511196056</v>
      </c>
      <c r="G24" s="123">
        <f t="shared" si="2"/>
        <v>-45698.31957031421</v>
      </c>
      <c r="H24" s="123">
        <f t="shared" si="2"/>
        <v>-50999.89376880702</v>
      </c>
      <c r="I24" s="159">
        <f t="shared" si="2"/>
        <v>-56131.23713338142</v>
      </c>
      <c r="J24" s="111" t="s">
        <v>146</v>
      </c>
    </row>
    <row r="25" spans="1:10" s="2" customFormat="1" ht="15">
      <c r="A25" s="3"/>
      <c r="B25" s="3"/>
      <c r="C25" s="160"/>
      <c r="D25" s="161"/>
      <c r="E25" s="88"/>
      <c r="F25" s="88"/>
      <c r="G25" s="88"/>
      <c r="H25" s="88"/>
      <c r="I25" s="250"/>
      <c r="J25" s="111"/>
    </row>
    <row r="26" spans="1:10" s="2" customFormat="1" ht="15">
      <c r="A26" s="3"/>
      <c r="B26" s="3"/>
      <c r="C26" s="3"/>
      <c r="D26" s="3"/>
      <c r="E26" s="3"/>
      <c r="F26" s="3"/>
      <c r="G26" s="3"/>
      <c r="H26" s="3"/>
      <c r="I26" s="3"/>
      <c r="J26" s="111"/>
    </row>
    <row r="27" spans="1:10" s="2" customFormat="1" ht="15">
      <c r="A27" s="3"/>
      <c r="B27" s="3"/>
      <c r="C27" s="3"/>
      <c r="D27" s="3"/>
      <c r="E27" s="3"/>
      <c r="F27" s="3"/>
      <c r="G27" s="3"/>
      <c r="H27" s="3"/>
      <c r="I27" s="3"/>
      <c r="J27" s="111"/>
    </row>
    <row r="28" spans="1:10" s="2" customFormat="1" ht="15">
      <c r="A28" s="1"/>
      <c r="B28" s="1"/>
      <c r="C28" s="1"/>
      <c r="D28" s="1"/>
      <c r="E28" s="1"/>
      <c r="F28" s="1"/>
      <c r="G28" s="1"/>
      <c r="H28" s="1"/>
      <c r="I28" s="1"/>
      <c r="J28" s="111"/>
    </row>
    <row r="29" ht="15">
      <c r="J29" s="111"/>
    </row>
    <row r="30" ht="15">
      <c r="J30" s="111"/>
    </row>
    <row r="31" ht="15">
      <c r="J31" s="111"/>
    </row>
    <row r="32" ht="15">
      <c r="J32" s="111"/>
    </row>
    <row r="33" ht="15">
      <c r="J33" s="111"/>
    </row>
    <row r="34" ht="15">
      <c r="J34" s="111"/>
    </row>
    <row r="35" ht="15">
      <c r="J35" s="111"/>
    </row>
    <row r="36" ht="15">
      <c r="J36" s="111"/>
    </row>
    <row r="37" ht="15">
      <c r="J37" s="111"/>
    </row>
    <row r="38" ht="15">
      <c r="J38" s="111"/>
    </row>
    <row r="39" ht="15">
      <c r="J39" s="111"/>
    </row>
    <row r="40" ht="15">
      <c r="J40" s="111"/>
    </row>
    <row r="41" ht="15">
      <c r="J41" s="111"/>
    </row>
    <row r="42" ht="15">
      <c r="J42" s="111"/>
    </row>
    <row r="43" ht="15">
      <c r="J43" s="111"/>
    </row>
    <row r="44" ht="15">
      <c r="J44" s="111"/>
    </row>
    <row r="45" ht="15">
      <c r="J45" s="111"/>
    </row>
    <row r="46" ht="15">
      <c r="J46" s="111"/>
    </row>
    <row r="47" ht="15">
      <c r="J47" s="111"/>
    </row>
    <row r="48" ht="15">
      <c r="J48" s="111"/>
    </row>
    <row r="49" ht="15">
      <c r="J49" s="111"/>
    </row>
    <row r="50" ht="15">
      <c r="J50" s="111"/>
    </row>
    <row r="51" ht="15">
      <c r="J51" s="111"/>
    </row>
    <row r="52" ht="15">
      <c r="J52" s="111"/>
    </row>
    <row r="53" ht="15">
      <c r="J53" s="111"/>
    </row>
    <row r="54" ht="15">
      <c r="J54" s="111"/>
    </row>
    <row r="55" ht="15">
      <c r="J55" s="111"/>
    </row>
    <row r="56" ht="15">
      <c r="J56" s="111"/>
    </row>
    <row r="57" ht="15">
      <c r="J57" s="111"/>
    </row>
    <row r="58" ht="15">
      <c r="J58" s="111"/>
    </row>
    <row r="59" ht="15">
      <c r="J59" s="111"/>
    </row>
    <row r="60" ht="15">
      <c r="J60" s="111"/>
    </row>
    <row r="61" ht="15">
      <c r="J61" s="111"/>
    </row>
    <row r="62" ht="15">
      <c r="J62" s="111"/>
    </row>
    <row r="63" ht="15">
      <c r="J63" s="111"/>
    </row>
    <row r="64" ht="15">
      <c r="J64" s="111"/>
    </row>
    <row r="65" ht="15">
      <c r="J65" s="111"/>
    </row>
    <row r="66" ht="15">
      <c r="J66" s="111"/>
    </row>
    <row r="67" ht="15">
      <c r="J67" s="111"/>
    </row>
    <row r="68" ht="15">
      <c r="J68" s="111"/>
    </row>
    <row r="69" ht="15">
      <c r="J69" s="111"/>
    </row>
    <row r="70" ht="15">
      <c r="J70" s="111"/>
    </row>
    <row r="71" ht="15">
      <c r="J71" s="111"/>
    </row>
    <row r="72" ht="15">
      <c r="J72" s="111"/>
    </row>
    <row r="73" ht="15">
      <c r="J73" s="111"/>
    </row>
    <row r="74" ht="15">
      <c r="J74" s="111"/>
    </row>
    <row r="75" ht="15">
      <c r="J75" s="111"/>
    </row>
    <row r="76" ht="15">
      <c r="J76" s="111"/>
    </row>
    <row r="77" ht="15">
      <c r="J77" s="111"/>
    </row>
    <row r="78" ht="15">
      <c r="J78" s="111"/>
    </row>
    <row r="79" ht="15">
      <c r="J79" s="111"/>
    </row>
    <row r="80" ht="15">
      <c r="J80" s="111"/>
    </row>
    <row r="81" ht="15">
      <c r="J81" s="111"/>
    </row>
  </sheetData>
  <conditionalFormatting sqref="H7:I25">
    <cfRule type="expression" priority="1" dxfId="0">
      <formula>H$5=""</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94" r:id="rId1"/>
  <headerFooter>
    <oddFooter>&amp;C&amp;8Page &amp;P of &amp;N&amp;R&amp;8&amp;A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699890613556"/>
  </sheetPr>
  <dimension ref="A1:M409"/>
  <sheetViews>
    <sheetView workbookViewId="0" topLeftCell="A1">
      <pane xSplit="1" ySplit="5" topLeftCell="B6" activePane="bottomRight" state="frozen"/>
      <selection pane="topLeft" activeCell="D6" sqref="D6"/>
      <selection pane="topRight" activeCell="D6" sqref="D6"/>
      <selection pane="bottomLeft" activeCell="D6" sqref="D6"/>
      <selection pane="bottomRight" activeCell="B6" sqref="B6"/>
    </sheetView>
  </sheetViews>
  <sheetFormatPr defaultColWidth="9.140625" defaultRowHeight="15"/>
  <cols>
    <col min="1" max="1" width="55.7109375" style="3" customWidth="1"/>
    <col min="2" max="9" width="9.7109375" style="3" customWidth="1"/>
    <col min="10" max="10" width="19.28125" style="109" bestFit="1" customWidth="1"/>
    <col min="11" max="11" width="19.28125" style="109" customWidth="1"/>
    <col min="12" max="12" width="9.140625" style="338" customWidth="1"/>
    <col min="13" max="16384" width="9.140625" style="3" customWidth="1"/>
  </cols>
  <sheetData>
    <row r="1" spans="1:12" s="31" customFormat="1" ht="19.5">
      <c r="A1" s="126" t="s">
        <v>109</v>
      </c>
      <c r="B1" s="1"/>
      <c r="C1" s="1"/>
      <c r="D1" s="1"/>
      <c r="E1" s="1"/>
      <c r="F1" s="1"/>
      <c r="G1" s="1"/>
      <c r="H1" s="1"/>
      <c r="I1" s="1"/>
      <c r="J1" s="108"/>
      <c r="K1" s="108"/>
      <c r="L1" s="337"/>
    </row>
    <row r="2" spans="2:12" s="31" customFormat="1" ht="15">
      <c r="B2" s="1"/>
      <c r="C2" s="1"/>
      <c r="D2" s="1"/>
      <c r="E2" s="1"/>
      <c r="F2" s="1"/>
      <c r="G2" s="1"/>
      <c r="H2" s="1"/>
      <c r="I2" s="1"/>
      <c r="J2" s="108"/>
      <c r="K2" s="108"/>
      <c r="L2" s="337"/>
    </row>
    <row r="3" spans="3:9" ht="15">
      <c r="C3" s="258" t="s">
        <v>86</v>
      </c>
      <c r="D3" s="259"/>
      <c r="E3" s="259"/>
      <c r="F3" s="259"/>
      <c r="G3" s="259"/>
      <c r="H3" s="259"/>
      <c r="I3" s="260"/>
    </row>
    <row r="4" spans="3:12" ht="15">
      <c r="C4" s="8" t="s">
        <v>84</v>
      </c>
      <c r="D4" s="10"/>
      <c r="E4" s="8" t="s">
        <v>85</v>
      </c>
      <c r="F4" s="72"/>
      <c r="G4" s="73"/>
      <c r="H4" s="73"/>
      <c r="I4" s="74"/>
      <c r="L4" s="343" t="s">
        <v>276</v>
      </c>
    </row>
    <row r="5" spans="1:12" s="6" customFormat="1" ht="15">
      <c r="A5" s="113"/>
      <c r="B5" s="114"/>
      <c r="C5" s="11">
        <f>INPUTS!D5</f>
        <v>2013</v>
      </c>
      <c r="D5" s="13">
        <f>INPUTS!E5</f>
        <v>2014</v>
      </c>
      <c r="E5" s="11">
        <f>INPUTS!F5</f>
        <v>2015</v>
      </c>
      <c r="F5" s="12">
        <f>INPUTS!G5</f>
        <v>2016</v>
      </c>
      <c r="G5" s="12">
        <f>INPUTS!H5</f>
        <v>2017</v>
      </c>
      <c r="H5" s="12">
        <f>INPUTS!I5</f>
        <v>2018</v>
      </c>
      <c r="I5" s="13">
        <f>INPUTS!J5</f>
        <v>2019</v>
      </c>
      <c r="J5" s="110" t="s">
        <v>347</v>
      </c>
      <c r="K5" s="110"/>
      <c r="L5" s="343" t="s">
        <v>277</v>
      </c>
    </row>
    <row r="6" spans="3:9" ht="15">
      <c r="C6" s="116"/>
      <c r="D6" s="116"/>
      <c r="E6" s="116"/>
      <c r="F6" s="116"/>
      <c r="G6" s="116"/>
      <c r="H6" s="116"/>
      <c r="I6" s="116"/>
    </row>
    <row r="7" spans="1:9" ht="15">
      <c r="A7" s="224" t="s">
        <v>210</v>
      </c>
      <c r="C7" s="116"/>
      <c r="D7" s="116"/>
      <c r="E7" s="116"/>
      <c r="F7" s="116"/>
      <c r="G7" s="116"/>
      <c r="H7" s="116"/>
      <c r="I7" s="116"/>
    </row>
    <row r="8" spans="1:9" ht="15">
      <c r="A8" s="224"/>
      <c r="C8" s="116"/>
      <c r="D8" s="116"/>
      <c r="E8" s="116"/>
      <c r="F8" s="116"/>
      <c r="G8" s="116"/>
      <c r="H8" s="116"/>
      <c r="I8" s="116"/>
    </row>
    <row r="9" spans="1:12" s="2" customFormat="1" ht="15">
      <c r="A9" s="130" t="s">
        <v>145</v>
      </c>
      <c r="B9" s="131"/>
      <c r="C9" s="141"/>
      <c r="D9" s="137"/>
      <c r="E9" s="132"/>
      <c r="F9" s="132"/>
      <c r="G9" s="132"/>
      <c r="H9" s="132"/>
      <c r="I9" s="165"/>
      <c r="J9" s="111"/>
      <c r="K9" s="111"/>
      <c r="L9" s="339"/>
    </row>
    <row r="10" spans="1:12" s="4" customFormat="1" ht="15">
      <c r="A10" s="3"/>
      <c r="B10" s="3"/>
      <c r="C10" s="138"/>
      <c r="D10" s="134"/>
      <c r="E10" s="116"/>
      <c r="F10" s="116"/>
      <c r="G10" s="116"/>
      <c r="H10" s="116"/>
      <c r="I10" s="167"/>
      <c r="J10" s="111"/>
      <c r="K10" s="111"/>
      <c r="L10" s="340"/>
    </row>
    <row r="11" spans="1:12" s="4" customFormat="1" ht="15">
      <c r="A11" s="254" t="s">
        <v>155</v>
      </c>
      <c r="B11" s="3"/>
      <c r="C11" s="139">
        <f aca="true" t="shared" si="0" ref="C11:I11">C46+C87+C128+C169+C210+C251+C292+C333+C374</f>
        <v>844085.103820974</v>
      </c>
      <c r="D11" s="135">
        <f t="shared" si="0"/>
        <v>888189.4884193476</v>
      </c>
      <c r="E11" s="116">
        <f t="shared" si="0"/>
        <v>955844.585287284</v>
      </c>
      <c r="F11" s="116">
        <f t="shared" si="0"/>
        <v>1017564.7673479458</v>
      </c>
      <c r="G11" s="116">
        <f t="shared" si="0"/>
        <v>1056186.0392731454</v>
      </c>
      <c r="H11" s="116">
        <f t="shared" si="0"/>
        <v>1082303.2904951656</v>
      </c>
      <c r="I11" s="167">
        <f t="shared" si="0"/>
        <v>1117065.772159157</v>
      </c>
      <c r="J11" s="111" t="s">
        <v>355</v>
      </c>
      <c r="K11" s="111"/>
      <c r="L11" s="340"/>
    </row>
    <row r="12" spans="1:12" s="4" customFormat="1" ht="15">
      <c r="A12" s="254" t="s">
        <v>216</v>
      </c>
      <c r="B12" s="3"/>
      <c r="C12" s="139">
        <f aca="true" t="shared" si="1" ref="C12:I12">C66+C107+C148+C189+C230+C271+C312+C353+C394</f>
        <v>33480.08751594167</v>
      </c>
      <c r="D12" s="135">
        <f t="shared" si="1"/>
        <v>35204.042017778826</v>
      </c>
      <c r="E12" s="116">
        <f t="shared" si="1"/>
        <v>35715.236962424366</v>
      </c>
      <c r="F12" s="116">
        <f t="shared" si="1"/>
        <v>39198.382838501675</v>
      </c>
      <c r="G12" s="116">
        <f t="shared" si="1"/>
        <v>42165.39471548051</v>
      </c>
      <c r="H12" s="116">
        <f t="shared" si="1"/>
        <v>44859.06747714007</v>
      </c>
      <c r="I12" s="167">
        <f t="shared" si="1"/>
        <v>47903.697686365296</v>
      </c>
      <c r="J12" s="111" t="s">
        <v>356</v>
      </c>
      <c r="K12" s="111"/>
      <c r="L12" s="340"/>
    </row>
    <row r="13" spans="1:12" s="4" customFormat="1" ht="15">
      <c r="A13" s="254" t="s">
        <v>217</v>
      </c>
      <c r="B13" s="3"/>
      <c r="C13" s="139">
        <f aca="true" t="shared" si="2" ref="C13:I13">C48+C89+C130+C171+C212+C253+C294+C335+C376</f>
        <v>0</v>
      </c>
      <c r="D13" s="135">
        <f t="shared" si="2"/>
        <v>15519.379568148077</v>
      </c>
      <c r="E13" s="116">
        <f t="shared" si="2"/>
        <v>0</v>
      </c>
      <c r="F13" s="116">
        <f t="shared" si="2"/>
        <v>0</v>
      </c>
      <c r="G13" s="116">
        <f t="shared" si="2"/>
        <v>0</v>
      </c>
      <c r="H13" s="116">
        <f t="shared" si="2"/>
        <v>0</v>
      </c>
      <c r="I13" s="167">
        <f t="shared" si="2"/>
        <v>0</v>
      </c>
      <c r="J13" s="111" t="s">
        <v>201</v>
      </c>
      <c r="K13" s="111"/>
      <c r="L13" s="340"/>
    </row>
    <row r="14" spans="1:12" s="4" customFormat="1" ht="15">
      <c r="A14" s="254" t="s">
        <v>218</v>
      </c>
      <c r="B14" s="3"/>
      <c r="C14" s="139">
        <f aca="true" t="shared" si="3" ref="C14:I14">C60+C101+C142+C183+C224+C265+C306+C347+C388</f>
        <v>15018.76153150098</v>
      </c>
      <c r="D14" s="135">
        <f t="shared" si="3"/>
        <v>15196.036676967256</v>
      </c>
      <c r="E14" s="116">
        <f t="shared" si="3"/>
        <v>21456.630413932522</v>
      </c>
      <c r="F14" s="116">
        <f t="shared" si="3"/>
        <v>22076.807356546244</v>
      </c>
      <c r="G14" s="116">
        <f t="shared" si="3"/>
        <v>22762.073064893273</v>
      </c>
      <c r="H14" s="116">
        <f t="shared" si="3"/>
        <v>23330.38157173668</v>
      </c>
      <c r="I14" s="167">
        <f t="shared" si="3"/>
        <v>24001.928131065615</v>
      </c>
      <c r="J14" s="111" t="s">
        <v>356</v>
      </c>
      <c r="K14" s="111"/>
      <c r="L14" s="340"/>
    </row>
    <row r="15" spans="1:12" s="4" customFormat="1" ht="15">
      <c r="A15" s="254" t="s">
        <v>214</v>
      </c>
      <c r="B15" s="3"/>
      <c r="C15" s="139">
        <f aca="true" t="shared" si="4" ref="C15:I15">C50+C91+C132+C173+C214+C255+C296+C337+C378</f>
        <v>62565.710582814296</v>
      </c>
      <c r="D15" s="135">
        <f t="shared" si="4"/>
        <v>103182.48177689606</v>
      </c>
      <c r="E15" s="116">
        <f t="shared" si="4"/>
        <v>75978.7886091537</v>
      </c>
      <c r="F15" s="116">
        <f t="shared" si="4"/>
        <v>55742.84740715508</v>
      </c>
      <c r="G15" s="116">
        <f t="shared" si="4"/>
        <v>45520.572872607576</v>
      </c>
      <c r="H15" s="116">
        <f t="shared" si="4"/>
        <v>56291.16756939485</v>
      </c>
      <c r="I15" s="167">
        <f t="shared" si="4"/>
        <v>35688.41264097966</v>
      </c>
      <c r="J15" s="111" t="s">
        <v>275</v>
      </c>
      <c r="K15" s="111"/>
      <c r="L15" s="340"/>
    </row>
    <row r="16" spans="1:12" s="4" customFormat="1" ht="15">
      <c r="A16" s="254" t="s">
        <v>160</v>
      </c>
      <c r="B16" s="3"/>
      <c r="C16" s="140">
        <f>C11-C12-C13+C14+C15</f>
        <v>888189.4884193476</v>
      </c>
      <c r="D16" s="136">
        <f aca="true" t="shared" si="5" ref="D16:I16">D11-D12-D13+D14+D15</f>
        <v>955844.585287284</v>
      </c>
      <c r="E16" s="119">
        <f t="shared" si="5"/>
        <v>1017564.7673479458</v>
      </c>
      <c r="F16" s="119">
        <f t="shared" si="5"/>
        <v>1056186.0392731454</v>
      </c>
      <c r="G16" s="119">
        <f t="shared" si="5"/>
        <v>1082303.2904951656</v>
      </c>
      <c r="H16" s="119">
        <f t="shared" si="5"/>
        <v>1117065.772159157</v>
      </c>
      <c r="I16" s="169">
        <f t="shared" si="5"/>
        <v>1128852.415244837</v>
      </c>
      <c r="J16" s="111" t="s">
        <v>146</v>
      </c>
      <c r="K16" s="111"/>
      <c r="L16" s="340"/>
    </row>
    <row r="17" spans="1:12" s="4" customFormat="1" ht="15">
      <c r="A17" s="214" t="s">
        <v>206</v>
      </c>
      <c r="B17" s="215"/>
      <c r="C17" s="216">
        <f>C51+C92+C133+C174+C215+C256+C297+C338+C379-C16</f>
        <v>0</v>
      </c>
      <c r="D17" s="217">
        <f aca="true" t="shared" si="6" ref="D17:I17">D51+D92+D133+D174+D215+D256+D297+D338+D379-D16</f>
        <v>0</v>
      </c>
      <c r="E17" s="218">
        <f t="shared" si="6"/>
        <v>0</v>
      </c>
      <c r="F17" s="218">
        <f t="shared" si="6"/>
        <v>0</v>
      </c>
      <c r="G17" s="218">
        <f t="shared" si="6"/>
        <v>0</v>
      </c>
      <c r="H17" s="218">
        <f t="shared" si="6"/>
        <v>0</v>
      </c>
      <c r="I17" s="246">
        <f t="shared" si="6"/>
        <v>0</v>
      </c>
      <c r="J17" s="111"/>
      <c r="K17" s="111"/>
      <c r="L17" s="340"/>
    </row>
    <row r="18" spans="1:12" s="4" customFormat="1" ht="15">
      <c r="A18" s="3"/>
      <c r="B18" s="3"/>
      <c r="C18" s="139"/>
      <c r="D18" s="135"/>
      <c r="E18" s="116"/>
      <c r="F18" s="116"/>
      <c r="G18" s="116"/>
      <c r="H18" s="116"/>
      <c r="I18" s="167"/>
      <c r="J18" s="111"/>
      <c r="K18" s="111"/>
      <c r="L18" s="340"/>
    </row>
    <row r="19" spans="1:12" s="2" customFormat="1" ht="15">
      <c r="A19" s="130" t="s">
        <v>207</v>
      </c>
      <c r="B19" s="131"/>
      <c r="C19" s="141"/>
      <c r="D19" s="137"/>
      <c r="E19" s="132"/>
      <c r="F19" s="132"/>
      <c r="G19" s="132"/>
      <c r="H19" s="132"/>
      <c r="I19" s="165"/>
      <c r="J19" s="111"/>
      <c r="K19" s="111"/>
      <c r="L19" s="339"/>
    </row>
    <row r="20" spans="3:9" ht="15">
      <c r="C20" s="139"/>
      <c r="D20" s="135"/>
      <c r="E20" s="116"/>
      <c r="F20" s="116"/>
      <c r="G20" s="116"/>
      <c r="H20" s="116"/>
      <c r="I20" s="167"/>
    </row>
    <row r="21" spans="1:10" ht="15">
      <c r="A21" s="254" t="s">
        <v>193</v>
      </c>
      <c r="C21" s="139">
        <f aca="true" t="shared" si="7" ref="C21:I21">C70+C111+C152+C193+C234+C275+C316+C357+C398</f>
        <v>798281.8886330387</v>
      </c>
      <c r="D21" s="135">
        <f t="shared" si="7"/>
        <v>829260.265657414</v>
      </c>
      <c r="E21" s="116">
        <f t="shared" si="7"/>
        <v>885474.5363433522</v>
      </c>
      <c r="F21" s="116">
        <f t="shared" si="7"/>
        <v>928497.1690759737</v>
      </c>
      <c r="G21" s="116">
        <f t="shared" si="7"/>
        <v>948656.9352895172</v>
      </c>
      <c r="H21" s="116">
        <f t="shared" si="7"/>
        <v>956555.5419918838</v>
      </c>
      <c r="I21" s="167">
        <f t="shared" si="7"/>
        <v>973547.7653484504</v>
      </c>
      <c r="J21" s="109" t="s">
        <v>202</v>
      </c>
    </row>
    <row r="22" spans="1:10" ht="15">
      <c r="A22" s="254" t="s">
        <v>223</v>
      </c>
      <c r="C22" s="139">
        <f aca="true" t="shared" si="8" ref="C22:I22">C80+C121+C162+C203+C244+C285+C326+C367+C408</f>
        <v>31587.333558439022</v>
      </c>
      <c r="D22" s="135">
        <f t="shared" si="8"/>
        <v>32767.751529665424</v>
      </c>
      <c r="E22" s="116">
        <f t="shared" si="8"/>
        <v>32956.155876532226</v>
      </c>
      <c r="F22" s="116">
        <f t="shared" si="8"/>
        <v>35583.08119361165</v>
      </c>
      <c r="G22" s="116">
        <f t="shared" si="8"/>
        <v>37621.96617024103</v>
      </c>
      <c r="H22" s="116">
        <f t="shared" si="8"/>
        <v>39298.94421282817</v>
      </c>
      <c r="I22" s="167">
        <f t="shared" si="8"/>
        <v>41206.03710452292</v>
      </c>
      <c r="J22" s="109" t="s">
        <v>357</v>
      </c>
    </row>
    <row r="23" spans="1:10" ht="15">
      <c r="A23" s="254" t="s">
        <v>213</v>
      </c>
      <c r="C23" s="139">
        <f aca="true" t="shared" si="9" ref="C23:I24">C72+C113+C154+C195+C236+C277+C318+C359+C400</f>
        <v>0</v>
      </c>
      <c r="D23" s="135">
        <f t="shared" si="9"/>
        <v>14200.459561292455</v>
      </c>
      <c r="E23" s="116">
        <f t="shared" si="9"/>
        <v>0</v>
      </c>
      <c r="F23" s="116">
        <f t="shared" si="9"/>
        <v>0</v>
      </c>
      <c r="G23" s="116">
        <f t="shared" si="9"/>
        <v>0</v>
      </c>
      <c r="H23" s="116">
        <f t="shared" si="9"/>
        <v>0</v>
      </c>
      <c r="I23" s="167">
        <f t="shared" si="9"/>
        <v>0</v>
      </c>
      <c r="J23" s="109" t="s">
        <v>201</v>
      </c>
    </row>
    <row r="24" spans="1:10" ht="15">
      <c r="A24" s="254" t="s">
        <v>214</v>
      </c>
      <c r="C24" s="139">
        <f t="shared" si="9"/>
        <v>62565.710582814296</v>
      </c>
      <c r="D24" s="135">
        <f t="shared" si="9"/>
        <v>103182.48177689606</v>
      </c>
      <c r="E24" s="116">
        <f t="shared" si="9"/>
        <v>75978.7886091537</v>
      </c>
      <c r="F24" s="116">
        <f t="shared" si="9"/>
        <v>55742.84740715508</v>
      </c>
      <c r="G24" s="116">
        <f t="shared" si="9"/>
        <v>45520.572872607576</v>
      </c>
      <c r="H24" s="116">
        <f t="shared" si="9"/>
        <v>56291.16756939485</v>
      </c>
      <c r="I24" s="167">
        <f t="shared" si="9"/>
        <v>35688.41264097966</v>
      </c>
      <c r="J24" s="109" t="s">
        <v>356</v>
      </c>
    </row>
    <row r="25" spans="1:10" ht="15">
      <c r="A25" s="254" t="s">
        <v>194</v>
      </c>
      <c r="C25" s="140">
        <f>C21-C22-C23+C24</f>
        <v>829260.265657414</v>
      </c>
      <c r="D25" s="136">
        <f aca="true" t="shared" si="10" ref="D25:I25">D21-D22-D23+D24</f>
        <v>885474.5363433522</v>
      </c>
      <c r="E25" s="119">
        <f t="shared" si="10"/>
        <v>928497.1690759737</v>
      </c>
      <c r="F25" s="119">
        <f t="shared" si="10"/>
        <v>948656.9352895172</v>
      </c>
      <c r="G25" s="119">
        <f t="shared" si="10"/>
        <v>956555.5419918838</v>
      </c>
      <c r="H25" s="119">
        <f t="shared" si="10"/>
        <v>973547.7653484504</v>
      </c>
      <c r="I25" s="169">
        <f t="shared" si="10"/>
        <v>968030.1408849071</v>
      </c>
      <c r="J25" s="109" t="s">
        <v>146</v>
      </c>
    </row>
    <row r="26" spans="1:9" ht="15">
      <c r="A26" s="214" t="s">
        <v>206</v>
      </c>
      <c r="B26" s="215"/>
      <c r="C26" s="216">
        <f>C74+C115+C156+C197+C238+C279+C320+C361+C402+C257-C25</f>
        <v>0</v>
      </c>
      <c r="D26" s="217">
        <f aca="true" t="shared" si="11" ref="D26:I26">D74+D115+D156+D197+D238+D279+D320+D361+D402+D257-D25</f>
        <v>0</v>
      </c>
      <c r="E26" s="218">
        <f t="shared" si="11"/>
        <v>0</v>
      </c>
      <c r="F26" s="218">
        <f t="shared" si="11"/>
        <v>0</v>
      </c>
      <c r="G26" s="218">
        <f t="shared" si="11"/>
        <v>0</v>
      </c>
      <c r="H26" s="218">
        <f t="shared" si="11"/>
        <v>0</v>
      </c>
      <c r="I26" s="246">
        <f t="shared" si="11"/>
        <v>0</v>
      </c>
    </row>
    <row r="27" spans="3:9" ht="15">
      <c r="C27" s="139"/>
      <c r="D27" s="135"/>
      <c r="E27" s="116"/>
      <c r="F27" s="116"/>
      <c r="G27" s="116"/>
      <c r="H27" s="116"/>
      <c r="I27" s="167"/>
    </row>
    <row r="28" spans="1:12" s="2" customFormat="1" ht="15">
      <c r="A28" s="130" t="s">
        <v>161</v>
      </c>
      <c r="B28" s="131"/>
      <c r="C28" s="141"/>
      <c r="D28" s="137"/>
      <c r="E28" s="132"/>
      <c r="F28" s="132"/>
      <c r="G28" s="132"/>
      <c r="H28" s="132"/>
      <c r="I28" s="165"/>
      <c r="J28" s="111"/>
      <c r="K28" s="111"/>
      <c r="L28" s="339"/>
    </row>
    <row r="29" spans="1:12" s="4" customFormat="1" ht="15">
      <c r="A29" s="3"/>
      <c r="B29" s="3"/>
      <c r="C29" s="139"/>
      <c r="D29" s="135"/>
      <c r="E29" s="116"/>
      <c r="F29" s="116"/>
      <c r="G29" s="116"/>
      <c r="H29" s="116"/>
      <c r="I29" s="167"/>
      <c r="J29" s="111"/>
      <c r="K29" s="111"/>
      <c r="L29" s="340"/>
    </row>
    <row r="30" spans="1:12" s="4" customFormat="1" ht="14.25">
      <c r="A30" s="254" t="s">
        <v>219</v>
      </c>
      <c r="B30" s="3"/>
      <c r="C30" s="139">
        <f>INPUTS!D102</f>
        <v>60598.4371215106</v>
      </c>
      <c r="D30" s="135">
        <f>INPUTS!E102</f>
        <v>99846.41835978384</v>
      </c>
      <c r="E30" s="116">
        <f>INPUTS!F102</f>
        <v>72944.87382712474</v>
      </c>
      <c r="F30" s="116">
        <f>INPUTS!G102</f>
        <v>53609.08066770864</v>
      </c>
      <c r="G30" s="116">
        <f>INPUTS!H102</f>
        <v>43984.750636350545</v>
      </c>
      <c r="H30" s="116">
        <f>INPUTS!I102</f>
        <v>54439.08056383139</v>
      </c>
      <c r="I30" s="167">
        <f>INPUTS!J102</f>
        <v>34514.19565178575</v>
      </c>
      <c r="J30" s="111" t="s">
        <v>73</v>
      </c>
      <c r="K30" s="109"/>
      <c r="L30" s="340"/>
    </row>
    <row r="31" spans="1:10" ht="15">
      <c r="A31" s="254" t="s">
        <v>220</v>
      </c>
      <c r="C31" s="219">
        <f>1+INPUTS!$C$16</f>
        <v>1.0692</v>
      </c>
      <c r="D31" s="220">
        <f>1+INPUTS!$C$16</f>
        <v>1.0692</v>
      </c>
      <c r="E31" s="128">
        <f>1+INPUTS!$C$16</f>
        <v>1.0692</v>
      </c>
      <c r="F31" s="128">
        <f>1+INPUTS!$C$16</f>
        <v>1.0692</v>
      </c>
      <c r="G31" s="128">
        <f>1+INPUTS!$C$16</f>
        <v>1.0692</v>
      </c>
      <c r="H31" s="128">
        <f>1+INPUTS!$C$16</f>
        <v>1.0692</v>
      </c>
      <c r="I31" s="247">
        <f>1+INPUTS!$C$16</f>
        <v>1.0692</v>
      </c>
      <c r="J31" s="109" t="s">
        <v>153</v>
      </c>
    </row>
    <row r="32" spans="1:10" ht="15">
      <c r="A32" s="254" t="s">
        <v>221</v>
      </c>
      <c r="C32" s="139">
        <f>C15</f>
        <v>62565.710582814296</v>
      </c>
      <c r="D32" s="135">
        <f aca="true" t="shared" si="12" ref="D32:I32">D15</f>
        <v>103182.48177689606</v>
      </c>
      <c r="E32" s="116">
        <f t="shared" si="12"/>
        <v>75978.7886091537</v>
      </c>
      <c r="F32" s="116">
        <f t="shared" si="12"/>
        <v>55742.84740715508</v>
      </c>
      <c r="G32" s="116">
        <f t="shared" si="12"/>
        <v>45520.572872607576</v>
      </c>
      <c r="H32" s="116">
        <f t="shared" si="12"/>
        <v>56291.16756939485</v>
      </c>
      <c r="I32" s="167">
        <f t="shared" si="12"/>
        <v>35688.41264097966</v>
      </c>
      <c r="J32" s="111" t="s">
        <v>275</v>
      </c>
    </row>
    <row r="33" spans="1:12" ht="14.25">
      <c r="A33" s="254" t="s">
        <v>222</v>
      </c>
      <c r="C33" s="221">
        <f>C30*C31/C32</f>
        <v>1.0355808056324756</v>
      </c>
      <c r="D33" s="222">
        <f aca="true" t="shared" si="13" ref="D33:I33">D30*D31/D32</f>
        <v>1.0346309632395847</v>
      </c>
      <c r="E33" s="223">
        <f t="shared" si="13"/>
        <v>1.026505693545178</v>
      </c>
      <c r="F33" s="223">
        <f t="shared" si="13"/>
        <v>1.0282723562943916</v>
      </c>
      <c r="G33" s="223">
        <f t="shared" si="13"/>
        <v>1.0331261759819774</v>
      </c>
      <c r="H33" s="223">
        <f t="shared" si="13"/>
        <v>1.0340212763768448</v>
      </c>
      <c r="I33" s="248">
        <f t="shared" si="13"/>
        <v>1.034021276376845</v>
      </c>
      <c r="J33" s="109" t="s">
        <v>146</v>
      </c>
      <c r="L33" s="341"/>
    </row>
    <row r="34" spans="1:9" ht="15">
      <c r="A34" s="120"/>
      <c r="C34" s="219"/>
      <c r="D34" s="220"/>
      <c r="E34" s="249"/>
      <c r="F34" s="249"/>
      <c r="G34" s="249"/>
      <c r="H34" s="249"/>
      <c r="I34" s="247"/>
    </row>
    <row r="35" spans="1:9" ht="15">
      <c r="A35" s="120"/>
      <c r="C35" s="139"/>
      <c r="D35" s="135"/>
      <c r="E35" s="115"/>
      <c r="F35" s="115"/>
      <c r="G35" s="115"/>
      <c r="H35" s="115"/>
      <c r="I35" s="167"/>
    </row>
    <row r="36" spans="1:12" s="2" customFormat="1" ht="15">
      <c r="A36" s="130" t="s">
        <v>82</v>
      </c>
      <c r="B36" s="131"/>
      <c r="C36" s="141"/>
      <c r="D36" s="137"/>
      <c r="E36" s="132"/>
      <c r="F36" s="132"/>
      <c r="G36" s="132"/>
      <c r="H36" s="132"/>
      <c r="I36" s="165"/>
      <c r="J36" s="111"/>
      <c r="K36" s="111"/>
      <c r="L36" s="339"/>
    </row>
    <row r="37" spans="3:9" ht="15">
      <c r="C37" s="139"/>
      <c r="D37" s="135"/>
      <c r="E37" s="116"/>
      <c r="F37" s="116"/>
      <c r="G37" s="116"/>
      <c r="H37" s="116"/>
      <c r="I37" s="167"/>
    </row>
    <row r="38" spans="1:10" ht="15">
      <c r="A38" s="120" t="s">
        <v>82</v>
      </c>
      <c r="C38" s="139">
        <f>INPUTS!D134</f>
        <v>31965.570853894824</v>
      </c>
      <c r="D38" s="135">
        <f>INPUTS!E134</f>
        <v>44271.72339699728</v>
      </c>
      <c r="E38" s="116">
        <f>INPUTS!F134</f>
        <v>29597.221228576847</v>
      </c>
      <c r="F38" s="116">
        <f>INPUTS!G134</f>
        <v>23161.706593577546</v>
      </c>
      <c r="G38" s="116">
        <f>INPUTS!H134</f>
        <v>22161.462889803784</v>
      </c>
      <c r="H38" s="116">
        <f>INPUTS!I134</f>
        <v>28145.583784697425</v>
      </c>
      <c r="I38" s="167">
        <f>INPUTS!J134</f>
        <v>17844.20632048983</v>
      </c>
      <c r="J38" s="109" t="s">
        <v>81</v>
      </c>
    </row>
    <row r="39" spans="3:9" ht="15">
      <c r="C39" s="166"/>
      <c r="D39" s="167"/>
      <c r="E39" s="116"/>
      <c r="F39" s="116"/>
      <c r="G39" s="116"/>
      <c r="H39" s="116"/>
      <c r="I39" s="167"/>
    </row>
    <row r="40" spans="3:9" ht="15">
      <c r="C40" s="116"/>
      <c r="D40" s="116"/>
      <c r="E40" s="116"/>
      <c r="F40" s="116"/>
      <c r="G40" s="116"/>
      <c r="H40" s="116"/>
      <c r="I40" s="116"/>
    </row>
    <row r="41" spans="3:9" ht="15">
      <c r="C41" s="116"/>
      <c r="D41" s="116"/>
      <c r="E41" s="116"/>
      <c r="F41" s="116"/>
      <c r="G41" s="116"/>
      <c r="H41" s="116"/>
      <c r="I41" s="116"/>
    </row>
    <row r="42" spans="1:12" ht="15">
      <c r="A42" s="224" t="s">
        <v>208</v>
      </c>
      <c r="L42" s="342" t="s">
        <v>276</v>
      </c>
    </row>
    <row r="43" spans="1:12" ht="15">
      <c r="A43" s="255" t="str">
        <f>INPUTS!C72</f>
        <v>One</v>
      </c>
      <c r="L43" s="342" t="s">
        <v>277</v>
      </c>
    </row>
    <row r="44" spans="1:12" s="2" customFormat="1" ht="15">
      <c r="A44" s="226" t="str">
        <f>"Total Opening RAB value ("&amp;INPUTS!$C$72&amp;")"</f>
        <v>Total Opening RAB value (One)</v>
      </c>
      <c r="B44" s="131"/>
      <c r="C44" s="164"/>
      <c r="D44" s="165"/>
      <c r="E44" s="132"/>
      <c r="F44" s="132"/>
      <c r="G44" s="132"/>
      <c r="H44" s="132"/>
      <c r="I44" s="165"/>
      <c r="J44" s="111"/>
      <c r="K44" s="111"/>
      <c r="L44" s="342">
        <v>1</v>
      </c>
    </row>
    <row r="45" spans="1:12" ht="15">
      <c r="A45" s="120"/>
      <c r="C45" s="162"/>
      <c r="D45" s="163"/>
      <c r="I45" s="163"/>
      <c r="L45" s="342">
        <v>1</v>
      </c>
    </row>
    <row r="46" spans="1:13" ht="15">
      <c r="A46" s="253" t="s">
        <v>155</v>
      </c>
      <c r="C46" s="166">
        <f>IF($L46&gt;INPUTS!$C$71,0,IF(C$5=INPUTS!$D$5,INPUTS!D$72,RABx!B51))</f>
        <v>844085.103820974</v>
      </c>
      <c r="D46" s="167">
        <f>IF($L46&gt;INPUTS!$C$71,0,IF(D$5=INPUTS!$D$5,INPUTS!E$72,RABx!C51))</f>
        <v>888189.4884193476</v>
      </c>
      <c r="E46" s="116">
        <f>IF($L46&gt;INPUTS!$C$71,0,IF(E$5=INPUTS!$D$5,INPUTS!F$72,RABx!D51))</f>
        <v>955844.585287284</v>
      </c>
      <c r="F46" s="116">
        <f>IF($L46&gt;INPUTS!$C$71,0,IF(F$5=INPUTS!$D$5,INPUTS!G$72,RABx!E51))</f>
        <v>1017564.7673479458</v>
      </c>
      <c r="G46" s="116">
        <f>IF($L46&gt;INPUTS!$C$71,0,IF(G$5=INPUTS!$D$5,INPUTS!H$72,RABx!F51))</f>
        <v>1056186.0392731454</v>
      </c>
      <c r="H46" s="116">
        <f>IF($L46&gt;INPUTS!$C$71,0,IF(H$5=INPUTS!$D$5,INPUTS!I$72,RABx!G51))</f>
        <v>1082303.2904951656</v>
      </c>
      <c r="I46" s="167">
        <f>IF($L46&gt;INPUTS!$C$71,0,IF(I$5=INPUTS!$D$5,INPUTS!J$72,RABx!H51))</f>
        <v>1117065.772159157</v>
      </c>
      <c r="J46" s="111" t="s">
        <v>152</v>
      </c>
      <c r="K46" s="111"/>
      <c r="L46" s="342">
        <v>1</v>
      </c>
      <c r="M46" s="116"/>
    </row>
    <row r="47" spans="1:13" ht="15">
      <c r="A47" s="253" t="s">
        <v>216</v>
      </c>
      <c r="C47" s="166">
        <f>C66</f>
        <v>33480.08751594167</v>
      </c>
      <c r="D47" s="167">
        <f aca="true" t="shared" si="14" ref="D47:I47">D66</f>
        <v>35204.042017778826</v>
      </c>
      <c r="E47" s="116">
        <f t="shared" si="14"/>
        <v>35715.236962424366</v>
      </c>
      <c r="F47" s="116">
        <f t="shared" si="14"/>
        <v>39198.382838501675</v>
      </c>
      <c r="G47" s="116">
        <f t="shared" si="14"/>
        <v>42165.39471548051</v>
      </c>
      <c r="H47" s="116">
        <f t="shared" si="14"/>
        <v>44859.06747714007</v>
      </c>
      <c r="I47" s="167">
        <f t="shared" si="14"/>
        <v>47903.697686365296</v>
      </c>
      <c r="J47" s="111" t="s">
        <v>340</v>
      </c>
      <c r="K47" s="111"/>
      <c r="L47" s="342">
        <v>1</v>
      </c>
      <c r="M47" s="116"/>
    </row>
    <row r="48" spans="1:13" ht="15">
      <c r="A48" s="253" t="s">
        <v>217</v>
      </c>
      <c r="C48" s="166">
        <f>IF($L48&gt;INPUTS!$C$71,0,INPUTS!D$82)</f>
        <v>0</v>
      </c>
      <c r="D48" s="167">
        <f>IF($L48&gt;INPUTS!$C$71,0,INPUTS!E$82)</f>
        <v>15519.379568148077</v>
      </c>
      <c r="E48" s="116">
        <f>IF($L48&gt;INPUTS!$C$71,0,INPUTS!F$82)</f>
        <v>0</v>
      </c>
      <c r="F48" s="116">
        <f>IF($L48&gt;INPUTS!$C$71,0,INPUTS!G$82)</f>
        <v>0</v>
      </c>
      <c r="G48" s="116">
        <f>IF($L48&gt;INPUTS!$C$71,0,INPUTS!H$82)</f>
        <v>0</v>
      </c>
      <c r="H48" s="116">
        <f>IF($L48&gt;INPUTS!$C$71,0,INPUTS!I$82)</f>
        <v>0</v>
      </c>
      <c r="I48" s="167">
        <f>IF($L48&gt;INPUTS!$C$71,0,INPUTS!J$82)</f>
        <v>0</v>
      </c>
      <c r="J48" s="111" t="s">
        <v>69</v>
      </c>
      <c r="K48" s="111"/>
      <c r="L48" s="342">
        <v>1</v>
      </c>
      <c r="M48" s="116"/>
    </row>
    <row r="49" spans="1:13" ht="15">
      <c r="A49" s="253" t="s">
        <v>218</v>
      </c>
      <c r="C49" s="166">
        <f>C60</f>
        <v>15018.76153150098</v>
      </c>
      <c r="D49" s="167">
        <f aca="true" t="shared" si="15" ref="D49:I49">D60</f>
        <v>15196.036676967256</v>
      </c>
      <c r="E49" s="116">
        <f t="shared" si="15"/>
        <v>21456.630413932522</v>
      </c>
      <c r="F49" s="116">
        <f t="shared" si="15"/>
        <v>22076.807356546244</v>
      </c>
      <c r="G49" s="116">
        <f t="shared" si="15"/>
        <v>22762.073064893273</v>
      </c>
      <c r="H49" s="116">
        <f t="shared" si="15"/>
        <v>23330.38157173668</v>
      </c>
      <c r="I49" s="167">
        <f t="shared" si="15"/>
        <v>24001.928131065615</v>
      </c>
      <c r="J49" s="111" t="s">
        <v>340</v>
      </c>
      <c r="K49" s="111"/>
      <c r="L49" s="342">
        <v>1</v>
      </c>
      <c r="M49" s="116"/>
    </row>
    <row r="50" spans="1:13" ht="15">
      <c r="A50" s="253" t="s">
        <v>214</v>
      </c>
      <c r="C50" s="166">
        <f>IF($L50&gt;INPUTS!$C$71,0,INPUTS!D$92)</f>
        <v>62565.710582814296</v>
      </c>
      <c r="D50" s="167">
        <f>IF($L50&gt;INPUTS!$C$71,0,INPUTS!E$92)</f>
        <v>103182.48177689606</v>
      </c>
      <c r="E50" s="116">
        <f>IF($L50&gt;INPUTS!$C$71,0,INPUTS!F$92)</f>
        <v>75978.7886091537</v>
      </c>
      <c r="F50" s="116">
        <f>IF($L50&gt;INPUTS!$C$71,0,INPUTS!G$92)</f>
        <v>55742.84740715508</v>
      </c>
      <c r="G50" s="116">
        <f>IF($L50&gt;INPUTS!$C$71,0,INPUTS!H$92)</f>
        <v>45520.572872607576</v>
      </c>
      <c r="H50" s="116">
        <f>IF($L50&gt;INPUTS!$C$71,0,INPUTS!I$92)</f>
        <v>56291.16756939485</v>
      </c>
      <c r="I50" s="167">
        <f>IF($L50&gt;INPUTS!$C$71,0,INPUTS!J$92)</f>
        <v>35688.41264097966</v>
      </c>
      <c r="J50" s="111" t="s">
        <v>71</v>
      </c>
      <c r="K50" s="111"/>
      <c r="L50" s="342">
        <v>1</v>
      </c>
      <c r="M50" s="116"/>
    </row>
    <row r="51" spans="1:13" ht="15">
      <c r="A51" s="253" t="s">
        <v>160</v>
      </c>
      <c r="C51" s="181">
        <f>C46-C47-C48+C49+C50</f>
        <v>888189.4884193476</v>
      </c>
      <c r="D51" s="182">
        <f aca="true" t="shared" si="16" ref="D51:I51">D46-D47-D48+D49+D50</f>
        <v>955844.585287284</v>
      </c>
      <c r="E51" s="183">
        <f t="shared" si="16"/>
        <v>1017564.7673479458</v>
      </c>
      <c r="F51" s="183">
        <f t="shared" si="16"/>
        <v>1056186.0392731454</v>
      </c>
      <c r="G51" s="183">
        <f t="shared" si="16"/>
        <v>1082303.2904951656</v>
      </c>
      <c r="H51" s="183">
        <f t="shared" si="16"/>
        <v>1117065.772159157</v>
      </c>
      <c r="I51" s="182">
        <f t="shared" si="16"/>
        <v>1128852.415244837</v>
      </c>
      <c r="J51" s="111"/>
      <c r="K51" s="111"/>
      <c r="L51" s="342">
        <v>1</v>
      </c>
      <c r="M51" s="116"/>
    </row>
    <row r="52" spans="1:13" ht="15">
      <c r="A52" s="120"/>
      <c r="C52" s="162"/>
      <c r="D52" s="163"/>
      <c r="I52" s="163"/>
      <c r="J52" s="111"/>
      <c r="K52" s="111"/>
      <c r="L52" s="342">
        <v>1</v>
      </c>
      <c r="M52" s="116"/>
    </row>
    <row r="53" spans="1:12" s="2" customFormat="1" ht="15">
      <c r="A53" s="226" t="str">
        <f>"Total Revaluation  ("&amp;INPUTS!$C$72&amp;")"</f>
        <v>Total Revaluation  (One)</v>
      </c>
      <c r="B53" s="131"/>
      <c r="C53" s="164"/>
      <c r="D53" s="165"/>
      <c r="E53" s="132"/>
      <c r="F53" s="132"/>
      <c r="G53" s="132"/>
      <c r="H53" s="132"/>
      <c r="I53" s="165"/>
      <c r="J53" s="111"/>
      <c r="K53" s="111"/>
      <c r="L53" s="342">
        <v>1</v>
      </c>
    </row>
    <row r="54" spans="1:12" ht="15">
      <c r="A54" s="120"/>
      <c r="C54" s="166"/>
      <c r="D54" s="167"/>
      <c r="E54" s="116"/>
      <c r="F54" s="116"/>
      <c r="G54" s="116"/>
      <c r="H54" s="116"/>
      <c r="I54" s="167"/>
      <c r="L54" s="342">
        <v>1</v>
      </c>
    </row>
    <row r="55" spans="1:13" ht="15">
      <c r="A55" s="253" t="s">
        <v>155</v>
      </c>
      <c r="C55" s="166">
        <f aca="true" t="shared" si="17" ref="C55:I55">C46</f>
        <v>844085.103820974</v>
      </c>
      <c r="D55" s="167">
        <f t="shared" si="17"/>
        <v>888189.4884193476</v>
      </c>
      <c r="E55" s="116">
        <f t="shared" si="17"/>
        <v>955844.585287284</v>
      </c>
      <c r="F55" s="116">
        <f t="shared" si="17"/>
        <v>1017564.7673479458</v>
      </c>
      <c r="G55" s="116">
        <f t="shared" si="17"/>
        <v>1056186.0392731454</v>
      </c>
      <c r="H55" s="116">
        <f t="shared" si="17"/>
        <v>1082303.2904951656</v>
      </c>
      <c r="I55" s="167">
        <f t="shared" si="17"/>
        <v>1117065.772159157</v>
      </c>
      <c r="J55" s="109" t="s">
        <v>340</v>
      </c>
      <c r="L55" s="342">
        <v>1</v>
      </c>
      <c r="M55" s="116"/>
    </row>
    <row r="56" spans="1:13" ht="15">
      <c r="A56" s="253" t="s">
        <v>268</v>
      </c>
      <c r="C56" s="166">
        <f>IF($L56&gt;INPUTS!$C$71,0,INPUTS!D$146)</f>
        <v>0</v>
      </c>
      <c r="D56" s="167">
        <f>IF($L56&gt;INPUTS!$C$71,0,INPUTS!E$146)</f>
        <v>0</v>
      </c>
      <c r="E56" s="116">
        <f>IF($L56&gt;INPUTS!$C$71,0,INPUTS!F$146)</f>
        <v>0</v>
      </c>
      <c r="F56" s="116">
        <f>IF($L56&gt;INPUTS!$C$71,0,INPUTS!G$146)</f>
        <v>0</v>
      </c>
      <c r="G56" s="116">
        <f>IF($L56&gt;INPUTS!$C$71,0,INPUTS!H$146)</f>
        <v>0</v>
      </c>
      <c r="H56" s="116">
        <f>IF($L56&gt;INPUTS!$C$71,0,INPUTS!I$146)</f>
        <v>0</v>
      </c>
      <c r="I56" s="167">
        <f>IF($L56&gt;INPUTS!$C$71,0,INPUTS!J$146)</f>
        <v>0</v>
      </c>
      <c r="J56" s="111" t="s">
        <v>265</v>
      </c>
      <c r="L56" s="342">
        <v>1</v>
      </c>
      <c r="M56" s="116"/>
    </row>
    <row r="57" spans="1:13" ht="15">
      <c r="A57" s="253" t="s">
        <v>217</v>
      </c>
      <c r="C57" s="166">
        <f>IF($L57&gt;INPUTS!$C$71,0,INPUTS!D$82)</f>
        <v>0</v>
      </c>
      <c r="D57" s="167">
        <f>IF($L57&gt;INPUTS!$C$71,0,INPUTS!E$82)</f>
        <v>15519.379568148077</v>
      </c>
      <c r="E57" s="116">
        <f>IF($L57&gt;INPUTS!$C$71,0,INPUTS!F$82)</f>
        <v>0</v>
      </c>
      <c r="F57" s="116">
        <f>IF($L57&gt;INPUTS!$C$71,0,INPUTS!G$82)</f>
        <v>0</v>
      </c>
      <c r="G57" s="116">
        <f>IF($L57&gt;INPUTS!$C$71,0,INPUTS!H$82)</f>
        <v>0</v>
      </c>
      <c r="H57" s="116">
        <f>IF($L57&gt;INPUTS!$C$71,0,INPUTS!I$82)</f>
        <v>0</v>
      </c>
      <c r="I57" s="167">
        <f>IF($L57&gt;INPUTS!$C$71,0,INPUTS!J$82)</f>
        <v>0</v>
      </c>
      <c r="J57" s="111" t="s">
        <v>69</v>
      </c>
      <c r="L57" s="342">
        <v>1</v>
      </c>
      <c r="M57" s="116"/>
    </row>
    <row r="58" spans="1:13" ht="15">
      <c r="A58" s="253" t="s">
        <v>262</v>
      </c>
      <c r="C58" s="181">
        <f>C55-C56-C57</f>
        <v>844085.103820974</v>
      </c>
      <c r="D58" s="182">
        <f aca="true" t="shared" si="18" ref="D58">D55-D56-D57</f>
        <v>872670.1088511995</v>
      </c>
      <c r="E58" s="183">
        <f aca="true" t="shared" si="19" ref="E58">E55-E56-E57</f>
        <v>955844.585287284</v>
      </c>
      <c r="F58" s="183">
        <f aca="true" t="shared" si="20" ref="F58">F55-F56-F57</f>
        <v>1017564.7673479458</v>
      </c>
      <c r="G58" s="183">
        <f aca="true" t="shared" si="21" ref="G58">G55-G56-G57</f>
        <v>1056186.0392731454</v>
      </c>
      <c r="H58" s="183">
        <f aca="true" t="shared" si="22" ref="H58">H55-H56-H57</f>
        <v>1082303.2904951656</v>
      </c>
      <c r="I58" s="182">
        <f aca="true" t="shared" si="23" ref="I58">I55-I56-I57</f>
        <v>1117065.772159157</v>
      </c>
      <c r="J58" s="109" t="s">
        <v>146</v>
      </c>
      <c r="L58" s="342">
        <v>1</v>
      </c>
      <c r="M58" s="116"/>
    </row>
    <row r="59" spans="1:13" ht="15">
      <c r="A59" s="253" t="s">
        <v>215</v>
      </c>
      <c r="C59" s="162">
        <f>IF($L59&gt;INPUTS!$C$71,0,INPUTS!D$104)</f>
        <v>0.01779294701862951</v>
      </c>
      <c r="D59" s="163">
        <f>IF($L59&gt;INPUTS!$C$71,0,INPUTS!E$104)</f>
        <v>0.017413265932726428</v>
      </c>
      <c r="E59" s="3">
        <f>IF($L59&gt;INPUTS!$C$71,0,INPUTS!F$104)</f>
        <v>0.022447823363966248</v>
      </c>
      <c r="F59" s="3">
        <f>IF($L59&gt;INPUTS!$C$71,0,INPUTS!G$104)</f>
        <v>0.021695726960048435</v>
      </c>
      <c r="G59" s="3">
        <f>IF($L59&gt;INPUTS!$C$71,0,INPUTS!H$104)</f>
        <v>0.02155119668174923</v>
      </c>
      <c r="H59" s="3">
        <f>IF($L59&gt;INPUTS!$C$71,0,INPUTS!I$104)</f>
        <v>0.021556232690619258</v>
      </c>
      <c r="I59" s="163">
        <f>IF($L59&gt;INPUTS!$C$71,0,INPUTS!J$104)</f>
        <v>0.02148658452283674</v>
      </c>
      <c r="J59" s="109" t="s">
        <v>75</v>
      </c>
      <c r="L59" s="342">
        <v>1</v>
      </c>
      <c r="M59" s="336"/>
    </row>
    <row r="60" spans="1:13" ht="15">
      <c r="A60" s="253" t="s">
        <v>154</v>
      </c>
      <c r="C60" s="168">
        <f>C58*C59</f>
        <v>15018.76153150098</v>
      </c>
      <c r="D60" s="169">
        <f aca="true" t="shared" si="24" ref="D60:I60">D58*D59</f>
        <v>15196.036676967256</v>
      </c>
      <c r="E60" s="119">
        <f t="shared" si="24"/>
        <v>21456.630413932522</v>
      </c>
      <c r="F60" s="119">
        <f t="shared" si="24"/>
        <v>22076.807356546244</v>
      </c>
      <c r="G60" s="119">
        <f t="shared" si="24"/>
        <v>22762.073064893273</v>
      </c>
      <c r="H60" s="119">
        <f t="shared" si="24"/>
        <v>23330.38157173668</v>
      </c>
      <c r="I60" s="169">
        <f t="shared" si="24"/>
        <v>24001.928131065615</v>
      </c>
      <c r="J60" s="109" t="s">
        <v>358</v>
      </c>
      <c r="L60" s="342">
        <v>1</v>
      </c>
      <c r="M60" s="116"/>
    </row>
    <row r="61" spans="1:13" ht="15">
      <c r="A61" s="120"/>
      <c r="C61" s="162"/>
      <c r="D61" s="163"/>
      <c r="I61" s="163"/>
      <c r="L61" s="342">
        <v>1</v>
      </c>
      <c r="M61" s="116"/>
    </row>
    <row r="62" spans="1:12" s="2" customFormat="1" ht="15">
      <c r="A62" s="226" t="str">
        <f>"Total depreciation  ("&amp;INPUTS!$C$72&amp;")"</f>
        <v>Total depreciation  (One)</v>
      </c>
      <c r="B62" s="131"/>
      <c r="C62" s="164"/>
      <c r="D62" s="165"/>
      <c r="E62" s="132"/>
      <c r="F62" s="132"/>
      <c r="G62" s="132"/>
      <c r="H62" s="132"/>
      <c r="I62" s="165"/>
      <c r="J62" s="111"/>
      <c r="K62" s="111"/>
      <c r="L62" s="342">
        <v>1</v>
      </c>
    </row>
    <row r="63" spans="1:12" ht="15">
      <c r="A63" s="120"/>
      <c r="C63" s="162"/>
      <c r="D63" s="163"/>
      <c r="I63" s="163"/>
      <c r="L63" s="342">
        <v>1</v>
      </c>
    </row>
    <row r="64" spans="1:13" ht="15">
      <c r="A64" s="253" t="s">
        <v>155</v>
      </c>
      <c r="C64" s="166">
        <f>C46</f>
        <v>844085.103820974</v>
      </c>
      <c r="D64" s="167">
        <f aca="true" t="shared" si="25" ref="D64:I64">D46</f>
        <v>888189.4884193476</v>
      </c>
      <c r="E64" s="116">
        <f t="shared" si="25"/>
        <v>955844.585287284</v>
      </c>
      <c r="F64" s="116">
        <f t="shared" si="25"/>
        <v>1017564.7673479458</v>
      </c>
      <c r="G64" s="116">
        <f t="shared" si="25"/>
        <v>1056186.0392731454</v>
      </c>
      <c r="H64" s="116">
        <f t="shared" si="25"/>
        <v>1082303.2904951656</v>
      </c>
      <c r="I64" s="167">
        <f t="shared" si="25"/>
        <v>1117065.772159157</v>
      </c>
      <c r="J64" s="109" t="s">
        <v>340</v>
      </c>
      <c r="L64" s="342">
        <v>1</v>
      </c>
      <c r="M64" s="116"/>
    </row>
    <row r="65" spans="1:13" ht="15">
      <c r="A65" s="253" t="s">
        <v>212</v>
      </c>
      <c r="C65" s="383">
        <f>IF($L65&gt;INPUTS!$C$71,0,_xlfn.IFERROR(1/INPUTS!D$114,0))</f>
        <v>0.039664350625766544</v>
      </c>
      <c r="D65" s="384">
        <f>IF($L65&gt;INPUTS!$C$71,0,_xlfn.IFERROR(1/INPUTS!E$114,0))</f>
        <v>0.0396357336770886</v>
      </c>
      <c r="E65" s="385">
        <f>IF($L65&gt;INPUTS!$C$71,0,_xlfn.IFERROR(1/INPUTS!F$114,0))</f>
        <v>0.037365108838996006</v>
      </c>
      <c r="F65" s="385">
        <f>IF($L65&gt;INPUTS!$C$71,0,_xlfn.IFERROR(1/INPUTS!G$114,0))</f>
        <v>0.03852175713656386</v>
      </c>
      <c r="G65" s="385">
        <f>IF($L65&gt;INPUTS!$C$71,0,_xlfn.IFERROR(1/INPUTS!H$114,0))</f>
        <v>0.039922317799710956</v>
      </c>
      <c r="H65" s="385">
        <f>IF($L65&gt;INPUTS!$C$71,0,_xlfn.IFERROR(1/INPUTS!I$114,0))</f>
        <v>0.04144777889071792</v>
      </c>
      <c r="I65" s="384">
        <f>IF($L65&gt;INPUTS!$C$71,0,_xlfn.IFERROR(1/INPUTS!J$114,0))</f>
        <v>0.0428835068446982</v>
      </c>
      <c r="J65" s="109" t="s">
        <v>158</v>
      </c>
      <c r="L65" s="342">
        <v>1</v>
      </c>
      <c r="M65" s="116"/>
    </row>
    <row r="66" spans="1:13" ht="15">
      <c r="A66" s="253" t="s">
        <v>134</v>
      </c>
      <c r="C66" s="168">
        <f>_xlfn.IFERROR(C64*C65,0)</f>
        <v>33480.08751594167</v>
      </c>
      <c r="D66" s="169">
        <f aca="true" t="shared" si="26" ref="D66:I66">_xlfn.IFERROR(D64*D65,0)</f>
        <v>35204.042017778826</v>
      </c>
      <c r="E66" s="119">
        <f t="shared" si="26"/>
        <v>35715.236962424366</v>
      </c>
      <c r="F66" s="119">
        <f t="shared" si="26"/>
        <v>39198.382838501675</v>
      </c>
      <c r="G66" s="119">
        <f t="shared" si="26"/>
        <v>42165.39471548051</v>
      </c>
      <c r="H66" s="119">
        <f t="shared" si="26"/>
        <v>44859.06747714007</v>
      </c>
      <c r="I66" s="169">
        <f t="shared" si="26"/>
        <v>47903.697686365296</v>
      </c>
      <c r="L66" s="342">
        <v>1</v>
      </c>
      <c r="M66" s="116"/>
    </row>
    <row r="67" spans="1:12" ht="15">
      <c r="A67" s="122"/>
      <c r="C67" s="162"/>
      <c r="D67" s="163"/>
      <c r="I67" s="163"/>
      <c r="L67" s="342">
        <v>1</v>
      </c>
    </row>
    <row r="68" spans="1:12" s="2" customFormat="1" ht="15">
      <c r="A68" s="226" t="str">
        <f>"Total opening RAB value without revaluations  ("&amp;INPUTS!$C$72&amp;")"</f>
        <v>Total opening RAB value without revaluations  (One)</v>
      </c>
      <c r="B68" s="131"/>
      <c r="C68" s="164"/>
      <c r="D68" s="165"/>
      <c r="E68" s="132"/>
      <c r="F68" s="132"/>
      <c r="G68" s="132"/>
      <c r="H68" s="132"/>
      <c r="I68" s="165"/>
      <c r="J68" s="111"/>
      <c r="K68" s="111"/>
      <c r="L68" s="342">
        <v>1</v>
      </c>
    </row>
    <row r="69" spans="1:12" ht="15">
      <c r="A69" s="120"/>
      <c r="C69" s="162"/>
      <c r="D69" s="163"/>
      <c r="I69" s="163"/>
      <c r="L69" s="342">
        <v>1</v>
      </c>
    </row>
    <row r="70" spans="1:13" ht="15">
      <c r="A70" s="253" t="s">
        <v>193</v>
      </c>
      <c r="C70" s="166">
        <f>IF($L70&gt;INPUTS!$C$71,0,IF(C$5=INPUTS!$D$5,INPUTS!$D$124,RABx!B74))</f>
        <v>798281.8886330387</v>
      </c>
      <c r="D70" s="167">
        <f>IF($L70&gt;INPUTS!$C$71,0,IF(D$5=INPUTS!$D$5,INPUTS!$D$124,RABx!C74))</f>
        <v>829260.265657414</v>
      </c>
      <c r="E70" s="116">
        <f>IF($L70&gt;INPUTS!$C$71,0,IF(E$5=INPUTS!$D$5,INPUTS!$D$124,RABx!D74))</f>
        <v>885474.5363433522</v>
      </c>
      <c r="F70" s="116">
        <f>IF($L70&gt;INPUTS!$C$71,0,IF(F$5=INPUTS!$D$5,INPUTS!$D$124,RABx!E74))</f>
        <v>928497.1690759737</v>
      </c>
      <c r="G70" s="116">
        <f>IF($L70&gt;INPUTS!$C$71,0,IF(G$5=INPUTS!$D$5,INPUTS!$D$124,RABx!F74))</f>
        <v>948656.9352895172</v>
      </c>
      <c r="H70" s="116">
        <f>IF($L70&gt;INPUTS!$C$71,0,IF(H$5=INPUTS!$D$5,INPUTS!$D$124,RABx!G74))</f>
        <v>956555.5419918838</v>
      </c>
      <c r="I70" s="167">
        <f>IF($L70&gt;INPUTS!$C$71,0,IF(I$5=INPUTS!$D$5,INPUTS!$D$124,RABx!H74))</f>
        <v>973547.7653484504</v>
      </c>
      <c r="J70" s="109" t="s">
        <v>195</v>
      </c>
      <c r="L70" s="342">
        <v>1</v>
      </c>
      <c r="M70" s="116"/>
    </row>
    <row r="71" spans="1:13" ht="15">
      <c r="A71" s="253" t="s">
        <v>209</v>
      </c>
      <c r="C71" s="166">
        <f>C80</f>
        <v>31587.333558439022</v>
      </c>
      <c r="D71" s="167">
        <f aca="true" t="shared" si="27" ref="D71:I71">D80</f>
        <v>32767.751529665424</v>
      </c>
      <c r="E71" s="116">
        <f t="shared" si="27"/>
        <v>32956.155876532226</v>
      </c>
      <c r="F71" s="116">
        <f t="shared" si="27"/>
        <v>35583.08119361165</v>
      </c>
      <c r="G71" s="116">
        <f t="shared" si="27"/>
        <v>37621.96617024103</v>
      </c>
      <c r="H71" s="116">
        <f t="shared" si="27"/>
        <v>39298.94421282817</v>
      </c>
      <c r="I71" s="167">
        <f t="shared" si="27"/>
        <v>41206.03710452292</v>
      </c>
      <c r="J71" s="109" t="s">
        <v>359</v>
      </c>
      <c r="L71" s="342">
        <v>1</v>
      </c>
      <c r="M71" s="116"/>
    </row>
    <row r="72" spans="1:13" ht="15">
      <c r="A72" s="253" t="s">
        <v>213</v>
      </c>
      <c r="C72" s="166">
        <f>IF($L72&gt;INPUTS!$C$71,0,INPUTS!D$136)</f>
        <v>0</v>
      </c>
      <c r="D72" s="167">
        <f>IF($L72&gt;INPUTS!$C$71,0,INPUTS!E$136)</f>
        <v>14200.459561292455</v>
      </c>
      <c r="E72" s="116">
        <f>IF($L72&gt;INPUTS!$C$71,0,INPUTS!F$136)</f>
        <v>0</v>
      </c>
      <c r="F72" s="116">
        <f>IF($L72&gt;INPUTS!$C$71,0,INPUTS!G$136)</f>
        <v>0</v>
      </c>
      <c r="G72" s="116">
        <f>IF($L72&gt;INPUTS!$C$71,0,INPUTS!H$136)</f>
        <v>0</v>
      </c>
      <c r="H72" s="116">
        <f>IF($L72&gt;INPUTS!$C$71,0,INPUTS!I$136)</f>
        <v>0</v>
      </c>
      <c r="I72" s="167">
        <f>IF($L72&gt;INPUTS!$C$71,0,INPUTS!J$136)</f>
        <v>0</v>
      </c>
      <c r="J72" s="109" t="s">
        <v>199</v>
      </c>
      <c r="L72" s="342">
        <v>1</v>
      </c>
      <c r="M72" s="116"/>
    </row>
    <row r="73" spans="1:13" ht="15">
      <c r="A73" s="253" t="s">
        <v>214</v>
      </c>
      <c r="C73" s="166">
        <f>C50</f>
        <v>62565.710582814296</v>
      </c>
      <c r="D73" s="167">
        <f aca="true" t="shared" si="28" ref="D73:I73">D50</f>
        <v>103182.48177689606</v>
      </c>
      <c r="E73" s="116">
        <f t="shared" si="28"/>
        <v>75978.7886091537</v>
      </c>
      <c r="F73" s="116">
        <f t="shared" si="28"/>
        <v>55742.84740715508</v>
      </c>
      <c r="G73" s="116">
        <f t="shared" si="28"/>
        <v>45520.572872607576</v>
      </c>
      <c r="H73" s="116">
        <f t="shared" si="28"/>
        <v>56291.16756939485</v>
      </c>
      <c r="I73" s="167">
        <f t="shared" si="28"/>
        <v>35688.41264097966</v>
      </c>
      <c r="J73" s="111" t="s">
        <v>71</v>
      </c>
      <c r="L73" s="342">
        <v>1</v>
      </c>
      <c r="M73" s="116"/>
    </row>
    <row r="74" spans="1:13" ht="15">
      <c r="A74" s="253" t="s">
        <v>194</v>
      </c>
      <c r="C74" s="168">
        <f>C70-C71-C72+C73</f>
        <v>829260.265657414</v>
      </c>
      <c r="D74" s="169">
        <f aca="true" t="shared" si="29" ref="D74:I74">D70-D71-D72+D73</f>
        <v>885474.5363433522</v>
      </c>
      <c r="E74" s="119">
        <f t="shared" si="29"/>
        <v>928497.1690759737</v>
      </c>
      <c r="F74" s="119">
        <f t="shared" si="29"/>
        <v>948656.9352895172</v>
      </c>
      <c r="G74" s="119">
        <f t="shared" si="29"/>
        <v>956555.5419918838</v>
      </c>
      <c r="H74" s="119">
        <f t="shared" si="29"/>
        <v>973547.7653484504</v>
      </c>
      <c r="I74" s="169">
        <f t="shared" si="29"/>
        <v>968030.1408849071</v>
      </c>
      <c r="J74" s="109" t="s">
        <v>146</v>
      </c>
      <c r="L74" s="342">
        <v>1</v>
      </c>
      <c r="M74" s="116"/>
    </row>
    <row r="75" spans="1:13" ht="15">
      <c r="A75" s="120"/>
      <c r="C75" s="162"/>
      <c r="D75" s="163"/>
      <c r="I75" s="163"/>
      <c r="L75" s="342">
        <v>1</v>
      </c>
      <c r="M75" s="116"/>
    </row>
    <row r="76" spans="1:12" s="2" customFormat="1" ht="15">
      <c r="A76" s="226" t="str">
        <f>"Total adjusted depreciation  ("&amp;INPUTS!$C$72&amp;")"</f>
        <v>Total adjusted depreciation  (One)</v>
      </c>
      <c r="B76" s="131"/>
      <c r="C76" s="164"/>
      <c r="D76" s="165"/>
      <c r="E76" s="132"/>
      <c r="F76" s="132"/>
      <c r="G76" s="132"/>
      <c r="H76" s="132"/>
      <c r="I76" s="165"/>
      <c r="J76" s="111"/>
      <c r="K76" s="111"/>
      <c r="L76" s="342">
        <v>1</v>
      </c>
    </row>
    <row r="77" spans="1:12" ht="15">
      <c r="A77" s="120"/>
      <c r="C77" s="162"/>
      <c r="D77" s="163"/>
      <c r="I77" s="163"/>
      <c r="L77" s="342">
        <v>1</v>
      </c>
    </row>
    <row r="78" spans="1:13" ht="15">
      <c r="A78" s="253" t="s">
        <v>155</v>
      </c>
      <c r="C78" s="166">
        <f>C70</f>
        <v>798281.8886330387</v>
      </c>
      <c r="D78" s="167">
        <f aca="true" t="shared" si="30" ref="D78:I78">D70</f>
        <v>829260.265657414</v>
      </c>
      <c r="E78" s="116">
        <f t="shared" si="30"/>
        <v>885474.5363433522</v>
      </c>
      <c r="F78" s="116">
        <f t="shared" si="30"/>
        <v>928497.1690759737</v>
      </c>
      <c r="G78" s="116">
        <f t="shared" si="30"/>
        <v>948656.9352895172</v>
      </c>
      <c r="H78" s="116">
        <f t="shared" si="30"/>
        <v>956555.5419918838</v>
      </c>
      <c r="I78" s="167">
        <f t="shared" si="30"/>
        <v>973547.7653484504</v>
      </c>
      <c r="J78" s="109" t="s">
        <v>195</v>
      </c>
      <c r="L78" s="342">
        <v>1</v>
      </c>
      <c r="M78" s="116"/>
    </row>
    <row r="79" spans="1:13" ht="15">
      <c r="A79" s="253" t="s">
        <v>212</v>
      </c>
      <c r="C79" s="386">
        <v>0.03956914720003045</v>
      </c>
      <c r="D79" s="387">
        <v>0.03951443580103055</v>
      </c>
      <c r="E79" s="388">
        <v>0.037218637604902426</v>
      </c>
      <c r="F79" s="388">
        <v>0.03832330606782937</v>
      </c>
      <c r="G79" s="388">
        <v>0.03965813643554856</v>
      </c>
      <c r="H79" s="388">
        <v>0.04108380798358452</v>
      </c>
      <c r="I79" s="387">
        <v>0.04232564499778245</v>
      </c>
      <c r="J79" s="389" t="s">
        <v>331</v>
      </c>
      <c r="K79" s="389"/>
      <c r="L79" s="342">
        <v>1</v>
      </c>
      <c r="M79" s="116"/>
    </row>
    <row r="80" spans="1:13" ht="15">
      <c r="A80" s="253" t="s">
        <v>134</v>
      </c>
      <c r="C80" s="168">
        <f>_xlfn.IFERROR(C78*C79,0)</f>
        <v>31587.333558439022</v>
      </c>
      <c r="D80" s="169">
        <f aca="true" t="shared" si="31" ref="D80:I80">_xlfn.IFERROR(D78*D79,0)</f>
        <v>32767.751529665424</v>
      </c>
      <c r="E80" s="119">
        <f t="shared" si="31"/>
        <v>32956.155876532226</v>
      </c>
      <c r="F80" s="119">
        <f t="shared" si="31"/>
        <v>35583.08119361165</v>
      </c>
      <c r="G80" s="119">
        <f t="shared" si="31"/>
        <v>37621.96617024103</v>
      </c>
      <c r="H80" s="119">
        <f t="shared" si="31"/>
        <v>39298.94421282817</v>
      </c>
      <c r="I80" s="169">
        <f t="shared" si="31"/>
        <v>41206.03710452292</v>
      </c>
      <c r="L80" s="342">
        <v>1</v>
      </c>
      <c r="M80" s="116"/>
    </row>
    <row r="81" spans="1:12" ht="15">
      <c r="A81" s="122"/>
      <c r="C81" s="166"/>
      <c r="D81" s="167"/>
      <c r="E81" s="115"/>
      <c r="F81" s="115"/>
      <c r="G81" s="115"/>
      <c r="H81" s="115"/>
      <c r="I81" s="167"/>
      <c r="L81" s="342">
        <v>1</v>
      </c>
    </row>
    <row r="82" ht="15">
      <c r="L82" s="342">
        <v>1</v>
      </c>
    </row>
    <row r="83" spans="1:12" ht="15">
      <c r="A83" s="255" t="str">
        <f>(INPUTS!C83)</f>
        <v>Two</v>
      </c>
      <c r="L83" s="342">
        <v>2</v>
      </c>
    </row>
    <row r="84" spans="1:12" ht="15">
      <c r="A84" s="225"/>
      <c r="L84" s="342">
        <v>2</v>
      </c>
    </row>
    <row r="85" spans="1:12" s="2" customFormat="1" ht="15">
      <c r="A85" s="226" t="str">
        <f>"Total Opening RAB value ("&amp;INPUTS!$C$73&amp;")"</f>
        <v>Total Opening RAB value (Two)</v>
      </c>
      <c r="B85" s="131"/>
      <c r="C85" s="164"/>
      <c r="D85" s="165"/>
      <c r="E85" s="132"/>
      <c r="F85" s="132"/>
      <c r="G85" s="132"/>
      <c r="H85" s="132"/>
      <c r="I85" s="165"/>
      <c r="J85" s="111"/>
      <c r="K85" s="111"/>
      <c r="L85" s="342">
        <v>2</v>
      </c>
    </row>
    <row r="86" spans="1:12" ht="15">
      <c r="A86" s="120"/>
      <c r="C86" s="162"/>
      <c r="D86" s="163"/>
      <c r="I86" s="163"/>
      <c r="L86" s="342">
        <v>2</v>
      </c>
    </row>
    <row r="87" spans="1:12" ht="15">
      <c r="A87" s="253" t="s">
        <v>155</v>
      </c>
      <c r="C87" s="166">
        <f>IF($L87&gt;INPUTS!$C$71,0,IF(C$5=INPUTS!$D$5,INPUTS!D$73,RABx!B92))</f>
        <v>0</v>
      </c>
      <c r="D87" s="167">
        <f>IF($L87&gt;INPUTS!$C$71,0,IF(D$5=INPUTS!$D$5,INPUTS!E$73,RABx!C92))</f>
        <v>0</v>
      </c>
      <c r="E87" s="116">
        <f>IF($L87&gt;INPUTS!$C$71,0,IF(E$5=INPUTS!$D$5,INPUTS!F$73,RABx!D92))</f>
        <v>0</v>
      </c>
      <c r="F87" s="116">
        <f>IF($L87&gt;INPUTS!$C$71,0,IF(F$5=INPUTS!$D$5,INPUTS!G$73,RABx!E92))</f>
        <v>0</v>
      </c>
      <c r="G87" s="116">
        <f>IF($L87&gt;INPUTS!$C$71,0,IF(G$5=INPUTS!$D$5,INPUTS!H$73,RABx!F92))</f>
        <v>0</v>
      </c>
      <c r="H87" s="116">
        <f>IF($L87&gt;INPUTS!$C$71,0,IF(H$5=INPUTS!$D$5,INPUTS!I$73,RABx!G92))</f>
        <v>0</v>
      </c>
      <c r="I87" s="167">
        <f>IF($L87&gt;INPUTS!$C$71,0,IF(I$5=INPUTS!$D$5,INPUTS!J$73,RABx!H92))</f>
        <v>0</v>
      </c>
      <c r="J87" s="111" t="s">
        <v>152</v>
      </c>
      <c r="K87" s="111"/>
      <c r="L87" s="342">
        <v>2</v>
      </c>
    </row>
    <row r="88" spans="1:12" ht="15">
      <c r="A88" s="253" t="s">
        <v>216</v>
      </c>
      <c r="C88" s="166">
        <f>C107</f>
        <v>0</v>
      </c>
      <c r="D88" s="167">
        <f aca="true" t="shared" si="32" ref="D88:I88">D107</f>
        <v>0</v>
      </c>
      <c r="E88" s="116">
        <f t="shared" si="32"/>
        <v>0</v>
      </c>
      <c r="F88" s="116">
        <f t="shared" si="32"/>
        <v>0</v>
      </c>
      <c r="G88" s="116">
        <f t="shared" si="32"/>
        <v>0</v>
      </c>
      <c r="H88" s="116">
        <f t="shared" si="32"/>
        <v>0</v>
      </c>
      <c r="I88" s="167">
        <f t="shared" si="32"/>
        <v>0</v>
      </c>
      <c r="J88" s="111" t="s">
        <v>147</v>
      </c>
      <c r="K88" s="111"/>
      <c r="L88" s="342">
        <v>2</v>
      </c>
    </row>
    <row r="89" spans="1:12" ht="15">
      <c r="A89" s="253" t="s">
        <v>217</v>
      </c>
      <c r="C89" s="166">
        <f>IF($L89&gt;INPUTS!$C$71,0,INPUTS!D$83)</f>
        <v>0</v>
      </c>
      <c r="D89" s="167">
        <f>IF($L89&gt;INPUTS!$C$71,0,INPUTS!E$83)</f>
        <v>0</v>
      </c>
      <c r="E89" s="116">
        <f>IF($L89&gt;INPUTS!$C$71,0,INPUTS!F$83)</f>
        <v>0</v>
      </c>
      <c r="F89" s="116">
        <f>IF($L89&gt;INPUTS!$C$71,0,INPUTS!G$83)</f>
        <v>0</v>
      </c>
      <c r="G89" s="116">
        <f>IF($L89&gt;INPUTS!$C$71,0,INPUTS!H$83)</f>
        <v>0</v>
      </c>
      <c r="H89" s="116">
        <f>IF($L89&gt;INPUTS!$C$71,0,INPUTS!I$83)</f>
        <v>0</v>
      </c>
      <c r="I89" s="167">
        <f>IF($L89&gt;INPUTS!$C$71,0,INPUTS!J$83)</f>
        <v>0</v>
      </c>
      <c r="J89" s="111" t="s">
        <v>69</v>
      </c>
      <c r="K89" s="111"/>
      <c r="L89" s="342">
        <v>2</v>
      </c>
    </row>
    <row r="90" spans="1:12" ht="15">
      <c r="A90" s="253" t="s">
        <v>218</v>
      </c>
      <c r="C90" s="166">
        <f>C101</f>
        <v>0</v>
      </c>
      <c r="D90" s="167">
        <f aca="true" t="shared" si="33" ref="D90:I90">D101</f>
        <v>0</v>
      </c>
      <c r="E90" s="116">
        <f t="shared" si="33"/>
        <v>0</v>
      </c>
      <c r="F90" s="116">
        <f t="shared" si="33"/>
        <v>0</v>
      </c>
      <c r="G90" s="116">
        <f t="shared" si="33"/>
        <v>0</v>
      </c>
      <c r="H90" s="116">
        <f t="shared" si="33"/>
        <v>0</v>
      </c>
      <c r="I90" s="167">
        <f t="shared" si="33"/>
        <v>0</v>
      </c>
      <c r="J90" s="111" t="s">
        <v>151</v>
      </c>
      <c r="K90" s="111"/>
      <c r="L90" s="342">
        <v>2</v>
      </c>
    </row>
    <row r="91" spans="1:12" ht="15">
      <c r="A91" s="253" t="s">
        <v>214</v>
      </c>
      <c r="C91" s="166">
        <f>IF($L91&gt;INPUTS!$C$71,0,INPUTS!D$93)</f>
        <v>0</v>
      </c>
      <c r="D91" s="167">
        <f>IF($L91&gt;INPUTS!$C$71,0,INPUTS!E$93)</f>
        <v>0</v>
      </c>
      <c r="E91" s="116">
        <f>IF($L91&gt;INPUTS!$C$71,0,INPUTS!F$93)</f>
        <v>0</v>
      </c>
      <c r="F91" s="116">
        <f>IF($L91&gt;INPUTS!$C$71,0,INPUTS!G$93)</f>
        <v>0</v>
      </c>
      <c r="G91" s="116">
        <f>IF($L91&gt;INPUTS!$C$71,0,INPUTS!H$93)</f>
        <v>0</v>
      </c>
      <c r="H91" s="116">
        <f>IF($L91&gt;INPUTS!$C$71,0,INPUTS!I$93)</f>
        <v>0</v>
      </c>
      <c r="I91" s="167">
        <f>IF($L91&gt;INPUTS!$C$71,0,INPUTS!J$93)</f>
        <v>0</v>
      </c>
      <c r="J91" s="111" t="s">
        <v>71</v>
      </c>
      <c r="K91" s="111"/>
      <c r="L91" s="342">
        <v>2</v>
      </c>
    </row>
    <row r="92" spans="1:12" ht="15">
      <c r="A92" s="253" t="s">
        <v>160</v>
      </c>
      <c r="C92" s="181">
        <f>C87-C88-C89+C90+C91</f>
        <v>0</v>
      </c>
      <c r="D92" s="182">
        <f aca="true" t="shared" si="34" ref="D92:I92">D87-D88-D89+D90+D91</f>
        <v>0</v>
      </c>
      <c r="E92" s="183">
        <f t="shared" si="34"/>
        <v>0</v>
      </c>
      <c r="F92" s="183">
        <f t="shared" si="34"/>
        <v>0</v>
      </c>
      <c r="G92" s="183">
        <f t="shared" si="34"/>
        <v>0</v>
      </c>
      <c r="H92" s="183">
        <f t="shared" si="34"/>
        <v>0</v>
      </c>
      <c r="I92" s="182">
        <f t="shared" si="34"/>
        <v>0</v>
      </c>
      <c r="J92" s="111"/>
      <c r="K92" s="111"/>
      <c r="L92" s="342">
        <v>2</v>
      </c>
    </row>
    <row r="93" spans="1:12" ht="15">
      <c r="A93" s="120"/>
      <c r="C93" s="162"/>
      <c r="D93" s="163"/>
      <c r="I93" s="163"/>
      <c r="J93" s="111"/>
      <c r="K93" s="111"/>
      <c r="L93" s="342">
        <v>2</v>
      </c>
    </row>
    <row r="94" spans="1:12" s="2" customFormat="1" ht="15">
      <c r="A94" s="226" t="str">
        <f>"Total Revaluation  ("&amp;INPUTS!$C$73&amp;")"</f>
        <v>Total Revaluation  (Two)</v>
      </c>
      <c r="B94" s="131"/>
      <c r="C94" s="164"/>
      <c r="D94" s="165"/>
      <c r="E94" s="132"/>
      <c r="F94" s="132"/>
      <c r="G94" s="132"/>
      <c r="H94" s="132"/>
      <c r="I94" s="165"/>
      <c r="J94" s="111"/>
      <c r="K94" s="111"/>
      <c r="L94" s="342">
        <v>2</v>
      </c>
    </row>
    <row r="95" spans="1:12" ht="15">
      <c r="A95" s="120"/>
      <c r="C95" s="166"/>
      <c r="D95" s="167"/>
      <c r="E95" s="116"/>
      <c r="F95" s="116"/>
      <c r="G95" s="116"/>
      <c r="H95" s="116"/>
      <c r="I95" s="167"/>
      <c r="L95" s="342">
        <v>2</v>
      </c>
    </row>
    <row r="96" spans="1:12" ht="15">
      <c r="A96" s="253" t="s">
        <v>155</v>
      </c>
      <c r="C96" s="166">
        <f aca="true" t="shared" si="35" ref="C96:I96">C87</f>
        <v>0</v>
      </c>
      <c r="D96" s="167">
        <f t="shared" si="35"/>
        <v>0</v>
      </c>
      <c r="E96" s="116">
        <f t="shared" si="35"/>
        <v>0</v>
      </c>
      <c r="F96" s="116">
        <f t="shared" si="35"/>
        <v>0</v>
      </c>
      <c r="G96" s="116">
        <f t="shared" si="35"/>
        <v>0</v>
      </c>
      <c r="H96" s="116">
        <f t="shared" si="35"/>
        <v>0</v>
      </c>
      <c r="I96" s="167">
        <f t="shared" si="35"/>
        <v>0</v>
      </c>
      <c r="J96" s="109" t="s">
        <v>156</v>
      </c>
      <c r="L96" s="342">
        <v>2</v>
      </c>
    </row>
    <row r="97" spans="1:12" ht="15">
      <c r="A97" s="253" t="s">
        <v>268</v>
      </c>
      <c r="C97" s="166">
        <f>IF($L97&gt;INPUTS!$C$71,0,INPUTS!D$147)</f>
        <v>0</v>
      </c>
      <c r="D97" s="167">
        <f>IF($L97&gt;INPUTS!$C$71,0,INPUTS!E$147)</f>
        <v>0</v>
      </c>
      <c r="E97" s="116">
        <f>IF($L97&gt;INPUTS!$C$71,0,INPUTS!F$147)</f>
        <v>0</v>
      </c>
      <c r="F97" s="116">
        <f>IF($L97&gt;INPUTS!$C$71,0,INPUTS!G$147)</f>
        <v>0</v>
      </c>
      <c r="G97" s="116">
        <f>IF($L97&gt;INPUTS!$C$71,0,INPUTS!H$147)</f>
        <v>0</v>
      </c>
      <c r="H97" s="116">
        <f>IF($L97&gt;INPUTS!$C$71,0,INPUTS!I$147)</f>
        <v>0</v>
      </c>
      <c r="I97" s="167">
        <f>IF($L97&gt;INPUTS!$C$71,0,INPUTS!J$147)</f>
        <v>0</v>
      </c>
      <c r="J97" s="111" t="s">
        <v>265</v>
      </c>
      <c r="L97" s="342">
        <v>2</v>
      </c>
    </row>
    <row r="98" spans="1:12" ht="15">
      <c r="A98" s="253" t="s">
        <v>217</v>
      </c>
      <c r="C98" s="166">
        <f>IF($L98&gt;INPUTS!$C$71,0,INPUTS!D$83)</f>
        <v>0</v>
      </c>
      <c r="D98" s="167">
        <f>IF($L98&gt;INPUTS!$C$71,0,INPUTS!E$83)</f>
        <v>0</v>
      </c>
      <c r="E98" s="116">
        <f>IF($L98&gt;INPUTS!$C$71,0,INPUTS!F$83)</f>
        <v>0</v>
      </c>
      <c r="F98" s="116">
        <f>IF($L98&gt;INPUTS!$C$71,0,INPUTS!G$83)</f>
        <v>0</v>
      </c>
      <c r="G98" s="116">
        <f>IF($L98&gt;INPUTS!$C$71,0,INPUTS!H$83)</f>
        <v>0</v>
      </c>
      <c r="H98" s="116">
        <f>IF($L98&gt;INPUTS!$C$71,0,INPUTS!I$83)</f>
        <v>0</v>
      </c>
      <c r="I98" s="167">
        <f>IF($L98&gt;INPUTS!$C$71,0,INPUTS!J$83)</f>
        <v>0</v>
      </c>
      <c r="J98" s="111" t="s">
        <v>69</v>
      </c>
      <c r="L98" s="342">
        <v>2</v>
      </c>
    </row>
    <row r="99" spans="1:12" ht="15">
      <c r="A99" s="253" t="s">
        <v>262</v>
      </c>
      <c r="C99" s="181">
        <f>C96-C97-C98</f>
        <v>0</v>
      </c>
      <c r="D99" s="182">
        <f aca="true" t="shared" si="36" ref="D99">D96-D97-D98</f>
        <v>0</v>
      </c>
      <c r="E99" s="183">
        <f aca="true" t="shared" si="37" ref="E99">E96-E97-E98</f>
        <v>0</v>
      </c>
      <c r="F99" s="183">
        <f aca="true" t="shared" si="38" ref="F99">F96-F97-F98</f>
        <v>0</v>
      </c>
      <c r="G99" s="183">
        <f aca="true" t="shared" si="39" ref="G99">G96-G97-G98</f>
        <v>0</v>
      </c>
      <c r="H99" s="183">
        <f aca="true" t="shared" si="40" ref="H99">H96-H97-H98</f>
        <v>0</v>
      </c>
      <c r="I99" s="182">
        <f aca="true" t="shared" si="41" ref="I99">I96-I97-I98</f>
        <v>0</v>
      </c>
      <c r="J99" s="109" t="s">
        <v>146</v>
      </c>
      <c r="L99" s="342">
        <v>2</v>
      </c>
    </row>
    <row r="100" spans="1:12" ht="15">
      <c r="A100" s="253" t="s">
        <v>215</v>
      </c>
      <c r="C100" s="162">
        <f>IF($L100&gt;INPUTS!$C$71,0,INPUTS!D$105)</f>
        <v>0</v>
      </c>
      <c r="D100" s="163">
        <f>IF($L100&gt;INPUTS!$C$71,0,INPUTS!E$105)</f>
        <v>0</v>
      </c>
      <c r="E100" s="3">
        <f>IF($L100&gt;INPUTS!$C$71,0,INPUTS!F$105)</f>
        <v>0</v>
      </c>
      <c r="F100" s="3">
        <f>IF($L100&gt;INPUTS!$C$71,0,INPUTS!G$105)</f>
        <v>0</v>
      </c>
      <c r="G100" s="3">
        <f>IF($L100&gt;INPUTS!$C$71,0,INPUTS!H$105)</f>
        <v>0</v>
      </c>
      <c r="H100" s="3">
        <f>IF($L100&gt;INPUTS!$C$71,0,INPUTS!I$105)</f>
        <v>0</v>
      </c>
      <c r="I100" s="163">
        <f>IF($L100&gt;INPUTS!$C$71,0,INPUTS!J$105)</f>
        <v>0</v>
      </c>
      <c r="J100" s="109" t="s">
        <v>75</v>
      </c>
      <c r="L100" s="342">
        <v>2</v>
      </c>
    </row>
    <row r="101" spans="1:12" ht="15">
      <c r="A101" s="253" t="s">
        <v>154</v>
      </c>
      <c r="C101" s="168">
        <f>C99*C100</f>
        <v>0</v>
      </c>
      <c r="D101" s="169">
        <f aca="true" t="shared" si="42" ref="D101:I101">D99*D100</f>
        <v>0</v>
      </c>
      <c r="E101" s="119">
        <f t="shared" si="42"/>
        <v>0</v>
      </c>
      <c r="F101" s="119">
        <f t="shared" si="42"/>
        <v>0</v>
      </c>
      <c r="G101" s="119">
        <f t="shared" si="42"/>
        <v>0</v>
      </c>
      <c r="H101" s="119">
        <f t="shared" si="42"/>
        <v>0</v>
      </c>
      <c r="I101" s="169">
        <f t="shared" si="42"/>
        <v>0</v>
      </c>
      <c r="J101" s="109" t="s">
        <v>157</v>
      </c>
      <c r="L101" s="342">
        <v>2</v>
      </c>
    </row>
    <row r="102" spans="1:12" ht="15">
      <c r="A102" s="120"/>
      <c r="C102" s="162"/>
      <c r="D102" s="163"/>
      <c r="I102" s="163"/>
      <c r="L102" s="342">
        <v>2</v>
      </c>
    </row>
    <row r="103" spans="1:12" s="2" customFormat="1" ht="15">
      <c r="A103" s="226" t="str">
        <f>"Total depreciation  ("&amp;INPUTS!$C$73&amp;")"</f>
        <v>Total depreciation  (Two)</v>
      </c>
      <c r="B103" s="131"/>
      <c r="C103" s="164"/>
      <c r="D103" s="165"/>
      <c r="E103" s="132"/>
      <c r="F103" s="132"/>
      <c r="G103" s="132"/>
      <c r="H103" s="132"/>
      <c r="I103" s="165"/>
      <c r="J103" s="111"/>
      <c r="K103" s="111"/>
      <c r="L103" s="342">
        <v>2</v>
      </c>
    </row>
    <row r="104" spans="1:12" ht="15">
      <c r="A104" s="120"/>
      <c r="C104" s="162"/>
      <c r="D104" s="163"/>
      <c r="I104" s="163"/>
      <c r="L104" s="342">
        <v>2</v>
      </c>
    </row>
    <row r="105" spans="1:12" ht="15">
      <c r="A105" s="253" t="s">
        <v>155</v>
      </c>
      <c r="C105" s="166">
        <f>C87</f>
        <v>0</v>
      </c>
      <c r="D105" s="167">
        <f aca="true" t="shared" si="43" ref="D105:I105">D87</f>
        <v>0</v>
      </c>
      <c r="E105" s="116">
        <f t="shared" si="43"/>
        <v>0</v>
      </c>
      <c r="F105" s="116">
        <f t="shared" si="43"/>
        <v>0</v>
      </c>
      <c r="G105" s="116">
        <f t="shared" si="43"/>
        <v>0</v>
      </c>
      <c r="H105" s="116">
        <f t="shared" si="43"/>
        <v>0</v>
      </c>
      <c r="I105" s="167">
        <f t="shared" si="43"/>
        <v>0</v>
      </c>
      <c r="J105" s="109" t="s">
        <v>156</v>
      </c>
      <c r="L105" s="342">
        <v>2</v>
      </c>
    </row>
    <row r="106" spans="1:12" ht="15">
      <c r="A106" s="253" t="s">
        <v>212</v>
      </c>
      <c r="C106" s="268">
        <f>IF($L106&gt;INPUTS!$C$71,0,_xlfn.IFERROR(1/INPUTS!D$115,0))</f>
        <v>0</v>
      </c>
      <c r="D106" s="269">
        <f>IF($L106&gt;INPUTS!$C$71,0,_xlfn.IFERROR(1/INPUTS!E$115,0))</f>
        <v>0</v>
      </c>
      <c r="E106" s="270">
        <f>IF($L106&gt;INPUTS!$C$71,0,_xlfn.IFERROR(1/INPUTS!F$115,0))</f>
        <v>0</v>
      </c>
      <c r="F106" s="270">
        <f>IF($L106&gt;INPUTS!$C$71,0,_xlfn.IFERROR(1/INPUTS!G$115,0))</f>
        <v>0</v>
      </c>
      <c r="G106" s="270">
        <f>IF($L106&gt;INPUTS!$C$71,0,_xlfn.IFERROR(1/INPUTS!H$115,0))</f>
        <v>0</v>
      </c>
      <c r="H106" s="270">
        <f>IF($L106&gt;INPUTS!$C$71,0,_xlfn.IFERROR(1/INPUTS!I$115,0))</f>
        <v>0</v>
      </c>
      <c r="I106" s="269">
        <f>IF($L106&gt;INPUTS!$C$71,0,_xlfn.IFERROR(1/INPUTS!J$115,0))</f>
        <v>0</v>
      </c>
      <c r="J106" s="109" t="s">
        <v>158</v>
      </c>
      <c r="L106" s="342">
        <v>2</v>
      </c>
    </row>
    <row r="107" spans="1:12" ht="15">
      <c r="A107" s="253" t="s">
        <v>134</v>
      </c>
      <c r="C107" s="168">
        <f>_xlfn.IFERROR(C105*C106,0)</f>
        <v>0</v>
      </c>
      <c r="D107" s="169">
        <f aca="true" t="shared" si="44" ref="D107">_xlfn.IFERROR(D105*D106,0)</f>
        <v>0</v>
      </c>
      <c r="E107" s="119">
        <f aca="true" t="shared" si="45" ref="E107">_xlfn.IFERROR(E105*E106,0)</f>
        <v>0</v>
      </c>
      <c r="F107" s="119">
        <f aca="true" t="shared" si="46" ref="F107">_xlfn.IFERROR(F105*F106,0)</f>
        <v>0</v>
      </c>
      <c r="G107" s="119">
        <f aca="true" t="shared" si="47" ref="G107">_xlfn.IFERROR(G105*G106,0)</f>
        <v>0</v>
      </c>
      <c r="H107" s="119">
        <f aca="true" t="shared" si="48" ref="H107">_xlfn.IFERROR(H105*H106,0)</f>
        <v>0</v>
      </c>
      <c r="I107" s="169">
        <f aca="true" t="shared" si="49" ref="I107">_xlfn.IFERROR(I105*I106,0)</f>
        <v>0</v>
      </c>
      <c r="J107" s="109" t="s">
        <v>159</v>
      </c>
      <c r="L107" s="342">
        <v>2</v>
      </c>
    </row>
    <row r="108" spans="1:12" ht="15">
      <c r="A108" s="122"/>
      <c r="C108" s="162"/>
      <c r="D108" s="163"/>
      <c r="I108" s="163"/>
      <c r="L108" s="342">
        <v>2</v>
      </c>
    </row>
    <row r="109" spans="1:12" s="2" customFormat="1" ht="15">
      <c r="A109" s="226" t="str">
        <f>"Total opening RAB value without revaluations  ("&amp;INPUTS!$C$73&amp;")"</f>
        <v>Total opening RAB value without revaluations  (Two)</v>
      </c>
      <c r="B109" s="131"/>
      <c r="C109" s="164"/>
      <c r="D109" s="165"/>
      <c r="E109" s="132"/>
      <c r="F109" s="132"/>
      <c r="G109" s="132"/>
      <c r="H109" s="132"/>
      <c r="I109" s="165"/>
      <c r="J109" s="111"/>
      <c r="K109" s="111"/>
      <c r="L109" s="342">
        <v>2</v>
      </c>
    </row>
    <row r="110" spans="1:12" ht="15">
      <c r="A110" s="120"/>
      <c r="C110" s="162"/>
      <c r="D110" s="163"/>
      <c r="I110" s="163"/>
      <c r="L110" s="342">
        <v>2</v>
      </c>
    </row>
    <row r="111" spans="1:12" ht="15">
      <c r="A111" s="253" t="s">
        <v>193</v>
      </c>
      <c r="C111" s="166">
        <f>IF($L111&gt;INPUTS!$C$71,0,IF(C$5=INPUTS!$D$5,INPUTS!$D$125,RABx!B115))</f>
        <v>0</v>
      </c>
      <c r="D111" s="167">
        <f>IF($L111&gt;INPUTS!$C$71,0,IF(D$5=INPUTS!$D$5,INPUTS!$D$125,RABx!C115))</f>
        <v>0</v>
      </c>
      <c r="E111" s="116">
        <f>IF($L111&gt;INPUTS!$C$71,0,IF(E$5=INPUTS!$D$5,INPUTS!$D$125,RABx!D115))</f>
        <v>0</v>
      </c>
      <c r="F111" s="116">
        <f>IF($L111&gt;INPUTS!$C$71,0,IF(F$5=INPUTS!$D$5,INPUTS!$D$125,RABx!E115))</f>
        <v>0</v>
      </c>
      <c r="G111" s="116">
        <f>IF($L111&gt;INPUTS!$C$71,0,IF(G$5=INPUTS!$D$5,INPUTS!$D$125,RABx!F115))</f>
        <v>0</v>
      </c>
      <c r="H111" s="116">
        <f>IF($L111&gt;INPUTS!$C$71,0,IF(H$5=INPUTS!$D$5,INPUTS!$D$125,RABx!G115))</f>
        <v>0</v>
      </c>
      <c r="I111" s="167">
        <f>IF($L111&gt;INPUTS!$C$71,0,IF(I$5=INPUTS!$D$5,INPUTS!$D$125,RABx!H115))</f>
        <v>0</v>
      </c>
      <c r="J111" s="109" t="s">
        <v>195</v>
      </c>
      <c r="L111" s="342">
        <v>2</v>
      </c>
    </row>
    <row r="112" spans="1:12" ht="15">
      <c r="A112" s="253" t="s">
        <v>209</v>
      </c>
      <c r="C112" s="166">
        <f>C121</f>
        <v>0</v>
      </c>
      <c r="D112" s="167">
        <f aca="true" t="shared" si="50" ref="D112:I112">D121</f>
        <v>0</v>
      </c>
      <c r="E112" s="116">
        <f t="shared" si="50"/>
        <v>0</v>
      </c>
      <c r="F112" s="116">
        <f t="shared" si="50"/>
        <v>0</v>
      </c>
      <c r="G112" s="116">
        <f t="shared" si="50"/>
        <v>0</v>
      </c>
      <c r="H112" s="116">
        <f t="shared" si="50"/>
        <v>0</v>
      </c>
      <c r="I112" s="167">
        <f t="shared" si="50"/>
        <v>0</v>
      </c>
      <c r="J112" s="109" t="s">
        <v>149</v>
      </c>
      <c r="L112" s="342">
        <v>2</v>
      </c>
    </row>
    <row r="113" spans="1:12" ht="15">
      <c r="A113" s="253" t="s">
        <v>213</v>
      </c>
      <c r="C113" s="166">
        <f>IF($L113&gt;INPUTS!$C$71,0,INPUTS!D$137)</f>
        <v>0</v>
      </c>
      <c r="D113" s="167">
        <f>IF($L113&gt;INPUTS!$C$71,0,INPUTS!E$137)</f>
        <v>0</v>
      </c>
      <c r="E113" s="116">
        <f>IF($L113&gt;INPUTS!$C$71,0,INPUTS!F$137)</f>
        <v>0</v>
      </c>
      <c r="F113" s="116">
        <f>IF($L113&gt;INPUTS!$C$71,0,INPUTS!G$137)</f>
        <v>0</v>
      </c>
      <c r="G113" s="116">
        <f>IF($L113&gt;INPUTS!$C$71,0,INPUTS!H$137)</f>
        <v>0</v>
      </c>
      <c r="H113" s="116">
        <f>IF($L113&gt;INPUTS!$C$71,0,INPUTS!I$137)</f>
        <v>0</v>
      </c>
      <c r="I113" s="167">
        <f>IF($L113&gt;INPUTS!$C$71,0,INPUTS!J$137)</f>
        <v>0</v>
      </c>
      <c r="J113" s="109" t="s">
        <v>199</v>
      </c>
      <c r="L113" s="342">
        <v>2</v>
      </c>
    </row>
    <row r="114" spans="1:12" ht="15">
      <c r="A114" s="253" t="s">
        <v>214</v>
      </c>
      <c r="C114" s="166">
        <f>C91</f>
        <v>0</v>
      </c>
      <c r="D114" s="167">
        <f aca="true" t="shared" si="51" ref="D114:I114">D91</f>
        <v>0</v>
      </c>
      <c r="E114" s="116">
        <f t="shared" si="51"/>
        <v>0</v>
      </c>
      <c r="F114" s="116">
        <f t="shared" si="51"/>
        <v>0</v>
      </c>
      <c r="G114" s="116">
        <f t="shared" si="51"/>
        <v>0</v>
      </c>
      <c r="H114" s="116">
        <f t="shared" si="51"/>
        <v>0</v>
      </c>
      <c r="I114" s="167">
        <f t="shared" si="51"/>
        <v>0</v>
      </c>
      <c r="J114" s="109" t="s">
        <v>71</v>
      </c>
      <c r="L114" s="342">
        <v>2</v>
      </c>
    </row>
    <row r="115" spans="1:12" ht="15">
      <c r="A115" s="253" t="s">
        <v>194</v>
      </c>
      <c r="C115" s="168">
        <f>C111-C112-C113+C114</f>
        <v>0</v>
      </c>
      <c r="D115" s="169">
        <f aca="true" t="shared" si="52" ref="D115:I115">D111-D112-D113+D114</f>
        <v>0</v>
      </c>
      <c r="E115" s="119">
        <f t="shared" si="52"/>
        <v>0</v>
      </c>
      <c r="F115" s="119">
        <f t="shared" si="52"/>
        <v>0</v>
      </c>
      <c r="G115" s="119">
        <f t="shared" si="52"/>
        <v>0</v>
      </c>
      <c r="H115" s="119">
        <f t="shared" si="52"/>
        <v>0</v>
      </c>
      <c r="I115" s="169">
        <f t="shared" si="52"/>
        <v>0</v>
      </c>
      <c r="J115" s="109" t="s">
        <v>146</v>
      </c>
      <c r="L115" s="342">
        <v>2</v>
      </c>
    </row>
    <row r="116" spans="1:12" ht="15">
      <c r="A116" s="120"/>
      <c r="C116" s="162"/>
      <c r="D116" s="163"/>
      <c r="I116" s="163"/>
      <c r="L116" s="342">
        <v>2</v>
      </c>
    </row>
    <row r="117" spans="1:12" s="2" customFormat="1" ht="15">
      <c r="A117" s="226" t="str">
        <f>"Total adjusted depreciation  ("&amp;INPUTS!$C$73&amp;")"</f>
        <v>Total adjusted depreciation  (Two)</v>
      </c>
      <c r="B117" s="131"/>
      <c r="C117" s="164"/>
      <c r="D117" s="165"/>
      <c r="E117" s="132"/>
      <c r="F117" s="132"/>
      <c r="G117" s="132"/>
      <c r="H117" s="132"/>
      <c r="I117" s="165"/>
      <c r="J117" s="111"/>
      <c r="K117" s="111"/>
      <c r="L117" s="342">
        <v>2</v>
      </c>
    </row>
    <row r="118" spans="1:12" ht="15">
      <c r="A118" s="120"/>
      <c r="C118" s="162"/>
      <c r="D118" s="163"/>
      <c r="I118" s="163"/>
      <c r="L118" s="342">
        <v>2</v>
      </c>
    </row>
    <row r="119" spans="1:12" ht="15">
      <c r="A119" s="253" t="s">
        <v>155</v>
      </c>
      <c r="C119" s="166">
        <f>C111</f>
        <v>0</v>
      </c>
      <c r="D119" s="167">
        <f aca="true" t="shared" si="53" ref="D119:I119">D111</f>
        <v>0</v>
      </c>
      <c r="E119" s="116">
        <f t="shared" si="53"/>
        <v>0</v>
      </c>
      <c r="F119" s="116">
        <f t="shared" si="53"/>
        <v>0</v>
      </c>
      <c r="G119" s="116">
        <f t="shared" si="53"/>
        <v>0</v>
      </c>
      <c r="H119" s="116">
        <f t="shared" si="53"/>
        <v>0</v>
      </c>
      <c r="I119" s="167">
        <f t="shared" si="53"/>
        <v>0</v>
      </c>
      <c r="J119" s="109" t="s">
        <v>197</v>
      </c>
      <c r="L119" s="342">
        <v>2</v>
      </c>
    </row>
    <row r="120" spans="1:12" ht="15">
      <c r="A120" s="253" t="s">
        <v>212</v>
      </c>
      <c r="C120" s="268">
        <f>IF($L120&gt;INPUTS!$C$71,0,_xlfn.IFERROR(1/INPUTS!D$115,0))</f>
        <v>0</v>
      </c>
      <c r="D120" s="269">
        <f>IF($L120&gt;INPUTS!$C$71,0,_xlfn.IFERROR(1/INPUTS!E$115,0))</f>
        <v>0</v>
      </c>
      <c r="E120" s="270">
        <f>IF($L120&gt;INPUTS!$C$71,0,_xlfn.IFERROR(1/INPUTS!F$115,0))</f>
        <v>0</v>
      </c>
      <c r="F120" s="270">
        <f>IF($L120&gt;INPUTS!$C$71,0,_xlfn.IFERROR(1/INPUTS!G$115,0))</f>
        <v>0</v>
      </c>
      <c r="G120" s="270">
        <f>IF($L120&gt;INPUTS!$C$71,0,_xlfn.IFERROR(1/INPUTS!H$115,0))</f>
        <v>0</v>
      </c>
      <c r="H120" s="270">
        <f>IF($L120&gt;INPUTS!$C$71,0,_xlfn.IFERROR(1/INPUTS!I$115,0))</f>
        <v>0</v>
      </c>
      <c r="I120" s="269">
        <f>IF($L120&gt;INPUTS!$C$71,0,_xlfn.IFERROR(1/INPUTS!J$115,0))</f>
        <v>0</v>
      </c>
      <c r="J120" s="109" t="s">
        <v>158</v>
      </c>
      <c r="L120" s="342">
        <v>2</v>
      </c>
    </row>
    <row r="121" spans="1:12" ht="15">
      <c r="A121" s="253" t="s">
        <v>134</v>
      </c>
      <c r="C121" s="168">
        <f>_xlfn.IFERROR(C119*C120,0)</f>
        <v>0</v>
      </c>
      <c r="D121" s="169">
        <f aca="true" t="shared" si="54" ref="D121">_xlfn.IFERROR(D119*D120,0)</f>
        <v>0</v>
      </c>
      <c r="E121" s="119">
        <f aca="true" t="shared" si="55" ref="E121">_xlfn.IFERROR(E119*E120,0)</f>
        <v>0</v>
      </c>
      <c r="F121" s="119">
        <f aca="true" t="shared" si="56" ref="F121">_xlfn.IFERROR(F119*F120,0)</f>
        <v>0</v>
      </c>
      <c r="G121" s="119">
        <f aca="true" t="shared" si="57" ref="G121">_xlfn.IFERROR(G119*G120,0)</f>
        <v>0</v>
      </c>
      <c r="H121" s="119">
        <f aca="true" t="shared" si="58" ref="H121">_xlfn.IFERROR(H119*H120,0)</f>
        <v>0</v>
      </c>
      <c r="I121" s="169">
        <f aca="true" t="shared" si="59" ref="I121">_xlfn.IFERROR(I119*I120,0)</f>
        <v>0</v>
      </c>
      <c r="J121" s="109" t="s">
        <v>198</v>
      </c>
      <c r="L121" s="342">
        <v>2</v>
      </c>
    </row>
    <row r="122" spans="1:12" ht="15">
      <c r="A122" s="120"/>
      <c r="C122" s="162"/>
      <c r="D122" s="163"/>
      <c r="I122" s="163"/>
      <c r="L122" s="342">
        <v>2</v>
      </c>
    </row>
    <row r="123" ht="15">
      <c r="L123" s="342">
        <v>2</v>
      </c>
    </row>
    <row r="124" spans="1:12" ht="15">
      <c r="A124" s="255" t="str">
        <f>(INPUTS!C74)</f>
        <v>Three</v>
      </c>
      <c r="L124" s="342">
        <v>3</v>
      </c>
    </row>
    <row r="125" spans="1:12" ht="15">
      <c r="A125" s="225"/>
      <c r="L125" s="342">
        <v>3</v>
      </c>
    </row>
    <row r="126" spans="1:12" s="2" customFormat="1" ht="15">
      <c r="A126" s="226" t="str">
        <f>"Total Opening RAB value ("&amp;INPUTS!$C$74&amp;")"</f>
        <v>Total Opening RAB value (Three)</v>
      </c>
      <c r="B126" s="131"/>
      <c r="C126" s="164"/>
      <c r="D126" s="165"/>
      <c r="E126" s="132"/>
      <c r="F126" s="132"/>
      <c r="G126" s="132"/>
      <c r="H126" s="132"/>
      <c r="I126" s="165"/>
      <c r="J126" s="111"/>
      <c r="K126" s="111"/>
      <c r="L126" s="342">
        <v>3</v>
      </c>
    </row>
    <row r="127" spans="1:12" ht="15">
      <c r="A127" s="120"/>
      <c r="C127" s="162"/>
      <c r="D127" s="163"/>
      <c r="I127" s="163"/>
      <c r="L127" s="342">
        <v>3</v>
      </c>
    </row>
    <row r="128" spans="1:12" ht="15">
      <c r="A128" s="253" t="s">
        <v>155</v>
      </c>
      <c r="C128" s="166">
        <f>IF($L128&gt;INPUTS!$C$71,0,IF(C$5=INPUTS!$D$5,INPUTS!D$74,RABx!B133))</f>
        <v>0</v>
      </c>
      <c r="D128" s="167">
        <f>IF($L128&gt;INPUTS!$C$71,0,IF(D$5=INPUTS!$D$5,INPUTS!E$74,RABx!C133))</f>
        <v>0</v>
      </c>
      <c r="E128" s="116">
        <f>IF($L128&gt;INPUTS!$C$71,0,IF(E$5=INPUTS!$D$5,INPUTS!F$74,RABx!D133))</f>
        <v>0</v>
      </c>
      <c r="F128" s="116">
        <f>IF($L128&gt;INPUTS!$C$71,0,IF(F$5=INPUTS!$D$5,INPUTS!G$74,RABx!E133))</f>
        <v>0</v>
      </c>
      <c r="G128" s="116">
        <f>IF($L128&gt;INPUTS!$C$71,0,IF(G$5=INPUTS!$D$5,INPUTS!H$74,RABx!F133))</f>
        <v>0</v>
      </c>
      <c r="H128" s="116">
        <f>IF($L128&gt;INPUTS!$C$71,0,IF(H$5=INPUTS!$D$5,INPUTS!I$74,RABx!G133))</f>
        <v>0</v>
      </c>
      <c r="I128" s="167">
        <f>IF($L128&gt;INPUTS!$C$71,0,IF(I$5=INPUTS!$D$5,INPUTS!J$74,RABx!H133))</f>
        <v>0</v>
      </c>
      <c r="J128" s="111" t="s">
        <v>152</v>
      </c>
      <c r="K128" s="111"/>
      <c r="L128" s="342">
        <v>3</v>
      </c>
    </row>
    <row r="129" spans="1:12" ht="15">
      <c r="A129" s="253" t="s">
        <v>216</v>
      </c>
      <c r="C129" s="166">
        <f>C148</f>
        <v>0</v>
      </c>
      <c r="D129" s="167">
        <f aca="true" t="shared" si="60" ref="D129:I129">D148</f>
        <v>0</v>
      </c>
      <c r="E129" s="116">
        <f t="shared" si="60"/>
        <v>0</v>
      </c>
      <c r="F129" s="116">
        <f t="shared" si="60"/>
        <v>0</v>
      </c>
      <c r="G129" s="116">
        <f t="shared" si="60"/>
        <v>0</v>
      </c>
      <c r="H129" s="116">
        <f t="shared" si="60"/>
        <v>0</v>
      </c>
      <c r="I129" s="167">
        <f t="shared" si="60"/>
        <v>0</v>
      </c>
      <c r="J129" s="111" t="s">
        <v>147</v>
      </c>
      <c r="K129" s="111"/>
      <c r="L129" s="342">
        <v>3</v>
      </c>
    </row>
    <row r="130" spans="1:12" ht="15">
      <c r="A130" s="253" t="s">
        <v>217</v>
      </c>
      <c r="C130" s="166">
        <f>IF($L130&gt;INPUTS!$C$71,0,INPUTS!D$84)</f>
        <v>0</v>
      </c>
      <c r="D130" s="167">
        <f>IF($L130&gt;INPUTS!$C$71,0,INPUTS!E$84)</f>
        <v>0</v>
      </c>
      <c r="E130" s="116">
        <f>IF($L130&gt;INPUTS!$C$71,0,INPUTS!F$84)</f>
        <v>0</v>
      </c>
      <c r="F130" s="116">
        <f>IF($L130&gt;INPUTS!$C$71,0,INPUTS!G$84)</f>
        <v>0</v>
      </c>
      <c r="G130" s="116">
        <f>IF($L130&gt;INPUTS!$C$71,0,INPUTS!H$84)</f>
        <v>0</v>
      </c>
      <c r="H130" s="116">
        <f>IF($L130&gt;INPUTS!$C$71,0,INPUTS!I$84)</f>
        <v>0</v>
      </c>
      <c r="I130" s="167">
        <f>IF($L130&gt;INPUTS!$C$71,0,INPUTS!J$84)</f>
        <v>0</v>
      </c>
      <c r="J130" s="111" t="s">
        <v>69</v>
      </c>
      <c r="K130" s="111"/>
      <c r="L130" s="342">
        <v>3</v>
      </c>
    </row>
    <row r="131" spans="1:12" ht="15">
      <c r="A131" s="253" t="s">
        <v>218</v>
      </c>
      <c r="C131" s="166">
        <f>C142</f>
        <v>0</v>
      </c>
      <c r="D131" s="167">
        <f aca="true" t="shared" si="61" ref="D131:I131">D142</f>
        <v>0</v>
      </c>
      <c r="E131" s="116">
        <f t="shared" si="61"/>
        <v>0</v>
      </c>
      <c r="F131" s="116">
        <f t="shared" si="61"/>
        <v>0</v>
      </c>
      <c r="G131" s="116">
        <f t="shared" si="61"/>
        <v>0</v>
      </c>
      <c r="H131" s="116">
        <f t="shared" si="61"/>
        <v>0</v>
      </c>
      <c r="I131" s="167">
        <f t="shared" si="61"/>
        <v>0</v>
      </c>
      <c r="J131" s="111" t="s">
        <v>151</v>
      </c>
      <c r="K131" s="111"/>
      <c r="L131" s="342">
        <v>3</v>
      </c>
    </row>
    <row r="132" spans="1:12" ht="15">
      <c r="A132" s="253" t="s">
        <v>214</v>
      </c>
      <c r="C132" s="166">
        <f>IF($L132&gt;INPUTS!$C$71,0,INPUTS!D$94)</f>
        <v>0</v>
      </c>
      <c r="D132" s="167">
        <f>IF($L132&gt;INPUTS!$C$71,0,INPUTS!E$94)</f>
        <v>0</v>
      </c>
      <c r="E132" s="116">
        <f>IF($L132&gt;INPUTS!$C$71,0,INPUTS!F$94)</f>
        <v>0</v>
      </c>
      <c r="F132" s="116">
        <f>IF($L132&gt;INPUTS!$C$71,0,INPUTS!G$94)</f>
        <v>0</v>
      </c>
      <c r="G132" s="116">
        <f>IF($L132&gt;INPUTS!$C$71,0,INPUTS!H$94)</f>
        <v>0</v>
      </c>
      <c r="H132" s="116">
        <f>IF($L132&gt;INPUTS!$C$71,0,INPUTS!I$94)</f>
        <v>0</v>
      </c>
      <c r="I132" s="167">
        <f>IF($L132&gt;INPUTS!$C$71,0,INPUTS!J$94)</f>
        <v>0</v>
      </c>
      <c r="J132" s="111" t="s">
        <v>71</v>
      </c>
      <c r="K132" s="111"/>
      <c r="L132" s="342">
        <v>3</v>
      </c>
    </row>
    <row r="133" spans="1:12" ht="15">
      <c r="A133" s="253" t="s">
        <v>160</v>
      </c>
      <c r="C133" s="181">
        <f>C128-C129-C130+C131+C132</f>
        <v>0</v>
      </c>
      <c r="D133" s="182">
        <f aca="true" t="shared" si="62" ref="D133:I133">D128-D129-D130+D131+D132</f>
        <v>0</v>
      </c>
      <c r="E133" s="183">
        <f t="shared" si="62"/>
        <v>0</v>
      </c>
      <c r="F133" s="183">
        <f t="shared" si="62"/>
        <v>0</v>
      </c>
      <c r="G133" s="183">
        <f t="shared" si="62"/>
        <v>0</v>
      </c>
      <c r="H133" s="183">
        <f t="shared" si="62"/>
        <v>0</v>
      </c>
      <c r="I133" s="182">
        <f t="shared" si="62"/>
        <v>0</v>
      </c>
      <c r="J133" s="111"/>
      <c r="K133" s="111"/>
      <c r="L133" s="342">
        <v>3</v>
      </c>
    </row>
    <row r="134" spans="1:12" ht="15">
      <c r="A134" s="120"/>
      <c r="C134" s="162"/>
      <c r="D134" s="163"/>
      <c r="I134" s="163"/>
      <c r="J134" s="111"/>
      <c r="K134" s="111"/>
      <c r="L134" s="342">
        <v>3</v>
      </c>
    </row>
    <row r="135" spans="1:12" s="2" customFormat="1" ht="15">
      <c r="A135" s="226" t="str">
        <f>"Total Revaluation  ("&amp;INPUTS!$C$74&amp;")"</f>
        <v>Total Revaluation  (Three)</v>
      </c>
      <c r="B135" s="131"/>
      <c r="C135" s="164"/>
      <c r="D135" s="165"/>
      <c r="E135" s="132"/>
      <c r="F135" s="132"/>
      <c r="G135" s="132"/>
      <c r="H135" s="132"/>
      <c r="I135" s="165"/>
      <c r="J135" s="111"/>
      <c r="K135" s="111"/>
      <c r="L135" s="342">
        <v>3</v>
      </c>
    </row>
    <row r="136" spans="1:12" ht="15">
      <c r="A136" s="120"/>
      <c r="C136" s="166"/>
      <c r="D136" s="167"/>
      <c r="E136" s="116"/>
      <c r="F136" s="116"/>
      <c r="G136" s="116"/>
      <c r="H136" s="116"/>
      <c r="I136" s="167"/>
      <c r="L136" s="342">
        <v>3</v>
      </c>
    </row>
    <row r="137" spans="1:12" ht="15">
      <c r="A137" s="253" t="s">
        <v>155</v>
      </c>
      <c r="C137" s="166">
        <f aca="true" t="shared" si="63" ref="C137:I137">C128</f>
        <v>0</v>
      </c>
      <c r="D137" s="167">
        <f t="shared" si="63"/>
        <v>0</v>
      </c>
      <c r="E137" s="116">
        <f t="shared" si="63"/>
        <v>0</v>
      </c>
      <c r="F137" s="116">
        <f t="shared" si="63"/>
        <v>0</v>
      </c>
      <c r="G137" s="116">
        <f t="shared" si="63"/>
        <v>0</v>
      </c>
      <c r="H137" s="116">
        <f t="shared" si="63"/>
        <v>0</v>
      </c>
      <c r="I137" s="167">
        <f t="shared" si="63"/>
        <v>0</v>
      </c>
      <c r="J137" s="109" t="s">
        <v>156</v>
      </c>
      <c r="L137" s="342">
        <v>3</v>
      </c>
    </row>
    <row r="138" spans="1:12" ht="15">
      <c r="A138" s="253" t="s">
        <v>268</v>
      </c>
      <c r="C138" s="166">
        <f>IF($L138&gt;INPUTS!$C$71,0,INPUTS!D$148)</f>
        <v>0</v>
      </c>
      <c r="D138" s="167">
        <f>IF($L138&gt;INPUTS!$C$71,0,INPUTS!E$148)</f>
        <v>0</v>
      </c>
      <c r="E138" s="116">
        <f>IF($L138&gt;INPUTS!$C$71,0,INPUTS!F$148)</f>
        <v>0</v>
      </c>
      <c r="F138" s="116">
        <f>IF($L138&gt;INPUTS!$C$71,0,INPUTS!G$148)</f>
        <v>0</v>
      </c>
      <c r="G138" s="116">
        <f>IF($L138&gt;INPUTS!$C$71,0,INPUTS!H$148)</f>
        <v>0</v>
      </c>
      <c r="H138" s="116">
        <f>IF($L138&gt;INPUTS!$C$71,0,INPUTS!I$148)</f>
        <v>0</v>
      </c>
      <c r="I138" s="167">
        <f>IF($L138&gt;INPUTS!$C$71,0,INPUTS!J$148)</f>
        <v>0</v>
      </c>
      <c r="J138" s="111" t="s">
        <v>265</v>
      </c>
      <c r="L138" s="342">
        <v>3</v>
      </c>
    </row>
    <row r="139" spans="1:12" ht="15">
      <c r="A139" s="253" t="s">
        <v>217</v>
      </c>
      <c r="C139" s="166">
        <f>IF($L139&gt;INPUTS!$C$71,0,INPUTS!D$84)</f>
        <v>0</v>
      </c>
      <c r="D139" s="167">
        <f>IF($L139&gt;INPUTS!$C$71,0,INPUTS!E$84)</f>
        <v>0</v>
      </c>
      <c r="E139" s="116">
        <f>IF($L139&gt;INPUTS!$C$71,0,INPUTS!F$84)</f>
        <v>0</v>
      </c>
      <c r="F139" s="116">
        <f>IF($L139&gt;INPUTS!$C$71,0,INPUTS!G$84)</f>
        <v>0</v>
      </c>
      <c r="G139" s="116">
        <f>IF($L139&gt;INPUTS!$C$71,0,INPUTS!H$84)</f>
        <v>0</v>
      </c>
      <c r="H139" s="116">
        <f>IF($L139&gt;INPUTS!$C$71,0,INPUTS!I$84)</f>
        <v>0</v>
      </c>
      <c r="I139" s="167">
        <f>IF($L139&gt;INPUTS!$C$71,0,INPUTS!J$84)</f>
        <v>0</v>
      </c>
      <c r="J139" s="111" t="s">
        <v>69</v>
      </c>
      <c r="L139" s="342">
        <v>3</v>
      </c>
    </row>
    <row r="140" spans="1:12" ht="15">
      <c r="A140" s="253" t="s">
        <v>262</v>
      </c>
      <c r="C140" s="181">
        <f>C137-C138-C139</f>
        <v>0</v>
      </c>
      <c r="D140" s="182">
        <f aca="true" t="shared" si="64" ref="D140">D137-D138-D139</f>
        <v>0</v>
      </c>
      <c r="E140" s="183">
        <f aca="true" t="shared" si="65" ref="E140">E137-E138-E139</f>
        <v>0</v>
      </c>
      <c r="F140" s="183">
        <f aca="true" t="shared" si="66" ref="F140">F137-F138-F139</f>
        <v>0</v>
      </c>
      <c r="G140" s="183">
        <f aca="true" t="shared" si="67" ref="G140">G137-G138-G139</f>
        <v>0</v>
      </c>
      <c r="H140" s="183">
        <f aca="true" t="shared" si="68" ref="H140">H137-H138-H139</f>
        <v>0</v>
      </c>
      <c r="I140" s="182">
        <f aca="true" t="shared" si="69" ref="I140">I137-I138-I139</f>
        <v>0</v>
      </c>
      <c r="J140" s="109" t="s">
        <v>146</v>
      </c>
      <c r="L140" s="342">
        <v>3</v>
      </c>
    </row>
    <row r="141" spans="1:12" ht="15">
      <c r="A141" s="253" t="s">
        <v>215</v>
      </c>
      <c r="C141" s="162">
        <f>IF($L141&gt;INPUTS!$C$71,0,INPUTS!D$106)</f>
        <v>0</v>
      </c>
      <c r="D141" s="163">
        <f>IF($L141&gt;INPUTS!$C$71,0,INPUTS!E$106)</f>
        <v>0</v>
      </c>
      <c r="E141" s="3">
        <f>IF($L141&gt;INPUTS!$C$71,0,INPUTS!F$106)</f>
        <v>0</v>
      </c>
      <c r="F141" s="3">
        <f>IF($L141&gt;INPUTS!$C$71,0,INPUTS!G$106)</f>
        <v>0</v>
      </c>
      <c r="G141" s="3">
        <f>IF($L141&gt;INPUTS!$C$71,0,INPUTS!H$106)</f>
        <v>0</v>
      </c>
      <c r="H141" s="3">
        <f>IF($L141&gt;INPUTS!$C$71,0,INPUTS!I$106)</f>
        <v>0</v>
      </c>
      <c r="I141" s="163">
        <f>IF($L141&gt;INPUTS!$C$71,0,INPUTS!J$106)</f>
        <v>0</v>
      </c>
      <c r="J141" s="109" t="s">
        <v>75</v>
      </c>
      <c r="L141" s="342">
        <v>3</v>
      </c>
    </row>
    <row r="142" spans="1:12" ht="15">
      <c r="A142" s="253" t="s">
        <v>154</v>
      </c>
      <c r="C142" s="168">
        <f>C140*C141</f>
        <v>0</v>
      </c>
      <c r="D142" s="169">
        <f aca="true" t="shared" si="70" ref="D142:I142">D140*D141</f>
        <v>0</v>
      </c>
      <c r="E142" s="119">
        <f t="shared" si="70"/>
        <v>0</v>
      </c>
      <c r="F142" s="119">
        <f t="shared" si="70"/>
        <v>0</v>
      </c>
      <c r="G142" s="119">
        <f t="shared" si="70"/>
        <v>0</v>
      </c>
      <c r="H142" s="119">
        <f t="shared" si="70"/>
        <v>0</v>
      </c>
      <c r="I142" s="169">
        <f t="shared" si="70"/>
        <v>0</v>
      </c>
      <c r="J142" s="109" t="s">
        <v>157</v>
      </c>
      <c r="L142" s="342">
        <v>3</v>
      </c>
    </row>
    <row r="143" spans="1:12" ht="15">
      <c r="A143" s="120"/>
      <c r="C143" s="162"/>
      <c r="D143" s="163"/>
      <c r="I143" s="163"/>
      <c r="L143" s="342">
        <v>3</v>
      </c>
    </row>
    <row r="144" spans="1:12" s="2" customFormat="1" ht="15">
      <c r="A144" s="226" t="str">
        <f>"Total depreciation  ("&amp;INPUTS!$C$74&amp;")"</f>
        <v>Total depreciation  (Three)</v>
      </c>
      <c r="B144" s="131"/>
      <c r="C144" s="164"/>
      <c r="D144" s="165"/>
      <c r="E144" s="132"/>
      <c r="F144" s="132"/>
      <c r="G144" s="132"/>
      <c r="H144" s="132"/>
      <c r="I144" s="165"/>
      <c r="J144" s="111"/>
      <c r="K144" s="111"/>
      <c r="L144" s="342">
        <v>3</v>
      </c>
    </row>
    <row r="145" spans="1:12" ht="15">
      <c r="A145" s="120"/>
      <c r="C145" s="162"/>
      <c r="D145" s="163"/>
      <c r="I145" s="163"/>
      <c r="L145" s="342">
        <v>3</v>
      </c>
    </row>
    <row r="146" spans="1:12" ht="15">
      <c r="A146" s="253" t="s">
        <v>155</v>
      </c>
      <c r="C146" s="166">
        <f>C128</f>
        <v>0</v>
      </c>
      <c r="D146" s="167">
        <f aca="true" t="shared" si="71" ref="D146:I146">D128</f>
        <v>0</v>
      </c>
      <c r="E146" s="116">
        <f t="shared" si="71"/>
        <v>0</v>
      </c>
      <c r="F146" s="116">
        <f t="shared" si="71"/>
        <v>0</v>
      </c>
      <c r="G146" s="116">
        <f t="shared" si="71"/>
        <v>0</v>
      </c>
      <c r="H146" s="116">
        <f t="shared" si="71"/>
        <v>0</v>
      </c>
      <c r="I146" s="167">
        <f t="shared" si="71"/>
        <v>0</v>
      </c>
      <c r="J146" s="109" t="s">
        <v>156</v>
      </c>
      <c r="L146" s="342">
        <v>3</v>
      </c>
    </row>
    <row r="147" spans="1:12" ht="15">
      <c r="A147" s="253" t="s">
        <v>212</v>
      </c>
      <c r="C147" s="268">
        <f>IF($L147&gt;INPUTS!$C$71,0,_xlfn.IFERROR(1/INPUTS!D$116,0))</f>
        <v>0</v>
      </c>
      <c r="D147" s="269">
        <f>IF($L147&gt;INPUTS!$C$71,0,_xlfn.IFERROR(1/INPUTS!E$116,0))</f>
        <v>0</v>
      </c>
      <c r="E147" s="270">
        <f>IF($L147&gt;INPUTS!$C$71,0,_xlfn.IFERROR(1/INPUTS!F$116,0))</f>
        <v>0</v>
      </c>
      <c r="F147" s="270">
        <f>IF($L147&gt;INPUTS!$C$71,0,_xlfn.IFERROR(1/INPUTS!G$116,0))</f>
        <v>0</v>
      </c>
      <c r="G147" s="270">
        <f>IF($L147&gt;INPUTS!$C$71,0,_xlfn.IFERROR(1/INPUTS!H$116,0))</f>
        <v>0</v>
      </c>
      <c r="H147" s="270">
        <f>IF($L147&gt;INPUTS!$C$71,0,_xlfn.IFERROR(1/INPUTS!I$116,0))</f>
        <v>0</v>
      </c>
      <c r="I147" s="269">
        <f>IF($L147&gt;INPUTS!$C$71,0,_xlfn.IFERROR(1/INPUTS!J$116,0))</f>
        <v>0</v>
      </c>
      <c r="J147" s="109" t="s">
        <v>158</v>
      </c>
      <c r="L147" s="342">
        <v>3</v>
      </c>
    </row>
    <row r="148" spans="1:12" ht="15">
      <c r="A148" s="253" t="s">
        <v>134</v>
      </c>
      <c r="C148" s="168">
        <f>_xlfn.IFERROR(C146*C147,0)</f>
        <v>0</v>
      </c>
      <c r="D148" s="169">
        <f aca="true" t="shared" si="72" ref="D148">_xlfn.IFERROR(D146*D147,0)</f>
        <v>0</v>
      </c>
      <c r="E148" s="119">
        <f aca="true" t="shared" si="73" ref="E148">_xlfn.IFERROR(E146*E147,0)</f>
        <v>0</v>
      </c>
      <c r="F148" s="119">
        <f aca="true" t="shared" si="74" ref="F148">_xlfn.IFERROR(F146*F147,0)</f>
        <v>0</v>
      </c>
      <c r="G148" s="119">
        <f aca="true" t="shared" si="75" ref="G148">_xlfn.IFERROR(G146*G147,0)</f>
        <v>0</v>
      </c>
      <c r="H148" s="119">
        <f aca="true" t="shared" si="76" ref="H148">_xlfn.IFERROR(H146*H147,0)</f>
        <v>0</v>
      </c>
      <c r="I148" s="169">
        <f aca="true" t="shared" si="77" ref="I148">_xlfn.IFERROR(I146*I147,0)</f>
        <v>0</v>
      </c>
      <c r="J148" s="109" t="s">
        <v>159</v>
      </c>
      <c r="L148" s="342">
        <v>3</v>
      </c>
    </row>
    <row r="149" spans="1:12" ht="15">
      <c r="A149" s="122"/>
      <c r="C149" s="162"/>
      <c r="D149" s="163"/>
      <c r="I149" s="163"/>
      <c r="L149" s="342">
        <v>3</v>
      </c>
    </row>
    <row r="150" spans="1:12" s="2" customFormat="1" ht="15">
      <c r="A150" s="226" t="str">
        <f>"Total opening RAB value without revaluations  ("&amp;INPUTS!$C$74&amp;")"</f>
        <v>Total opening RAB value without revaluations  (Three)</v>
      </c>
      <c r="B150" s="131"/>
      <c r="C150" s="164"/>
      <c r="D150" s="165"/>
      <c r="E150" s="132"/>
      <c r="F150" s="132"/>
      <c r="G150" s="132"/>
      <c r="H150" s="132"/>
      <c r="I150" s="165"/>
      <c r="J150" s="111"/>
      <c r="K150" s="111"/>
      <c r="L150" s="342">
        <v>3</v>
      </c>
    </row>
    <row r="151" spans="1:12" ht="15">
      <c r="A151" s="120"/>
      <c r="C151" s="162"/>
      <c r="D151" s="163"/>
      <c r="I151" s="163"/>
      <c r="L151" s="342">
        <v>3</v>
      </c>
    </row>
    <row r="152" spans="1:12" ht="15">
      <c r="A152" s="253" t="s">
        <v>193</v>
      </c>
      <c r="C152" s="166">
        <f>IF($L152&gt;INPUTS!$C$71,0,IF(C$5=INPUTS!$D$5,INPUTS!$D$126,RABx!B156))</f>
        <v>0</v>
      </c>
      <c r="D152" s="167">
        <f>IF($L152&gt;INPUTS!$C$71,0,IF(D$5=INPUTS!$D$5,INPUTS!$D$126,RABx!C156))</f>
        <v>0</v>
      </c>
      <c r="E152" s="116">
        <f>IF($L152&gt;INPUTS!$C$71,0,IF(E$5=INPUTS!$D$5,INPUTS!$D$126,RABx!D156))</f>
        <v>0</v>
      </c>
      <c r="F152" s="116">
        <f>IF($L152&gt;INPUTS!$C$71,0,IF(F$5=INPUTS!$D$5,INPUTS!$D$126,RABx!E156))</f>
        <v>0</v>
      </c>
      <c r="G152" s="116">
        <f>IF($L152&gt;INPUTS!$C$71,0,IF(G$5=INPUTS!$D$5,INPUTS!$D$126,RABx!F156))</f>
        <v>0</v>
      </c>
      <c r="H152" s="116">
        <f>IF($L152&gt;INPUTS!$C$71,0,IF(H$5=INPUTS!$D$5,INPUTS!$D$126,RABx!G156))</f>
        <v>0</v>
      </c>
      <c r="I152" s="167">
        <f>IF($L152&gt;INPUTS!$C$71,0,IF(I$5=INPUTS!$D$5,INPUTS!$D$126,RABx!H156))</f>
        <v>0</v>
      </c>
      <c r="J152" s="109" t="s">
        <v>195</v>
      </c>
      <c r="L152" s="342">
        <v>3</v>
      </c>
    </row>
    <row r="153" spans="1:12" ht="15">
      <c r="A153" s="253" t="s">
        <v>209</v>
      </c>
      <c r="C153" s="166">
        <f>C162</f>
        <v>0</v>
      </c>
      <c r="D153" s="167">
        <f aca="true" t="shared" si="78" ref="D153:I153">D162</f>
        <v>0</v>
      </c>
      <c r="E153" s="116">
        <f t="shared" si="78"/>
        <v>0</v>
      </c>
      <c r="F153" s="116">
        <f t="shared" si="78"/>
        <v>0</v>
      </c>
      <c r="G153" s="116">
        <f t="shared" si="78"/>
        <v>0</v>
      </c>
      <c r="H153" s="116">
        <f t="shared" si="78"/>
        <v>0</v>
      </c>
      <c r="I153" s="167">
        <f t="shared" si="78"/>
        <v>0</v>
      </c>
      <c r="J153" s="109" t="s">
        <v>149</v>
      </c>
      <c r="L153" s="342">
        <v>3</v>
      </c>
    </row>
    <row r="154" spans="1:12" ht="15">
      <c r="A154" s="253" t="s">
        <v>213</v>
      </c>
      <c r="C154" s="166">
        <f>IF($L154&gt;INPUTS!$C$71,0,INPUTS!D$138)</f>
        <v>0</v>
      </c>
      <c r="D154" s="167">
        <f>IF($L154&gt;INPUTS!$C$71,0,INPUTS!E$138)</f>
        <v>0</v>
      </c>
      <c r="E154" s="116">
        <f>IF($L154&gt;INPUTS!$C$71,0,INPUTS!F$138)</f>
        <v>0</v>
      </c>
      <c r="F154" s="116">
        <f>IF($L154&gt;INPUTS!$C$71,0,INPUTS!G$138)</f>
        <v>0</v>
      </c>
      <c r="G154" s="116">
        <f>IF($L154&gt;INPUTS!$C$71,0,INPUTS!H$138)</f>
        <v>0</v>
      </c>
      <c r="H154" s="116">
        <f>IF($L154&gt;INPUTS!$C$71,0,INPUTS!I$138)</f>
        <v>0</v>
      </c>
      <c r="I154" s="167">
        <f>IF($L154&gt;INPUTS!$C$71,0,INPUTS!J$138)</f>
        <v>0</v>
      </c>
      <c r="J154" s="109" t="s">
        <v>199</v>
      </c>
      <c r="L154" s="342">
        <v>3</v>
      </c>
    </row>
    <row r="155" spans="1:12" ht="15">
      <c r="A155" s="253" t="s">
        <v>214</v>
      </c>
      <c r="C155" s="166">
        <f>C132</f>
        <v>0</v>
      </c>
      <c r="D155" s="167">
        <f aca="true" t="shared" si="79" ref="D155:I155">D132</f>
        <v>0</v>
      </c>
      <c r="E155" s="116">
        <f t="shared" si="79"/>
        <v>0</v>
      </c>
      <c r="F155" s="116">
        <f t="shared" si="79"/>
        <v>0</v>
      </c>
      <c r="G155" s="116">
        <f t="shared" si="79"/>
        <v>0</v>
      </c>
      <c r="H155" s="116">
        <f t="shared" si="79"/>
        <v>0</v>
      </c>
      <c r="I155" s="167">
        <f t="shared" si="79"/>
        <v>0</v>
      </c>
      <c r="J155" s="109" t="s">
        <v>71</v>
      </c>
      <c r="L155" s="342">
        <v>3</v>
      </c>
    </row>
    <row r="156" spans="1:12" ht="15">
      <c r="A156" s="253" t="s">
        <v>194</v>
      </c>
      <c r="C156" s="168">
        <f>C152-C153-C154+C155</f>
        <v>0</v>
      </c>
      <c r="D156" s="169">
        <f aca="true" t="shared" si="80" ref="D156:I156">D152-D153-D154+D155</f>
        <v>0</v>
      </c>
      <c r="E156" s="119">
        <f t="shared" si="80"/>
        <v>0</v>
      </c>
      <c r="F156" s="119">
        <f t="shared" si="80"/>
        <v>0</v>
      </c>
      <c r="G156" s="119">
        <f t="shared" si="80"/>
        <v>0</v>
      </c>
      <c r="H156" s="119">
        <f t="shared" si="80"/>
        <v>0</v>
      </c>
      <c r="I156" s="169">
        <f t="shared" si="80"/>
        <v>0</v>
      </c>
      <c r="J156" s="109" t="s">
        <v>146</v>
      </c>
      <c r="L156" s="342">
        <v>3</v>
      </c>
    </row>
    <row r="157" spans="1:12" ht="15">
      <c r="A157" s="120"/>
      <c r="C157" s="162"/>
      <c r="D157" s="163"/>
      <c r="I157" s="163"/>
      <c r="L157" s="342">
        <v>3</v>
      </c>
    </row>
    <row r="158" spans="1:12" s="2" customFormat="1" ht="15">
      <c r="A158" s="226" t="str">
        <f>"Total adjusted depreciation  ("&amp;INPUTS!$C$74&amp;")"</f>
        <v>Total adjusted depreciation  (Three)</v>
      </c>
      <c r="B158" s="131"/>
      <c r="C158" s="164"/>
      <c r="D158" s="165"/>
      <c r="E158" s="132"/>
      <c r="F158" s="132"/>
      <c r="G158" s="132"/>
      <c r="H158" s="132"/>
      <c r="I158" s="165"/>
      <c r="J158" s="111"/>
      <c r="K158" s="111"/>
      <c r="L158" s="342">
        <v>3</v>
      </c>
    </row>
    <row r="159" spans="1:12" ht="15">
      <c r="A159" s="120"/>
      <c r="C159" s="162"/>
      <c r="D159" s="163"/>
      <c r="I159" s="163"/>
      <c r="L159" s="342">
        <v>3</v>
      </c>
    </row>
    <row r="160" spans="1:12" ht="15">
      <c r="A160" s="253" t="s">
        <v>155</v>
      </c>
      <c r="C160" s="166">
        <f>C152</f>
        <v>0</v>
      </c>
      <c r="D160" s="167">
        <f aca="true" t="shared" si="81" ref="D160:I160">D152</f>
        <v>0</v>
      </c>
      <c r="E160" s="116">
        <f t="shared" si="81"/>
        <v>0</v>
      </c>
      <c r="F160" s="116">
        <f t="shared" si="81"/>
        <v>0</v>
      </c>
      <c r="G160" s="116">
        <f t="shared" si="81"/>
        <v>0</v>
      </c>
      <c r="H160" s="116">
        <f t="shared" si="81"/>
        <v>0</v>
      </c>
      <c r="I160" s="167">
        <f t="shared" si="81"/>
        <v>0</v>
      </c>
      <c r="J160" s="109" t="s">
        <v>197</v>
      </c>
      <c r="L160" s="342">
        <v>3</v>
      </c>
    </row>
    <row r="161" spans="1:12" ht="15">
      <c r="A161" s="253" t="s">
        <v>212</v>
      </c>
      <c r="C161" s="268">
        <f>IF($L161&gt;INPUTS!$C$71,0,_xlfn.IFERROR(1/INPUTS!D$116,0))</f>
        <v>0</v>
      </c>
      <c r="D161" s="269">
        <f>IF($L161&gt;INPUTS!$C$71,0,_xlfn.IFERROR(1/INPUTS!E$116,0))</f>
        <v>0</v>
      </c>
      <c r="E161" s="270">
        <f>IF($L161&gt;INPUTS!$C$71,0,_xlfn.IFERROR(1/INPUTS!F$116,0))</f>
        <v>0</v>
      </c>
      <c r="F161" s="270">
        <f>IF($L161&gt;INPUTS!$C$71,0,_xlfn.IFERROR(1/INPUTS!G$116,0))</f>
        <v>0</v>
      </c>
      <c r="G161" s="270">
        <f>IF($L161&gt;INPUTS!$C$71,0,_xlfn.IFERROR(1/INPUTS!H$116,0))</f>
        <v>0</v>
      </c>
      <c r="H161" s="270">
        <f>IF($L161&gt;INPUTS!$C$71,0,_xlfn.IFERROR(1/INPUTS!I$116,0))</f>
        <v>0</v>
      </c>
      <c r="I161" s="269">
        <f>IF($L161&gt;INPUTS!$C$71,0,_xlfn.IFERROR(1/INPUTS!J$116,0))</f>
        <v>0</v>
      </c>
      <c r="J161" s="109" t="s">
        <v>158</v>
      </c>
      <c r="L161" s="342">
        <v>3</v>
      </c>
    </row>
    <row r="162" spans="1:12" ht="15">
      <c r="A162" s="253" t="s">
        <v>134</v>
      </c>
      <c r="C162" s="168">
        <f>_xlfn.IFERROR(C160*C161,0)</f>
        <v>0</v>
      </c>
      <c r="D162" s="169">
        <f aca="true" t="shared" si="82" ref="D162">_xlfn.IFERROR(D160*D161,0)</f>
        <v>0</v>
      </c>
      <c r="E162" s="119">
        <f aca="true" t="shared" si="83" ref="E162">_xlfn.IFERROR(E160*E161,0)</f>
        <v>0</v>
      </c>
      <c r="F162" s="119">
        <f aca="true" t="shared" si="84" ref="F162">_xlfn.IFERROR(F160*F161,0)</f>
        <v>0</v>
      </c>
      <c r="G162" s="119">
        <f aca="true" t="shared" si="85" ref="G162">_xlfn.IFERROR(G160*G161,0)</f>
        <v>0</v>
      </c>
      <c r="H162" s="119">
        <f aca="true" t="shared" si="86" ref="H162">_xlfn.IFERROR(H160*H161,0)</f>
        <v>0</v>
      </c>
      <c r="I162" s="169">
        <f aca="true" t="shared" si="87" ref="I162">_xlfn.IFERROR(I160*I161,0)</f>
        <v>0</v>
      </c>
      <c r="J162" s="109" t="s">
        <v>198</v>
      </c>
      <c r="L162" s="342">
        <v>3</v>
      </c>
    </row>
    <row r="163" spans="1:12" ht="15">
      <c r="A163" s="120"/>
      <c r="C163" s="162"/>
      <c r="D163" s="163"/>
      <c r="I163" s="163"/>
      <c r="L163" s="342">
        <v>3</v>
      </c>
    </row>
    <row r="164" ht="15">
      <c r="L164" s="342">
        <v>3</v>
      </c>
    </row>
    <row r="165" spans="1:12" ht="15">
      <c r="A165" s="255" t="str">
        <f>(INPUTS!C127)</f>
        <v>Four</v>
      </c>
      <c r="L165" s="342">
        <v>4</v>
      </c>
    </row>
    <row r="166" spans="1:12" ht="15">
      <c r="A166" s="225"/>
      <c r="L166" s="342">
        <v>4</v>
      </c>
    </row>
    <row r="167" spans="1:12" s="2" customFormat="1" ht="15">
      <c r="A167" s="226" t="str">
        <f>"Total Opening RAB value ("&amp;INPUTS!$C$75&amp;")"</f>
        <v>Total Opening RAB value (Four)</v>
      </c>
      <c r="B167" s="131"/>
      <c r="C167" s="164"/>
      <c r="D167" s="165"/>
      <c r="E167" s="132"/>
      <c r="F167" s="132"/>
      <c r="G167" s="132"/>
      <c r="H167" s="132"/>
      <c r="I167" s="165"/>
      <c r="J167" s="111"/>
      <c r="K167" s="111"/>
      <c r="L167" s="342">
        <v>4</v>
      </c>
    </row>
    <row r="168" spans="1:12" ht="15">
      <c r="A168" s="120"/>
      <c r="C168" s="162"/>
      <c r="D168" s="163"/>
      <c r="I168" s="163"/>
      <c r="L168" s="342">
        <v>4</v>
      </c>
    </row>
    <row r="169" spans="1:12" ht="15">
      <c r="A169" s="253" t="s">
        <v>155</v>
      </c>
      <c r="C169" s="166">
        <f>IF($L169&gt;INPUTS!$C$71,0,IF(C$5=INPUTS!$D$5,INPUTS!D$75,RABx!B174))</f>
        <v>0</v>
      </c>
      <c r="D169" s="167">
        <f>IF($L169&gt;INPUTS!$C$71,0,IF(D$5=INPUTS!$D$5,INPUTS!E$75,RABx!C174))</f>
        <v>0</v>
      </c>
      <c r="E169" s="116">
        <f>IF($L169&gt;INPUTS!$C$71,0,IF(E$5=INPUTS!$D$5,INPUTS!F$75,RABx!D174))</f>
        <v>0</v>
      </c>
      <c r="F169" s="116">
        <f>IF($L169&gt;INPUTS!$C$71,0,IF(F$5=INPUTS!$D$5,INPUTS!G$75,RABx!E174))</f>
        <v>0</v>
      </c>
      <c r="G169" s="116">
        <f>IF($L169&gt;INPUTS!$C$71,0,IF(G$5=INPUTS!$D$5,INPUTS!H$75,RABx!F174))</f>
        <v>0</v>
      </c>
      <c r="H169" s="116">
        <f>IF($L169&gt;INPUTS!$C$71,0,IF(H$5=INPUTS!$D$5,INPUTS!I$75,RABx!G174))</f>
        <v>0</v>
      </c>
      <c r="I169" s="167">
        <f>IF($L169&gt;INPUTS!$C$71,0,IF(I$5=INPUTS!$D$5,INPUTS!J$75,RABx!H174))</f>
        <v>0</v>
      </c>
      <c r="J169" s="111" t="s">
        <v>152</v>
      </c>
      <c r="K169" s="111"/>
      <c r="L169" s="342">
        <v>4</v>
      </c>
    </row>
    <row r="170" spans="1:12" ht="15">
      <c r="A170" s="253" t="s">
        <v>216</v>
      </c>
      <c r="C170" s="166">
        <f>C189</f>
        <v>0</v>
      </c>
      <c r="D170" s="167">
        <f aca="true" t="shared" si="88" ref="D170:I170">D189</f>
        <v>0</v>
      </c>
      <c r="E170" s="116">
        <f t="shared" si="88"/>
        <v>0</v>
      </c>
      <c r="F170" s="116">
        <f t="shared" si="88"/>
        <v>0</v>
      </c>
      <c r="G170" s="116">
        <f t="shared" si="88"/>
        <v>0</v>
      </c>
      <c r="H170" s="116">
        <f t="shared" si="88"/>
        <v>0</v>
      </c>
      <c r="I170" s="167">
        <f t="shared" si="88"/>
        <v>0</v>
      </c>
      <c r="J170" s="111" t="s">
        <v>147</v>
      </c>
      <c r="K170" s="111"/>
      <c r="L170" s="342">
        <v>4</v>
      </c>
    </row>
    <row r="171" spans="1:12" ht="15">
      <c r="A171" s="253" t="s">
        <v>217</v>
      </c>
      <c r="C171" s="166">
        <f>IF($L171&gt;INPUTS!$C$71,0,INPUTS!D$85)</f>
        <v>0</v>
      </c>
      <c r="D171" s="167">
        <f>IF($L171&gt;INPUTS!$C$71,0,INPUTS!E$85)</f>
        <v>0</v>
      </c>
      <c r="E171" s="116">
        <f>IF($L171&gt;INPUTS!$C$71,0,INPUTS!F$85)</f>
        <v>0</v>
      </c>
      <c r="F171" s="116">
        <f>IF($L171&gt;INPUTS!$C$71,0,INPUTS!G$85)</f>
        <v>0</v>
      </c>
      <c r="G171" s="116">
        <f>IF($L171&gt;INPUTS!$C$71,0,INPUTS!H$85)</f>
        <v>0</v>
      </c>
      <c r="H171" s="116">
        <f>IF($L171&gt;INPUTS!$C$71,0,INPUTS!I$85)</f>
        <v>0</v>
      </c>
      <c r="I171" s="167">
        <f>IF($L171&gt;INPUTS!$C$71,0,INPUTS!J$85)</f>
        <v>0</v>
      </c>
      <c r="J171" s="111" t="s">
        <v>69</v>
      </c>
      <c r="K171" s="111"/>
      <c r="L171" s="342">
        <v>4</v>
      </c>
    </row>
    <row r="172" spans="1:12" ht="15">
      <c r="A172" s="253" t="s">
        <v>218</v>
      </c>
      <c r="C172" s="166">
        <f>C183</f>
        <v>0</v>
      </c>
      <c r="D172" s="167">
        <f aca="true" t="shared" si="89" ref="D172:I172">D183</f>
        <v>0</v>
      </c>
      <c r="E172" s="116">
        <f t="shared" si="89"/>
        <v>0</v>
      </c>
      <c r="F172" s="116">
        <f t="shared" si="89"/>
        <v>0</v>
      </c>
      <c r="G172" s="116">
        <f t="shared" si="89"/>
        <v>0</v>
      </c>
      <c r="H172" s="116">
        <f t="shared" si="89"/>
        <v>0</v>
      </c>
      <c r="I172" s="167">
        <f t="shared" si="89"/>
        <v>0</v>
      </c>
      <c r="J172" s="111" t="s">
        <v>151</v>
      </c>
      <c r="K172" s="111"/>
      <c r="L172" s="342">
        <v>4</v>
      </c>
    </row>
    <row r="173" spans="1:12" ht="15">
      <c r="A173" s="253" t="s">
        <v>214</v>
      </c>
      <c r="C173" s="166">
        <f>IF($L173&gt;INPUTS!$C$71,0,INPUTS!D$95)</f>
        <v>0</v>
      </c>
      <c r="D173" s="167">
        <f>IF($L173&gt;INPUTS!$C$71,0,INPUTS!E$95)</f>
        <v>0</v>
      </c>
      <c r="E173" s="116">
        <f>IF($L173&gt;INPUTS!$C$71,0,INPUTS!F$95)</f>
        <v>0</v>
      </c>
      <c r="F173" s="116">
        <f>IF($L173&gt;INPUTS!$C$71,0,INPUTS!G$95)</f>
        <v>0</v>
      </c>
      <c r="G173" s="116">
        <f>IF($L173&gt;INPUTS!$C$71,0,INPUTS!H$95)</f>
        <v>0</v>
      </c>
      <c r="H173" s="116">
        <f>IF($L173&gt;INPUTS!$C$71,0,INPUTS!I$95)</f>
        <v>0</v>
      </c>
      <c r="I173" s="167">
        <f>IF($L173&gt;INPUTS!$C$71,0,INPUTS!J$95)</f>
        <v>0</v>
      </c>
      <c r="J173" s="111" t="s">
        <v>71</v>
      </c>
      <c r="K173" s="111"/>
      <c r="L173" s="342">
        <v>4</v>
      </c>
    </row>
    <row r="174" spans="1:12" ht="15">
      <c r="A174" s="253" t="s">
        <v>160</v>
      </c>
      <c r="C174" s="181">
        <f>C169-C170-C171+C172+C173</f>
        <v>0</v>
      </c>
      <c r="D174" s="182">
        <f aca="true" t="shared" si="90" ref="D174:I174">D169-D170-D171+D172+D173</f>
        <v>0</v>
      </c>
      <c r="E174" s="183">
        <f t="shared" si="90"/>
        <v>0</v>
      </c>
      <c r="F174" s="183">
        <f t="shared" si="90"/>
        <v>0</v>
      </c>
      <c r="G174" s="183">
        <f t="shared" si="90"/>
        <v>0</v>
      </c>
      <c r="H174" s="183">
        <f t="shared" si="90"/>
        <v>0</v>
      </c>
      <c r="I174" s="182">
        <f t="shared" si="90"/>
        <v>0</v>
      </c>
      <c r="J174" s="111"/>
      <c r="K174" s="111"/>
      <c r="L174" s="342">
        <v>4</v>
      </c>
    </row>
    <row r="175" spans="1:12" ht="15">
      <c r="A175" s="120"/>
      <c r="C175" s="162"/>
      <c r="D175" s="163"/>
      <c r="I175" s="163"/>
      <c r="J175" s="111"/>
      <c r="K175" s="111"/>
      <c r="L175" s="342">
        <v>4</v>
      </c>
    </row>
    <row r="176" spans="1:12" s="2" customFormat="1" ht="15">
      <c r="A176" s="226" t="str">
        <f>"Total Revaluation  ("&amp;INPUTS!$C$75&amp;")"</f>
        <v>Total Revaluation  (Four)</v>
      </c>
      <c r="B176" s="131"/>
      <c r="C176" s="164"/>
      <c r="D176" s="165"/>
      <c r="E176" s="132"/>
      <c r="F176" s="132"/>
      <c r="G176" s="132"/>
      <c r="H176" s="132"/>
      <c r="I176" s="165"/>
      <c r="J176" s="111"/>
      <c r="K176" s="111"/>
      <c r="L176" s="342">
        <v>4</v>
      </c>
    </row>
    <row r="177" spans="1:12" ht="15">
      <c r="A177" s="120"/>
      <c r="C177" s="166"/>
      <c r="D177" s="167"/>
      <c r="E177" s="116"/>
      <c r="F177" s="116"/>
      <c r="G177" s="116"/>
      <c r="H177" s="116"/>
      <c r="I177" s="167"/>
      <c r="L177" s="342">
        <v>4</v>
      </c>
    </row>
    <row r="178" spans="1:12" ht="15">
      <c r="A178" s="253" t="s">
        <v>155</v>
      </c>
      <c r="C178" s="166">
        <f aca="true" t="shared" si="91" ref="C178:I178">C169</f>
        <v>0</v>
      </c>
      <c r="D178" s="167">
        <f t="shared" si="91"/>
        <v>0</v>
      </c>
      <c r="E178" s="116">
        <f t="shared" si="91"/>
        <v>0</v>
      </c>
      <c r="F178" s="116">
        <f t="shared" si="91"/>
        <v>0</v>
      </c>
      <c r="G178" s="116">
        <f t="shared" si="91"/>
        <v>0</v>
      </c>
      <c r="H178" s="116">
        <f t="shared" si="91"/>
        <v>0</v>
      </c>
      <c r="I178" s="167">
        <f t="shared" si="91"/>
        <v>0</v>
      </c>
      <c r="J178" s="109" t="s">
        <v>156</v>
      </c>
      <c r="L178" s="342">
        <v>4</v>
      </c>
    </row>
    <row r="179" spans="1:12" ht="15">
      <c r="A179" s="253" t="s">
        <v>268</v>
      </c>
      <c r="C179" s="166">
        <f>IF($L179&gt;INPUTS!$C$71,0,INPUTS!D$149)</f>
        <v>0</v>
      </c>
      <c r="D179" s="167">
        <f>IF($L179&gt;INPUTS!$C$71,0,INPUTS!E$149)</f>
        <v>0</v>
      </c>
      <c r="E179" s="116">
        <f>IF($L179&gt;INPUTS!$C$71,0,INPUTS!F$149)</f>
        <v>0</v>
      </c>
      <c r="F179" s="116">
        <f>IF($L179&gt;INPUTS!$C$71,0,INPUTS!G$149)</f>
        <v>0</v>
      </c>
      <c r="G179" s="116">
        <f>IF($L179&gt;INPUTS!$C$71,0,INPUTS!H$149)</f>
        <v>0</v>
      </c>
      <c r="H179" s="116">
        <f>IF($L179&gt;INPUTS!$C$71,0,INPUTS!I$149)</f>
        <v>0</v>
      </c>
      <c r="I179" s="167">
        <f>IF($L179&gt;INPUTS!$C$71,0,INPUTS!J$149)</f>
        <v>0</v>
      </c>
      <c r="J179" s="111" t="s">
        <v>265</v>
      </c>
      <c r="L179" s="342">
        <v>4</v>
      </c>
    </row>
    <row r="180" spans="1:12" ht="15">
      <c r="A180" s="253" t="s">
        <v>217</v>
      </c>
      <c r="C180" s="166">
        <f>IF($L180&gt;INPUTS!$C$71,0,INPUTS!D$85)</f>
        <v>0</v>
      </c>
      <c r="D180" s="167">
        <f>IF($L180&gt;INPUTS!$C$71,0,INPUTS!E$85)</f>
        <v>0</v>
      </c>
      <c r="E180" s="116">
        <f>IF($L180&gt;INPUTS!$C$71,0,INPUTS!F$85)</f>
        <v>0</v>
      </c>
      <c r="F180" s="116">
        <f>IF($L180&gt;INPUTS!$C$71,0,INPUTS!G$85)</f>
        <v>0</v>
      </c>
      <c r="G180" s="116">
        <f>IF($L180&gt;INPUTS!$C$71,0,INPUTS!H$85)</f>
        <v>0</v>
      </c>
      <c r="H180" s="116">
        <f>IF($L180&gt;INPUTS!$C$71,0,INPUTS!I$85)</f>
        <v>0</v>
      </c>
      <c r="I180" s="167">
        <f>IF($L180&gt;INPUTS!$C$71,0,INPUTS!J$85)</f>
        <v>0</v>
      </c>
      <c r="J180" s="111" t="s">
        <v>69</v>
      </c>
      <c r="L180" s="342">
        <v>4</v>
      </c>
    </row>
    <row r="181" spans="1:12" ht="15">
      <c r="A181" s="253" t="s">
        <v>262</v>
      </c>
      <c r="C181" s="181">
        <f>C178-C179-C180</f>
        <v>0</v>
      </c>
      <c r="D181" s="182">
        <f aca="true" t="shared" si="92" ref="D181">D178-D179-D180</f>
        <v>0</v>
      </c>
      <c r="E181" s="183">
        <f aca="true" t="shared" si="93" ref="E181">E178-E179-E180</f>
        <v>0</v>
      </c>
      <c r="F181" s="183">
        <f aca="true" t="shared" si="94" ref="F181">F178-F179-F180</f>
        <v>0</v>
      </c>
      <c r="G181" s="183">
        <f aca="true" t="shared" si="95" ref="G181">G178-G179-G180</f>
        <v>0</v>
      </c>
      <c r="H181" s="183">
        <f aca="true" t="shared" si="96" ref="H181">H178-H179-H180</f>
        <v>0</v>
      </c>
      <c r="I181" s="182">
        <f aca="true" t="shared" si="97" ref="I181">I178-I179-I180</f>
        <v>0</v>
      </c>
      <c r="J181" s="109" t="s">
        <v>146</v>
      </c>
      <c r="L181" s="342">
        <v>4</v>
      </c>
    </row>
    <row r="182" spans="1:12" ht="15">
      <c r="A182" s="253" t="s">
        <v>215</v>
      </c>
      <c r="C182" s="162">
        <f>IF($L182&gt;INPUTS!$C$71,0,INPUTS!D$107)</f>
        <v>0</v>
      </c>
      <c r="D182" s="163">
        <f>IF($L182&gt;INPUTS!$C$71,0,INPUTS!E$107)</f>
        <v>0</v>
      </c>
      <c r="E182" s="3">
        <f>IF($L182&gt;INPUTS!$C$71,0,INPUTS!F$107)</f>
        <v>0</v>
      </c>
      <c r="F182" s="3">
        <f>IF($L182&gt;INPUTS!$C$71,0,INPUTS!G$107)</f>
        <v>0</v>
      </c>
      <c r="G182" s="3">
        <f>IF($L182&gt;INPUTS!$C$71,0,INPUTS!H$107)</f>
        <v>0</v>
      </c>
      <c r="H182" s="3">
        <f>IF($L182&gt;INPUTS!$C$71,0,INPUTS!I$107)</f>
        <v>0</v>
      </c>
      <c r="I182" s="163">
        <f>IF($L182&gt;INPUTS!$C$71,0,INPUTS!J$107)</f>
        <v>0</v>
      </c>
      <c r="J182" s="109" t="s">
        <v>75</v>
      </c>
      <c r="L182" s="342">
        <v>4</v>
      </c>
    </row>
    <row r="183" spans="1:12" ht="15">
      <c r="A183" s="253" t="s">
        <v>154</v>
      </c>
      <c r="C183" s="168">
        <f>C181*C182</f>
        <v>0</v>
      </c>
      <c r="D183" s="169">
        <f aca="true" t="shared" si="98" ref="D183:I183">D181*D182</f>
        <v>0</v>
      </c>
      <c r="E183" s="119">
        <f t="shared" si="98"/>
        <v>0</v>
      </c>
      <c r="F183" s="119">
        <f t="shared" si="98"/>
        <v>0</v>
      </c>
      <c r="G183" s="119">
        <f t="shared" si="98"/>
        <v>0</v>
      </c>
      <c r="H183" s="119">
        <f t="shared" si="98"/>
        <v>0</v>
      </c>
      <c r="I183" s="169">
        <f t="shared" si="98"/>
        <v>0</v>
      </c>
      <c r="J183" s="109" t="s">
        <v>157</v>
      </c>
      <c r="L183" s="342">
        <v>4</v>
      </c>
    </row>
    <row r="184" spans="1:12" ht="15">
      <c r="A184" s="120"/>
      <c r="C184" s="162"/>
      <c r="D184" s="163"/>
      <c r="I184" s="163"/>
      <c r="L184" s="342">
        <v>4</v>
      </c>
    </row>
    <row r="185" spans="1:12" s="2" customFormat="1" ht="15">
      <c r="A185" s="226" t="str">
        <f>"Total depreciation  ("&amp;INPUTS!$C$75&amp;")"</f>
        <v>Total depreciation  (Four)</v>
      </c>
      <c r="B185" s="131"/>
      <c r="C185" s="164"/>
      <c r="D185" s="165"/>
      <c r="E185" s="132"/>
      <c r="F185" s="132"/>
      <c r="G185" s="132"/>
      <c r="H185" s="132"/>
      <c r="I185" s="165"/>
      <c r="J185" s="111"/>
      <c r="K185" s="111"/>
      <c r="L185" s="342">
        <v>4</v>
      </c>
    </row>
    <row r="186" spans="1:12" ht="15">
      <c r="A186" s="120"/>
      <c r="C186" s="162"/>
      <c r="D186" s="163"/>
      <c r="I186" s="163"/>
      <c r="L186" s="342">
        <v>4</v>
      </c>
    </row>
    <row r="187" spans="1:12" ht="15">
      <c r="A187" s="253" t="s">
        <v>155</v>
      </c>
      <c r="C187" s="166">
        <f>C169</f>
        <v>0</v>
      </c>
      <c r="D187" s="167">
        <f aca="true" t="shared" si="99" ref="D187:I187">D169</f>
        <v>0</v>
      </c>
      <c r="E187" s="116">
        <f t="shared" si="99"/>
        <v>0</v>
      </c>
      <c r="F187" s="116">
        <f t="shared" si="99"/>
        <v>0</v>
      </c>
      <c r="G187" s="116">
        <f t="shared" si="99"/>
        <v>0</v>
      </c>
      <c r="H187" s="116">
        <f t="shared" si="99"/>
        <v>0</v>
      </c>
      <c r="I187" s="167">
        <f t="shared" si="99"/>
        <v>0</v>
      </c>
      <c r="J187" s="109" t="s">
        <v>156</v>
      </c>
      <c r="L187" s="342">
        <v>4</v>
      </c>
    </row>
    <row r="188" spans="1:12" ht="15">
      <c r="A188" s="253" t="s">
        <v>212</v>
      </c>
      <c r="C188" s="268">
        <f>IF($L188&gt;INPUTS!$C$71,0,_xlfn.IFERROR(1/INPUTS!D$117,0))</f>
        <v>0</v>
      </c>
      <c r="D188" s="269">
        <f>IF($L188&gt;INPUTS!$C$71,0,_xlfn.IFERROR(1/INPUTS!E$117,0))</f>
        <v>0</v>
      </c>
      <c r="E188" s="270">
        <f>IF($L188&gt;INPUTS!$C$71,0,_xlfn.IFERROR(1/INPUTS!F$117,0))</f>
        <v>0</v>
      </c>
      <c r="F188" s="270">
        <f>IF($L188&gt;INPUTS!$C$71,0,_xlfn.IFERROR(1/INPUTS!G$117,0))</f>
        <v>0</v>
      </c>
      <c r="G188" s="270">
        <f>IF($L188&gt;INPUTS!$C$71,0,_xlfn.IFERROR(1/INPUTS!H$117,0))</f>
        <v>0</v>
      </c>
      <c r="H188" s="270">
        <f>IF($L188&gt;INPUTS!$C$71,0,_xlfn.IFERROR(1/INPUTS!I$117,0))</f>
        <v>0</v>
      </c>
      <c r="I188" s="269">
        <f>IF($L188&gt;INPUTS!$C$71,0,_xlfn.IFERROR(1/INPUTS!J$117,0))</f>
        <v>0</v>
      </c>
      <c r="J188" s="109" t="s">
        <v>158</v>
      </c>
      <c r="L188" s="342">
        <v>4</v>
      </c>
    </row>
    <row r="189" spans="1:12" ht="15">
      <c r="A189" s="253" t="s">
        <v>134</v>
      </c>
      <c r="C189" s="168">
        <f>_xlfn.IFERROR(C187*C188,0)</f>
        <v>0</v>
      </c>
      <c r="D189" s="169">
        <f aca="true" t="shared" si="100" ref="D189">_xlfn.IFERROR(D187*D188,0)</f>
        <v>0</v>
      </c>
      <c r="E189" s="119">
        <f aca="true" t="shared" si="101" ref="E189">_xlfn.IFERROR(E187*E188,0)</f>
        <v>0</v>
      </c>
      <c r="F189" s="119">
        <f aca="true" t="shared" si="102" ref="F189">_xlfn.IFERROR(F187*F188,0)</f>
        <v>0</v>
      </c>
      <c r="G189" s="119">
        <f aca="true" t="shared" si="103" ref="G189">_xlfn.IFERROR(G187*G188,0)</f>
        <v>0</v>
      </c>
      <c r="H189" s="119">
        <f aca="true" t="shared" si="104" ref="H189">_xlfn.IFERROR(H187*H188,0)</f>
        <v>0</v>
      </c>
      <c r="I189" s="169">
        <f aca="true" t="shared" si="105" ref="I189">_xlfn.IFERROR(I187*I188,0)</f>
        <v>0</v>
      </c>
      <c r="J189" s="109" t="s">
        <v>159</v>
      </c>
      <c r="L189" s="342">
        <v>4</v>
      </c>
    </row>
    <row r="190" spans="1:12" ht="15">
      <c r="A190" s="122"/>
      <c r="C190" s="162"/>
      <c r="D190" s="163"/>
      <c r="I190" s="163"/>
      <c r="L190" s="342">
        <v>4</v>
      </c>
    </row>
    <row r="191" spans="1:12" s="2" customFormat="1" ht="15">
      <c r="A191" s="226" t="str">
        <f>"Total opening RAB value without revaluations  ("&amp;INPUTS!$C$75&amp;")"</f>
        <v>Total opening RAB value without revaluations  (Four)</v>
      </c>
      <c r="B191" s="131"/>
      <c r="C191" s="164"/>
      <c r="D191" s="165"/>
      <c r="E191" s="132"/>
      <c r="F191" s="132"/>
      <c r="G191" s="132"/>
      <c r="H191" s="132"/>
      <c r="I191" s="165"/>
      <c r="J191" s="111"/>
      <c r="K191" s="111"/>
      <c r="L191" s="342">
        <v>4</v>
      </c>
    </row>
    <row r="192" spans="1:12" ht="15">
      <c r="A192" s="120"/>
      <c r="C192" s="162"/>
      <c r="D192" s="163"/>
      <c r="I192" s="163"/>
      <c r="L192" s="342">
        <v>4</v>
      </c>
    </row>
    <row r="193" spans="1:12" ht="15">
      <c r="A193" s="253" t="s">
        <v>193</v>
      </c>
      <c r="C193" s="166">
        <f>IF($L193&gt;INPUTS!$C$71,0,IF(C$5=INPUTS!$D$5,INPUTS!$D$127,RABx!B197))</f>
        <v>0</v>
      </c>
      <c r="D193" s="167">
        <f>IF($L193&gt;INPUTS!$C$71,0,IF(D$5=INPUTS!$D$5,INPUTS!$D$127,RABx!C197))</f>
        <v>0</v>
      </c>
      <c r="E193" s="116">
        <f>IF($L193&gt;INPUTS!$C$71,0,IF(E$5=INPUTS!$D$5,INPUTS!$D$127,RABx!D197))</f>
        <v>0</v>
      </c>
      <c r="F193" s="116">
        <f>IF($L193&gt;INPUTS!$C$71,0,IF(F$5=INPUTS!$D$5,INPUTS!$D$127,RABx!E197))</f>
        <v>0</v>
      </c>
      <c r="G193" s="116">
        <f>IF($L193&gt;INPUTS!$C$71,0,IF(G$5=INPUTS!$D$5,INPUTS!$D$127,RABx!F197))</f>
        <v>0</v>
      </c>
      <c r="H193" s="116">
        <f>IF($L193&gt;INPUTS!$C$71,0,IF(H$5=INPUTS!$D$5,INPUTS!$D$127,RABx!G197))</f>
        <v>0</v>
      </c>
      <c r="I193" s="167">
        <f>IF($L193&gt;INPUTS!$C$71,0,IF(I$5=INPUTS!$D$5,INPUTS!$D$127,RABx!H197))</f>
        <v>0</v>
      </c>
      <c r="J193" s="109" t="s">
        <v>195</v>
      </c>
      <c r="L193" s="342">
        <v>4</v>
      </c>
    </row>
    <row r="194" spans="1:12" ht="15">
      <c r="A194" s="253" t="s">
        <v>209</v>
      </c>
      <c r="C194" s="166">
        <f>C203</f>
        <v>0</v>
      </c>
      <c r="D194" s="167">
        <f aca="true" t="shared" si="106" ref="D194:I194">D203</f>
        <v>0</v>
      </c>
      <c r="E194" s="116">
        <f t="shared" si="106"/>
        <v>0</v>
      </c>
      <c r="F194" s="116">
        <f t="shared" si="106"/>
        <v>0</v>
      </c>
      <c r="G194" s="116">
        <f t="shared" si="106"/>
        <v>0</v>
      </c>
      <c r="H194" s="116">
        <f t="shared" si="106"/>
        <v>0</v>
      </c>
      <c r="I194" s="167">
        <f t="shared" si="106"/>
        <v>0</v>
      </c>
      <c r="J194" s="109" t="s">
        <v>149</v>
      </c>
      <c r="L194" s="342">
        <v>4</v>
      </c>
    </row>
    <row r="195" spans="1:12" ht="15">
      <c r="A195" s="253" t="s">
        <v>213</v>
      </c>
      <c r="C195" s="166">
        <f>IF($L195&gt;INPUTS!$C$71,0,INPUTS!D$139)</f>
        <v>0</v>
      </c>
      <c r="D195" s="167">
        <f>IF($L195&gt;INPUTS!$C$71,0,INPUTS!E$139)</f>
        <v>0</v>
      </c>
      <c r="E195" s="116">
        <f>IF($L195&gt;INPUTS!$C$71,0,INPUTS!F$139)</f>
        <v>0</v>
      </c>
      <c r="F195" s="116">
        <f>IF($L195&gt;INPUTS!$C$71,0,INPUTS!G$139)</f>
        <v>0</v>
      </c>
      <c r="G195" s="116">
        <f>IF($L195&gt;INPUTS!$C$71,0,INPUTS!H$139)</f>
        <v>0</v>
      </c>
      <c r="H195" s="116">
        <f>IF($L195&gt;INPUTS!$C$71,0,INPUTS!I$139)</f>
        <v>0</v>
      </c>
      <c r="I195" s="167">
        <f>IF($L195&gt;INPUTS!$C$71,0,INPUTS!J$139)</f>
        <v>0</v>
      </c>
      <c r="J195" s="109" t="s">
        <v>199</v>
      </c>
      <c r="L195" s="342">
        <v>4</v>
      </c>
    </row>
    <row r="196" spans="1:12" ht="15">
      <c r="A196" s="253" t="s">
        <v>214</v>
      </c>
      <c r="C196" s="166">
        <f>C173</f>
        <v>0</v>
      </c>
      <c r="D196" s="167">
        <f aca="true" t="shared" si="107" ref="D196:I196">D173</f>
        <v>0</v>
      </c>
      <c r="E196" s="116">
        <f t="shared" si="107"/>
        <v>0</v>
      </c>
      <c r="F196" s="116">
        <f t="shared" si="107"/>
        <v>0</v>
      </c>
      <c r="G196" s="116">
        <f t="shared" si="107"/>
        <v>0</v>
      </c>
      <c r="H196" s="116">
        <f t="shared" si="107"/>
        <v>0</v>
      </c>
      <c r="I196" s="167">
        <f t="shared" si="107"/>
        <v>0</v>
      </c>
      <c r="J196" s="109" t="s">
        <v>71</v>
      </c>
      <c r="L196" s="342">
        <v>4</v>
      </c>
    </row>
    <row r="197" spans="1:12" ht="15">
      <c r="A197" s="253" t="s">
        <v>194</v>
      </c>
      <c r="C197" s="168">
        <f>C193-C194-C195+C196</f>
        <v>0</v>
      </c>
      <c r="D197" s="169">
        <f aca="true" t="shared" si="108" ref="D197:I197">D193-D194-D195+D196</f>
        <v>0</v>
      </c>
      <c r="E197" s="119">
        <f t="shared" si="108"/>
        <v>0</v>
      </c>
      <c r="F197" s="119">
        <f t="shared" si="108"/>
        <v>0</v>
      </c>
      <c r="G197" s="119">
        <f t="shared" si="108"/>
        <v>0</v>
      </c>
      <c r="H197" s="119">
        <f t="shared" si="108"/>
        <v>0</v>
      </c>
      <c r="I197" s="169">
        <f t="shared" si="108"/>
        <v>0</v>
      </c>
      <c r="J197" s="109" t="s">
        <v>146</v>
      </c>
      <c r="L197" s="342">
        <v>4</v>
      </c>
    </row>
    <row r="198" spans="1:12" ht="15">
      <c r="A198" s="120"/>
      <c r="C198" s="162"/>
      <c r="D198" s="163"/>
      <c r="I198" s="163"/>
      <c r="L198" s="342">
        <v>4</v>
      </c>
    </row>
    <row r="199" spans="1:12" s="2" customFormat="1" ht="15">
      <c r="A199" s="226" t="str">
        <f>"Total adjusted depreciation  ("&amp;INPUTS!$C$75&amp;")"</f>
        <v>Total adjusted depreciation  (Four)</v>
      </c>
      <c r="B199" s="131"/>
      <c r="C199" s="164"/>
      <c r="D199" s="165"/>
      <c r="E199" s="132"/>
      <c r="F199" s="132"/>
      <c r="G199" s="132"/>
      <c r="H199" s="132"/>
      <c r="I199" s="165"/>
      <c r="J199" s="111"/>
      <c r="K199" s="111"/>
      <c r="L199" s="342">
        <v>4</v>
      </c>
    </row>
    <row r="200" spans="1:12" ht="15">
      <c r="A200" s="120"/>
      <c r="C200" s="162"/>
      <c r="D200" s="163"/>
      <c r="I200" s="163"/>
      <c r="L200" s="342">
        <v>4</v>
      </c>
    </row>
    <row r="201" spans="1:12" ht="15">
      <c r="A201" s="253" t="s">
        <v>155</v>
      </c>
      <c r="C201" s="166">
        <f>C193</f>
        <v>0</v>
      </c>
      <c r="D201" s="167">
        <f aca="true" t="shared" si="109" ref="D201:I201">D193</f>
        <v>0</v>
      </c>
      <c r="E201" s="116">
        <f t="shared" si="109"/>
        <v>0</v>
      </c>
      <c r="F201" s="116">
        <f t="shared" si="109"/>
        <v>0</v>
      </c>
      <c r="G201" s="116">
        <f t="shared" si="109"/>
        <v>0</v>
      </c>
      <c r="H201" s="116">
        <f t="shared" si="109"/>
        <v>0</v>
      </c>
      <c r="I201" s="167">
        <f t="shared" si="109"/>
        <v>0</v>
      </c>
      <c r="J201" s="109" t="s">
        <v>197</v>
      </c>
      <c r="L201" s="342">
        <v>4</v>
      </c>
    </row>
    <row r="202" spans="1:12" ht="15">
      <c r="A202" s="253" t="s">
        <v>212</v>
      </c>
      <c r="C202" s="268">
        <f>IF($L202&gt;INPUTS!$C$71,0,_xlfn.IFERROR(1/INPUTS!D$117,0))</f>
        <v>0</v>
      </c>
      <c r="D202" s="269">
        <f>IF($L202&gt;INPUTS!$C$71,0,_xlfn.IFERROR(1/INPUTS!E$117,0))</f>
        <v>0</v>
      </c>
      <c r="E202" s="270">
        <f>IF($L202&gt;INPUTS!$C$71,0,_xlfn.IFERROR(1/INPUTS!F$117,0))</f>
        <v>0</v>
      </c>
      <c r="F202" s="270">
        <f>IF($L202&gt;INPUTS!$C$71,0,_xlfn.IFERROR(1/INPUTS!G$117,0))</f>
        <v>0</v>
      </c>
      <c r="G202" s="270">
        <f>IF($L202&gt;INPUTS!$C$71,0,_xlfn.IFERROR(1/INPUTS!H$117,0))</f>
        <v>0</v>
      </c>
      <c r="H202" s="270">
        <f>IF($L202&gt;INPUTS!$C$71,0,_xlfn.IFERROR(1/INPUTS!I$117,0))</f>
        <v>0</v>
      </c>
      <c r="I202" s="269">
        <f>IF($L202&gt;INPUTS!$C$71,0,_xlfn.IFERROR(1/INPUTS!J$117,0))</f>
        <v>0</v>
      </c>
      <c r="J202" s="109" t="s">
        <v>158</v>
      </c>
      <c r="L202" s="342">
        <v>4</v>
      </c>
    </row>
    <row r="203" spans="1:12" ht="15">
      <c r="A203" s="253" t="s">
        <v>134</v>
      </c>
      <c r="C203" s="168">
        <f>_xlfn.IFERROR(C201*C202,0)</f>
        <v>0</v>
      </c>
      <c r="D203" s="169">
        <f aca="true" t="shared" si="110" ref="D203">_xlfn.IFERROR(D201*D202,0)</f>
        <v>0</v>
      </c>
      <c r="E203" s="119">
        <f aca="true" t="shared" si="111" ref="E203">_xlfn.IFERROR(E201*E202,0)</f>
        <v>0</v>
      </c>
      <c r="F203" s="119">
        <f aca="true" t="shared" si="112" ref="F203">_xlfn.IFERROR(F201*F202,0)</f>
        <v>0</v>
      </c>
      <c r="G203" s="119">
        <f aca="true" t="shared" si="113" ref="G203">_xlfn.IFERROR(G201*G202,0)</f>
        <v>0</v>
      </c>
      <c r="H203" s="119">
        <f aca="true" t="shared" si="114" ref="H203">_xlfn.IFERROR(H201*H202,0)</f>
        <v>0</v>
      </c>
      <c r="I203" s="169">
        <f aca="true" t="shared" si="115" ref="I203">_xlfn.IFERROR(I201*I202,0)</f>
        <v>0</v>
      </c>
      <c r="J203" s="109" t="s">
        <v>198</v>
      </c>
      <c r="L203" s="342">
        <v>4</v>
      </c>
    </row>
    <row r="204" spans="1:12" ht="15">
      <c r="A204" s="120"/>
      <c r="C204" s="162"/>
      <c r="D204" s="163"/>
      <c r="I204" s="163"/>
      <c r="L204" s="342">
        <v>4</v>
      </c>
    </row>
    <row r="205" ht="15">
      <c r="L205" s="342">
        <v>4</v>
      </c>
    </row>
    <row r="206" spans="1:12" ht="15">
      <c r="A206" s="255" t="str">
        <f>(INPUTS!C76)</f>
        <v>Five</v>
      </c>
      <c r="L206" s="342">
        <v>5</v>
      </c>
    </row>
    <row r="207" spans="1:12" ht="15">
      <c r="A207" s="225"/>
      <c r="L207" s="342">
        <v>5</v>
      </c>
    </row>
    <row r="208" spans="1:12" s="2" customFormat="1" ht="15">
      <c r="A208" s="226" t="str">
        <f>"Total Opening RAB value ("&amp;INPUTS!$C$76&amp;")"</f>
        <v>Total Opening RAB value (Five)</v>
      </c>
      <c r="B208" s="131"/>
      <c r="C208" s="164"/>
      <c r="D208" s="165"/>
      <c r="E208" s="132"/>
      <c r="F208" s="132"/>
      <c r="G208" s="132"/>
      <c r="H208" s="132"/>
      <c r="I208" s="165"/>
      <c r="J208" s="111"/>
      <c r="K208" s="111"/>
      <c r="L208" s="342">
        <v>5</v>
      </c>
    </row>
    <row r="209" spans="1:12" ht="15">
      <c r="A209" s="120"/>
      <c r="C209" s="162"/>
      <c r="D209" s="163"/>
      <c r="I209" s="163"/>
      <c r="L209" s="342">
        <v>5</v>
      </c>
    </row>
    <row r="210" spans="1:12" ht="15">
      <c r="A210" s="253" t="s">
        <v>155</v>
      </c>
      <c r="C210" s="166">
        <f>IF($L210&gt;INPUTS!$C$71,0,IF(C$5=INPUTS!$D$5,INPUTS!D$76,RABx!B215))</f>
        <v>0</v>
      </c>
      <c r="D210" s="167">
        <f>IF($L210&gt;INPUTS!$C$71,0,IF(D$5=INPUTS!$D$5,INPUTS!E$76,RABx!C215))</f>
        <v>0</v>
      </c>
      <c r="E210" s="116">
        <f>IF($L210&gt;INPUTS!$C$71,0,IF(E$5=INPUTS!$D$5,INPUTS!F$76,RABx!D215))</f>
        <v>0</v>
      </c>
      <c r="F210" s="116">
        <f>IF($L210&gt;INPUTS!$C$71,0,IF(F$5=INPUTS!$D$5,INPUTS!G$76,RABx!E215))</f>
        <v>0</v>
      </c>
      <c r="G210" s="116">
        <f>IF($L210&gt;INPUTS!$C$71,0,IF(G$5=INPUTS!$D$5,INPUTS!H$76,RABx!F215))</f>
        <v>0</v>
      </c>
      <c r="H210" s="116">
        <f>IF($L210&gt;INPUTS!$C$71,0,IF(H$5=INPUTS!$D$5,INPUTS!I$76,RABx!G215))</f>
        <v>0</v>
      </c>
      <c r="I210" s="167">
        <f>IF($L210&gt;INPUTS!$C$71,0,IF(I$5=INPUTS!$D$5,INPUTS!J$76,RABx!H215))</f>
        <v>0</v>
      </c>
      <c r="J210" s="111" t="s">
        <v>152</v>
      </c>
      <c r="K210" s="111"/>
      <c r="L210" s="342">
        <v>5</v>
      </c>
    </row>
    <row r="211" spans="1:12" ht="15">
      <c r="A211" s="253" t="s">
        <v>216</v>
      </c>
      <c r="C211" s="166">
        <f>C230</f>
        <v>0</v>
      </c>
      <c r="D211" s="167">
        <f aca="true" t="shared" si="116" ref="D211:I211">D230</f>
        <v>0</v>
      </c>
      <c r="E211" s="116">
        <f t="shared" si="116"/>
        <v>0</v>
      </c>
      <c r="F211" s="116">
        <f t="shared" si="116"/>
        <v>0</v>
      </c>
      <c r="G211" s="116">
        <f t="shared" si="116"/>
        <v>0</v>
      </c>
      <c r="H211" s="116">
        <f t="shared" si="116"/>
        <v>0</v>
      </c>
      <c r="I211" s="167">
        <f t="shared" si="116"/>
        <v>0</v>
      </c>
      <c r="J211" s="111" t="s">
        <v>147</v>
      </c>
      <c r="K211" s="111"/>
      <c r="L211" s="342">
        <v>5</v>
      </c>
    </row>
    <row r="212" spans="1:12" ht="15">
      <c r="A212" s="253" t="s">
        <v>217</v>
      </c>
      <c r="C212" s="166">
        <f>IF($L212&gt;INPUTS!$C$71,0,INPUTS!D$86)</f>
        <v>0</v>
      </c>
      <c r="D212" s="167">
        <f>IF($L212&gt;INPUTS!$C$71,0,INPUTS!E$86)</f>
        <v>0</v>
      </c>
      <c r="E212" s="116">
        <f>IF($L212&gt;INPUTS!$C$71,0,INPUTS!F$86)</f>
        <v>0</v>
      </c>
      <c r="F212" s="116">
        <f>IF($L212&gt;INPUTS!$C$71,0,INPUTS!G$86)</f>
        <v>0</v>
      </c>
      <c r="G212" s="116">
        <f>IF($L212&gt;INPUTS!$C$71,0,INPUTS!H$86)</f>
        <v>0</v>
      </c>
      <c r="H212" s="116">
        <f>IF($L212&gt;INPUTS!$C$71,0,INPUTS!I$86)</f>
        <v>0</v>
      </c>
      <c r="I212" s="167">
        <f>IF($L212&gt;INPUTS!$C$71,0,INPUTS!J$86)</f>
        <v>0</v>
      </c>
      <c r="J212" s="111" t="s">
        <v>69</v>
      </c>
      <c r="K212" s="111"/>
      <c r="L212" s="342">
        <v>5</v>
      </c>
    </row>
    <row r="213" spans="1:12" ht="15">
      <c r="A213" s="253" t="s">
        <v>218</v>
      </c>
      <c r="C213" s="166">
        <f>C224</f>
        <v>0</v>
      </c>
      <c r="D213" s="167">
        <f aca="true" t="shared" si="117" ref="D213:I213">D224</f>
        <v>0</v>
      </c>
      <c r="E213" s="116">
        <f t="shared" si="117"/>
        <v>0</v>
      </c>
      <c r="F213" s="116">
        <f t="shared" si="117"/>
        <v>0</v>
      </c>
      <c r="G213" s="116">
        <f t="shared" si="117"/>
        <v>0</v>
      </c>
      <c r="H213" s="116">
        <f t="shared" si="117"/>
        <v>0</v>
      </c>
      <c r="I213" s="167">
        <f t="shared" si="117"/>
        <v>0</v>
      </c>
      <c r="J213" s="111" t="s">
        <v>151</v>
      </c>
      <c r="K213" s="111"/>
      <c r="L213" s="342">
        <v>5</v>
      </c>
    </row>
    <row r="214" spans="1:12" ht="15">
      <c r="A214" s="253" t="s">
        <v>214</v>
      </c>
      <c r="C214" s="166">
        <f>IF($L214&gt;INPUTS!$C$71,0,INPUTS!D$96)</f>
        <v>0</v>
      </c>
      <c r="D214" s="167">
        <f>IF($L214&gt;INPUTS!$C$71,0,INPUTS!E$96)</f>
        <v>0</v>
      </c>
      <c r="E214" s="116">
        <f>IF($L214&gt;INPUTS!$C$71,0,INPUTS!F$96)</f>
        <v>0</v>
      </c>
      <c r="F214" s="116">
        <f>IF($L214&gt;INPUTS!$C$71,0,INPUTS!G$96)</f>
        <v>0</v>
      </c>
      <c r="G214" s="116">
        <f>IF($L214&gt;INPUTS!$C$71,0,INPUTS!H$96)</f>
        <v>0</v>
      </c>
      <c r="H214" s="116">
        <f>IF($L214&gt;INPUTS!$C$71,0,INPUTS!I$96)</f>
        <v>0</v>
      </c>
      <c r="I214" s="167">
        <f>IF($L214&gt;INPUTS!$C$71,0,INPUTS!J$96)</f>
        <v>0</v>
      </c>
      <c r="J214" s="111" t="s">
        <v>71</v>
      </c>
      <c r="K214" s="111"/>
      <c r="L214" s="342">
        <v>5</v>
      </c>
    </row>
    <row r="215" spans="1:12" ht="15">
      <c r="A215" s="253" t="s">
        <v>160</v>
      </c>
      <c r="C215" s="181">
        <f>C210-C211-C212+C213+C214</f>
        <v>0</v>
      </c>
      <c r="D215" s="182">
        <f aca="true" t="shared" si="118" ref="D215:I215">D210-D211-D212+D213+D214</f>
        <v>0</v>
      </c>
      <c r="E215" s="183">
        <f t="shared" si="118"/>
        <v>0</v>
      </c>
      <c r="F215" s="183">
        <f t="shared" si="118"/>
        <v>0</v>
      </c>
      <c r="G215" s="183">
        <f t="shared" si="118"/>
        <v>0</v>
      </c>
      <c r="H215" s="183">
        <f t="shared" si="118"/>
        <v>0</v>
      </c>
      <c r="I215" s="182">
        <f t="shared" si="118"/>
        <v>0</v>
      </c>
      <c r="J215" s="111"/>
      <c r="K215" s="111"/>
      <c r="L215" s="342">
        <v>5</v>
      </c>
    </row>
    <row r="216" spans="1:12" ht="15">
      <c r="A216" s="120"/>
      <c r="C216" s="162"/>
      <c r="D216" s="163"/>
      <c r="I216" s="163"/>
      <c r="J216" s="111"/>
      <c r="K216" s="111"/>
      <c r="L216" s="342">
        <v>5</v>
      </c>
    </row>
    <row r="217" spans="1:12" s="2" customFormat="1" ht="15">
      <c r="A217" s="226" t="str">
        <f>"Total Revaluation  ("&amp;INPUTS!$C$76&amp;")"</f>
        <v>Total Revaluation  (Five)</v>
      </c>
      <c r="B217" s="131"/>
      <c r="C217" s="164"/>
      <c r="D217" s="165"/>
      <c r="E217" s="132"/>
      <c r="F217" s="132"/>
      <c r="G217" s="132"/>
      <c r="H217" s="132"/>
      <c r="I217" s="165"/>
      <c r="J217" s="111"/>
      <c r="K217" s="111"/>
      <c r="L217" s="342">
        <v>5</v>
      </c>
    </row>
    <row r="218" spans="1:12" ht="15">
      <c r="A218" s="120"/>
      <c r="C218" s="166"/>
      <c r="D218" s="167"/>
      <c r="E218" s="116"/>
      <c r="F218" s="116"/>
      <c r="G218" s="116"/>
      <c r="H218" s="116"/>
      <c r="I218" s="167"/>
      <c r="L218" s="342">
        <v>5</v>
      </c>
    </row>
    <row r="219" spans="1:12" ht="15">
      <c r="A219" s="253" t="s">
        <v>155</v>
      </c>
      <c r="C219" s="166">
        <f aca="true" t="shared" si="119" ref="C219:I219">C210</f>
        <v>0</v>
      </c>
      <c r="D219" s="167">
        <f t="shared" si="119"/>
        <v>0</v>
      </c>
      <c r="E219" s="116">
        <f t="shared" si="119"/>
        <v>0</v>
      </c>
      <c r="F219" s="116">
        <f t="shared" si="119"/>
        <v>0</v>
      </c>
      <c r="G219" s="116">
        <f t="shared" si="119"/>
        <v>0</v>
      </c>
      <c r="H219" s="116">
        <f t="shared" si="119"/>
        <v>0</v>
      </c>
      <c r="I219" s="167">
        <f t="shared" si="119"/>
        <v>0</v>
      </c>
      <c r="J219" s="109" t="s">
        <v>156</v>
      </c>
      <c r="L219" s="342">
        <v>5</v>
      </c>
    </row>
    <row r="220" spans="1:12" ht="15">
      <c r="A220" s="253" t="s">
        <v>268</v>
      </c>
      <c r="C220" s="166">
        <f>IF($L220&gt;INPUTS!$C$71,0,INPUTS!D$150)</f>
        <v>0</v>
      </c>
      <c r="D220" s="167">
        <f>IF($L220&gt;INPUTS!$C$71,0,INPUTS!E$150)</f>
        <v>0</v>
      </c>
      <c r="E220" s="116">
        <f>IF($L220&gt;INPUTS!$C$71,0,INPUTS!F$150)</f>
        <v>0</v>
      </c>
      <c r="F220" s="116">
        <f>IF($L220&gt;INPUTS!$C$71,0,INPUTS!G$150)</f>
        <v>0</v>
      </c>
      <c r="G220" s="116">
        <f>IF($L220&gt;INPUTS!$C$71,0,INPUTS!H$150)</f>
        <v>0</v>
      </c>
      <c r="H220" s="116">
        <f>IF($L220&gt;INPUTS!$C$71,0,INPUTS!I$150)</f>
        <v>0</v>
      </c>
      <c r="I220" s="167">
        <f>IF($L220&gt;INPUTS!$C$71,0,INPUTS!J$150)</f>
        <v>0</v>
      </c>
      <c r="J220" s="111" t="s">
        <v>265</v>
      </c>
      <c r="L220" s="342">
        <v>5</v>
      </c>
    </row>
    <row r="221" spans="1:12" ht="15">
      <c r="A221" s="253" t="s">
        <v>217</v>
      </c>
      <c r="C221" s="166">
        <f>IF($L221&gt;INPUTS!$C$71,0,INPUTS!D$86)</f>
        <v>0</v>
      </c>
      <c r="D221" s="167">
        <f>IF($L221&gt;INPUTS!$C$71,0,INPUTS!E$86)</f>
        <v>0</v>
      </c>
      <c r="E221" s="116">
        <f>IF($L221&gt;INPUTS!$C$71,0,INPUTS!F$86)</f>
        <v>0</v>
      </c>
      <c r="F221" s="116">
        <f>IF($L221&gt;INPUTS!$C$71,0,INPUTS!G$86)</f>
        <v>0</v>
      </c>
      <c r="G221" s="116">
        <f>IF($L221&gt;INPUTS!$C$71,0,INPUTS!H$86)</f>
        <v>0</v>
      </c>
      <c r="H221" s="116">
        <f>IF($L221&gt;INPUTS!$C$71,0,INPUTS!I$86)</f>
        <v>0</v>
      </c>
      <c r="I221" s="167">
        <f>IF($L221&gt;INPUTS!$C$71,0,INPUTS!J$86)</f>
        <v>0</v>
      </c>
      <c r="J221" s="111" t="s">
        <v>69</v>
      </c>
      <c r="L221" s="342">
        <v>5</v>
      </c>
    </row>
    <row r="222" spans="1:12" ht="15">
      <c r="A222" s="253" t="s">
        <v>262</v>
      </c>
      <c r="C222" s="181">
        <f>C219-C220-C221</f>
        <v>0</v>
      </c>
      <c r="D222" s="182">
        <f aca="true" t="shared" si="120" ref="D222">D219-D220-D221</f>
        <v>0</v>
      </c>
      <c r="E222" s="183">
        <f aca="true" t="shared" si="121" ref="E222">E219-E220-E221</f>
        <v>0</v>
      </c>
      <c r="F222" s="183">
        <f aca="true" t="shared" si="122" ref="F222">F219-F220-F221</f>
        <v>0</v>
      </c>
      <c r="G222" s="183">
        <f aca="true" t="shared" si="123" ref="G222">G219-G220-G221</f>
        <v>0</v>
      </c>
      <c r="H222" s="183">
        <f aca="true" t="shared" si="124" ref="H222">H219-H220-H221</f>
        <v>0</v>
      </c>
      <c r="I222" s="182">
        <f aca="true" t="shared" si="125" ref="I222">I219-I220-I221</f>
        <v>0</v>
      </c>
      <c r="J222" s="109" t="s">
        <v>146</v>
      </c>
      <c r="L222" s="342">
        <v>5</v>
      </c>
    </row>
    <row r="223" spans="1:12" ht="15">
      <c r="A223" s="253" t="s">
        <v>215</v>
      </c>
      <c r="C223" s="162">
        <f>IF($L223&gt;INPUTS!$C$71,0,INPUTS!D$108)</f>
        <v>0</v>
      </c>
      <c r="D223" s="163">
        <f>IF($L223&gt;INPUTS!$C$71,0,INPUTS!E$108)</f>
        <v>0</v>
      </c>
      <c r="E223" s="3">
        <f>IF($L223&gt;INPUTS!$C$71,0,INPUTS!F$108)</f>
        <v>0</v>
      </c>
      <c r="F223" s="3">
        <f>IF($L223&gt;INPUTS!$C$71,0,INPUTS!G$108)</f>
        <v>0</v>
      </c>
      <c r="G223" s="3">
        <f>IF($L223&gt;INPUTS!$C$71,0,INPUTS!H$108)</f>
        <v>0</v>
      </c>
      <c r="H223" s="3">
        <f>IF($L223&gt;INPUTS!$C$71,0,INPUTS!I$108)</f>
        <v>0</v>
      </c>
      <c r="I223" s="163">
        <f>IF($L223&gt;INPUTS!$C$71,0,INPUTS!J$108)</f>
        <v>0</v>
      </c>
      <c r="J223" s="109" t="s">
        <v>75</v>
      </c>
      <c r="L223" s="342">
        <v>5</v>
      </c>
    </row>
    <row r="224" spans="1:12" ht="15">
      <c r="A224" s="253" t="s">
        <v>154</v>
      </c>
      <c r="C224" s="168">
        <f>C222*C223</f>
        <v>0</v>
      </c>
      <c r="D224" s="169">
        <f aca="true" t="shared" si="126" ref="D224:I224">D222*D223</f>
        <v>0</v>
      </c>
      <c r="E224" s="119">
        <f t="shared" si="126"/>
        <v>0</v>
      </c>
      <c r="F224" s="119">
        <f t="shared" si="126"/>
        <v>0</v>
      </c>
      <c r="G224" s="119">
        <f t="shared" si="126"/>
        <v>0</v>
      </c>
      <c r="H224" s="119">
        <f t="shared" si="126"/>
        <v>0</v>
      </c>
      <c r="I224" s="169">
        <f t="shared" si="126"/>
        <v>0</v>
      </c>
      <c r="J224" s="109" t="s">
        <v>157</v>
      </c>
      <c r="L224" s="342">
        <v>5</v>
      </c>
    </row>
    <row r="225" spans="1:12" ht="15">
      <c r="A225" s="120"/>
      <c r="C225" s="162"/>
      <c r="D225" s="163"/>
      <c r="I225" s="163"/>
      <c r="L225" s="342">
        <v>5</v>
      </c>
    </row>
    <row r="226" spans="1:12" s="2" customFormat="1" ht="15">
      <c r="A226" s="226" t="str">
        <f>"Total depreciation  ("&amp;INPUTS!$C$76&amp;")"</f>
        <v>Total depreciation  (Five)</v>
      </c>
      <c r="B226" s="131"/>
      <c r="C226" s="164"/>
      <c r="D226" s="165"/>
      <c r="E226" s="132"/>
      <c r="F226" s="132"/>
      <c r="G226" s="132"/>
      <c r="H226" s="132"/>
      <c r="I226" s="165"/>
      <c r="J226" s="111"/>
      <c r="K226" s="111"/>
      <c r="L226" s="342">
        <v>5</v>
      </c>
    </row>
    <row r="227" spans="1:12" ht="15">
      <c r="A227" s="120"/>
      <c r="C227" s="162"/>
      <c r="D227" s="163"/>
      <c r="I227" s="163"/>
      <c r="L227" s="342">
        <v>5</v>
      </c>
    </row>
    <row r="228" spans="1:12" ht="15">
      <c r="A228" s="253" t="s">
        <v>155</v>
      </c>
      <c r="C228" s="166">
        <f>C210</f>
        <v>0</v>
      </c>
      <c r="D228" s="167">
        <f aca="true" t="shared" si="127" ref="D228:I228">D210</f>
        <v>0</v>
      </c>
      <c r="E228" s="116">
        <f t="shared" si="127"/>
        <v>0</v>
      </c>
      <c r="F228" s="116">
        <f t="shared" si="127"/>
        <v>0</v>
      </c>
      <c r="G228" s="116">
        <f t="shared" si="127"/>
        <v>0</v>
      </c>
      <c r="H228" s="116">
        <f t="shared" si="127"/>
        <v>0</v>
      </c>
      <c r="I228" s="167">
        <f t="shared" si="127"/>
        <v>0</v>
      </c>
      <c r="J228" s="109" t="s">
        <v>156</v>
      </c>
      <c r="L228" s="342">
        <v>5</v>
      </c>
    </row>
    <row r="229" spans="1:12" ht="15">
      <c r="A229" s="253" t="s">
        <v>212</v>
      </c>
      <c r="C229" s="268">
        <f>IF($L229&gt;INPUTS!$C$71,0,_xlfn.IFERROR(1/INPUTS!D$118,0))</f>
        <v>0</v>
      </c>
      <c r="D229" s="269">
        <f>IF($L229&gt;INPUTS!$C$71,0,_xlfn.IFERROR(1/INPUTS!E$118,0))</f>
        <v>0</v>
      </c>
      <c r="E229" s="270">
        <f>IF($L229&gt;INPUTS!$C$71,0,_xlfn.IFERROR(1/INPUTS!F$118,0))</f>
        <v>0</v>
      </c>
      <c r="F229" s="270">
        <f>IF($L229&gt;INPUTS!$C$71,0,_xlfn.IFERROR(1/INPUTS!G$118,0))</f>
        <v>0</v>
      </c>
      <c r="G229" s="270">
        <f>IF($L229&gt;INPUTS!$C$71,0,_xlfn.IFERROR(1/INPUTS!H$118,0))</f>
        <v>0</v>
      </c>
      <c r="H229" s="270">
        <f>IF($L229&gt;INPUTS!$C$71,0,_xlfn.IFERROR(1/INPUTS!I$118,0))</f>
        <v>0</v>
      </c>
      <c r="I229" s="269">
        <f>IF($L229&gt;INPUTS!$C$71,0,_xlfn.IFERROR(1/INPUTS!J$118,0))</f>
        <v>0</v>
      </c>
      <c r="J229" s="109" t="s">
        <v>158</v>
      </c>
      <c r="L229" s="342">
        <v>5</v>
      </c>
    </row>
    <row r="230" spans="1:12" ht="15">
      <c r="A230" s="253" t="s">
        <v>134</v>
      </c>
      <c r="C230" s="168">
        <f>_xlfn.IFERROR(C228*C229,0)</f>
        <v>0</v>
      </c>
      <c r="D230" s="169">
        <f aca="true" t="shared" si="128" ref="D230">_xlfn.IFERROR(D228*D229,0)</f>
        <v>0</v>
      </c>
      <c r="E230" s="119">
        <f aca="true" t="shared" si="129" ref="E230">_xlfn.IFERROR(E228*E229,0)</f>
        <v>0</v>
      </c>
      <c r="F230" s="119">
        <f aca="true" t="shared" si="130" ref="F230">_xlfn.IFERROR(F228*F229,0)</f>
        <v>0</v>
      </c>
      <c r="G230" s="119">
        <f aca="true" t="shared" si="131" ref="G230">_xlfn.IFERROR(G228*G229,0)</f>
        <v>0</v>
      </c>
      <c r="H230" s="119">
        <f aca="true" t="shared" si="132" ref="H230">_xlfn.IFERROR(H228*H229,0)</f>
        <v>0</v>
      </c>
      <c r="I230" s="169">
        <f aca="true" t="shared" si="133" ref="I230">_xlfn.IFERROR(I228*I229,0)</f>
        <v>0</v>
      </c>
      <c r="J230" s="109" t="s">
        <v>159</v>
      </c>
      <c r="L230" s="342">
        <v>5</v>
      </c>
    </row>
    <row r="231" spans="1:12" ht="15">
      <c r="A231" s="122"/>
      <c r="C231" s="162"/>
      <c r="D231" s="163"/>
      <c r="I231" s="163"/>
      <c r="L231" s="342">
        <v>5</v>
      </c>
    </row>
    <row r="232" spans="1:12" s="2" customFormat="1" ht="15">
      <c r="A232" s="226" t="str">
        <f>"Total opening RAB value without revaluations  ("&amp;INPUTS!$C$76&amp;")"</f>
        <v>Total opening RAB value without revaluations  (Five)</v>
      </c>
      <c r="B232" s="131"/>
      <c r="C232" s="164"/>
      <c r="D232" s="165"/>
      <c r="E232" s="132"/>
      <c r="F232" s="132"/>
      <c r="G232" s="132"/>
      <c r="H232" s="132"/>
      <c r="I232" s="165"/>
      <c r="J232" s="111"/>
      <c r="K232" s="111"/>
      <c r="L232" s="342">
        <v>5</v>
      </c>
    </row>
    <row r="233" spans="1:12" ht="15">
      <c r="A233" s="120"/>
      <c r="C233" s="162"/>
      <c r="D233" s="163"/>
      <c r="I233" s="163"/>
      <c r="L233" s="342">
        <v>5</v>
      </c>
    </row>
    <row r="234" spans="1:12" ht="15">
      <c r="A234" s="253" t="s">
        <v>193</v>
      </c>
      <c r="C234" s="166">
        <f>IF($L234&gt;INPUTS!$C$71,0,IF(C$5=INPUTS!$D$5,INPUTS!$D$128,RABx!B238))</f>
        <v>0</v>
      </c>
      <c r="D234" s="167">
        <f>IF($L234&gt;INPUTS!$C$71,0,IF(D$5=INPUTS!$D$5,INPUTS!$D$128,RABx!C238))</f>
        <v>0</v>
      </c>
      <c r="E234" s="116">
        <f>IF($L234&gt;INPUTS!$C$71,0,IF(E$5=INPUTS!$D$5,INPUTS!$D$128,RABx!D238))</f>
        <v>0</v>
      </c>
      <c r="F234" s="116">
        <f>IF($L234&gt;INPUTS!$C$71,0,IF(F$5=INPUTS!$D$5,INPUTS!$D$128,RABx!E238))</f>
        <v>0</v>
      </c>
      <c r="G234" s="116">
        <f>IF($L234&gt;INPUTS!$C$71,0,IF(G$5=INPUTS!$D$5,INPUTS!$D$128,RABx!F238))</f>
        <v>0</v>
      </c>
      <c r="H234" s="116">
        <f>IF($L234&gt;INPUTS!$C$71,0,IF(H$5=INPUTS!$D$5,INPUTS!$D$128,RABx!G238))</f>
        <v>0</v>
      </c>
      <c r="I234" s="167">
        <f>IF($L234&gt;INPUTS!$C$71,0,IF(I$5=INPUTS!$D$5,INPUTS!$D$128,RABx!H238))</f>
        <v>0</v>
      </c>
      <c r="J234" s="109" t="s">
        <v>195</v>
      </c>
      <c r="L234" s="342">
        <v>5</v>
      </c>
    </row>
    <row r="235" spans="1:12" ht="15">
      <c r="A235" s="253" t="s">
        <v>209</v>
      </c>
      <c r="C235" s="166">
        <f>C244</f>
        <v>0</v>
      </c>
      <c r="D235" s="167">
        <f aca="true" t="shared" si="134" ref="D235:I235">D244</f>
        <v>0</v>
      </c>
      <c r="E235" s="116">
        <f t="shared" si="134"/>
        <v>0</v>
      </c>
      <c r="F235" s="116">
        <f t="shared" si="134"/>
        <v>0</v>
      </c>
      <c r="G235" s="116">
        <f t="shared" si="134"/>
        <v>0</v>
      </c>
      <c r="H235" s="116">
        <f t="shared" si="134"/>
        <v>0</v>
      </c>
      <c r="I235" s="167">
        <f t="shared" si="134"/>
        <v>0</v>
      </c>
      <c r="J235" s="109" t="s">
        <v>149</v>
      </c>
      <c r="L235" s="342">
        <v>5</v>
      </c>
    </row>
    <row r="236" spans="1:12" ht="15">
      <c r="A236" s="253" t="s">
        <v>213</v>
      </c>
      <c r="C236" s="166">
        <f>IF($L236&gt;INPUTS!$C$71,0,INPUTS!D$140)</f>
        <v>0</v>
      </c>
      <c r="D236" s="167">
        <f>IF($L236&gt;INPUTS!$C$71,0,INPUTS!E$140)</f>
        <v>0</v>
      </c>
      <c r="E236" s="116">
        <f>IF($L236&gt;INPUTS!$C$71,0,INPUTS!F$140)</f>
        <v>0</v>
      </c>
      <c r="F236" s="116">
        <f>IF($L236&gt;INPUTS!$C$71,0,INPUTS!G$140)</f>
        <v>0</v>
      </c>
      <c r="G236" s="116">
        <f>IF($L236&gt;INPUTS!$C$71,0,INPUTS!H$140)</f>
        <v>0</v>
      </c>
      <c r="H236" s="116">
        <f>IF($L236&gt;INPUTS!$C$71,0,INPUTS!I$140)</f>
        <v>0</v>
      </c>
      <c r="I236" s="167">
        <f>IF($L236&gt;INPUTS!$C$71,0,INPUTS!J$140)</f>
        <v>0</v>
      </c>
      <c r="J236" s="109" t="s">
        <v>199</v>
      </c>
      <c r="L236" s="342">
        <v>5</v>
      </c>
    </row>
    <row r="237" spans="1:12" ht="15">
      <c r="A237" s="253" t="s">
        <v>214</v>
      </c>
      <c r="C237" s="166">
        <f>C214</f>
        <v>0</v>
      </c>
      <c r="D237" s="167">
        <f aca="true" t="shared" si="135" ref="D237:I237">D214</f>
        <v>0</v>
      </c>
      <c r="E237" s="116">
        <f t="shared" si="135"/>
        <v>0</v>
      </c>
      <c r="F237" s="116">
        <f t="shared" si="135"/>
        <v>0</v>
      </c>
      <c r="G237" s="116">
        <f t="shared" si="135"/>
        <v>0</v>
      </c>
      <c r="H237" s="116">
        <f t="shared" si="135"/>
        <v>0</v>
      </c>
      <c r="I237" s="167">
        <f t="shared" si="135"/>
        <v>0</v>
      </c>
      <c r="J237" s="109" t="s">
        <v>71</v>
      </c>
      <c r="L237" s="342">
        <v>5</v>
      </c>
    </row>
    <row r="238" spans="1:12" ht="15">
      <c r="A238" s="253" t="s">
        <v>194</v>
      </c>
      <c r="C238" s="168">
        <f>C234-C235-C236+C237</f>
        <v>0</v>
      </c>
      <c r="D238" s="169">
        <f aca="true" t="shared" si="136" ref="D238:I238">D234-D235-D236+D237</f>
        <v>0</v>
      </c>
      <c r="E238" s="119">
        <f t="shared" si="136"/>
        <v>0</v>
      </c>
      <c r="F238" s="119">
        <f t="shared" si="136"/>
        <v>0</v>
      </c>
      <c r="G238" s="119">
        <f t="shared" si="136"/>
        <v>0</v>
      </c>
      <c r="H238" s="119">
        <f t="shared" si="136"/>
        <v>0</v>
      </c>
      <c r="I238" s="169">
        <f t="shared" si="136"/>
        <v>0</v>
      </c>
      <c r="J238" s="109" t="s">
        <v>146</v>
      </c>
      <c r="L238" s="342">
        <v>5</v>
      </c>
    </row>
    <row r="239" spans="1:12" ht="15">
      <c r="A239" s="120"/>
      <c r="C239" s="162"/>
      <c r="D239" s="163"/>
      <c r="I239" s="163"/>
      <c r="L239" s="342">
        <v>5</v>
      </c>
    </row>
    <row r="240" spans="1:12" s="2" customFormat="1" ht="15">
      <c r="A240" s="226" t="str">
        <f>"Total adjusted depreciation  ("&amp;INPUTS!$C$76&amp;")"</f>
        <v>Total adjusted depreciation  (Five)</v>
      </c>
      <c r="B240" s="131"/>
      <c r="C240" s="164"/>
      <c r="D240" s="165"/>
      <c r="E240" s="132"/>
      <c r="F240" s="132"/>
      <c r="G240" s="132"/>
      <c r="H240" s="132"/>
      <c r="I240" s="165"/>
      <c r="J240" s="111"/>
      <c r="K240" s="111"/>
      <c r="L240" s="342">
        <v>5</v>
      </c>
    </row>
    <row r="241" spans="1:12" ht="15">
      <c r="A241" s="120"/>
      <c r="C241" s="162"/>
      <c r="D241" s="163"/>
      <c r="I241" s="163"/>
      <c r="L241" s="342">
        <v>5</v>
      </c>
    </row>
    <row r="242" spans="1:12" ht="15">
      <c r="A242" s="253" t="s">
        <v>155</v>
      </c>
      <c r="C242" s="166">
        <f>C234</f>
        <v>0</v>
      </c>
      <c r="D242" s="167">
        <f aca="true" t="shared" si="137" ref="D242:I242">D234</f>
        <v>0</v>
      </c>
      <c r="E242" s="116">
        <f t="shared" si="137"/>
        <v>0</v>
      </c>
      <c r="F242" s="116">
        <f t="shared" si="137"/>
        <v>0</v>
      </c>
      <c r="G242" s="116">
        <f t="shared" si="137"/>
        <v>0</v>
      </c>
      <c r="H242" s="116">
        <f t="shared" si="137"/>
        <v>0</v>
      </c>
      <c r="I242" s="167">
        <f t="shared" si="137"/>
        <v>0</v>
      </c>
      <c r="J242" s="109" t="s">
        <v>197</v>
      </c>
      <c r="L242" s="342">
        <v>5</v>
      </c>
    </row>
    <row r="243" spans="1:12" ht="15">
      <c r="A243" s="253" t="s">
        <v>212</v>
      </c>
      <c r="C243" s="268">
        <f>IF($L243&gt;INPUTS!$C$71,0,_xlfn.IFERROR(1/INPUTS!D$118,0))</f>
        <v>0</v>
      </c>
      <c r="D243" s="269">
        <f>IF($L243&gt;INPUTS!$C$71,0,_xlfn.IFERROR(1/INPUTS!E$118,0))</f>
        <v>0</v>
      </c>
      <c r="E243" s="270">
        <f>IF($L243&gt;INPUTS!$C$71,0,_xlfn.IFERROR(1/INPUTS!F$118,0))</f>
        <v>0</v>
      </c>
      <c r="F243" s="270">
        <f>IF($L243&gt;INPUTS!$C$71,0,_xlfn.IFERROR(1/INPUTS!G$118,0))</f>
        <v>0</v>
      </c>
      <c r="G243" s="270">
        <f>IF($L243&gt;INPUTS!$C$71,0,_xlfn.IFERROR(1/INPUTS!H$118,0))</f>
        <v>0</v>
      </c>
      <c r="H243" s="270">
        <f>IF($L243&gt;INPUTS!$C$71,0,_xlfn.IFERROR(1/INPUTS!I$118,0))</f>
        <v>0</v>
      </c>
      <c r="I243" s="269">
        <f>IF($L243&gt;INPUTS!$C$71,0,_xlfn.IFERROR(1/INPUTS!J$118,0))</f>
        <v>0</v>
      </c>
      <c r="J243" s="109" t="s">
        <v>158</v>
      </c>
      <c r="L243" s="342">
        <v>5</v>
      </c>
    </row>
    <row r="244" spans="1:12" ht="15">
      <c r="A244" s="253" t="s">
        <v>134</v>
      </c>
      <c r="C244" s="168">
        <f>_xlfn.IFERROR(C242*C243,0)</f>
        <v>0</v>
      </c>
      <c r="D244" s="169">
        <f aca="true" t="shared" si="138" ref="D244">_xlfn.IFERROR(D242*D243,0)</f>
        <v>0</v>
      </c>
      <c r="E244" s="119">
        <f aca="true" t="shared" si="139" ref="E244">_xlfn.IFERROR(E242*E243,0)</f>
        <v>0</v>
      </c>
      <c r="F244" s="119">
        <f aca="true" t="shared" si="140" ref="F244">_xlfn.IFERROR(F242*F243,0)</f>
        <v>0</v>
      </c>
      <c r="G244" s="119">
        <f aca="true" t="shared" si="141" ref="G244">_xlfn.IFERROR(G242*G243,0)</f>
        <v>0</v>
      </c>
      <c r="H244" s="119">
        <f aca="true" t="shared" si="142" ref="H244">_xlfn.IFERROR(H242*H243,0)</f>
        <v>0</v>
      </c>
      <c r="I244" s="169">
        <f aca="true" t="shared" si="143" ref="I244">_xlfn.IFERROR(I242*I243,0)</f>
        <v>0</v>
      </c>
      <c r="J244" s="109" t="s">
        <v>198</v>
      </c>
      <c r="L244" s="342">
        <v>5</v>
      </c>
    </row>
    <row r="245" spans="1:12" ht="15">
      <c r="A245" s="120"/>
      <c r="C245" s="162"/>
      <c r="D245" s="163"/>
      <c r="I245" s="163"/>
      <c r="L245" s="342">
        <v>5</v>
      </c>
    </row>
    <row r="246" ht="15">
      <c r="L246" s="342">
        <v>5</v>
      </c>
    </row>
    <row r="247" spans="1:12" ht="15">
      <c r="A247" s="255" t="str">
        <f>(INPUTS!C77)</f>
        <v>Six</v>
      </c>
      <c r="L247" s="342">
        <v>6</v>
      </c>
    </row>
    <row r="248" spans="1:12" ht="15">
      <c r="A248" s="225"/>
      <c r="L248" s="342">
        <v>6</v>
      </c>
    </row>
    <row r="249" spans="1:12" s="2" customFormat="1" ht="15">
      <c r="A249" s="226" t="str">
        <f>"Total Opening RAB value ("&amp;INPUTS!$C$77&amp;")"</f>
        <v>Total Opening RAB value (Six)</v>
      </c>
      <c r="B249" s="131"/>
      <c r="C249" s="164"/>
      <c r="D249" s="165"/>
      <c r="E249" s="132"/>
      <c r="F249" s="132"/>
      <c r="G249" s="132"/>
      <c r="H249" s="132"/>
      <c r="I249" s="165"/>
      <c r="J249" s="111"/>
      <c r="K249" s="111"/>
      <c r="L249" s="342">
        <v>6</v>
      </c>
    </row>
    <row r="250" spans="1:12" ht="15">
      <c r="A250" s="120"/>
      <c r="C250" s="162"/>
      <c r="D250" s="163"/>
      <c r="I250" s="163"/>
      <c r="L250" s="342">
        <v>6</v>
      </c>
    </row>
    <row r="251" spans="1:12" ht="15">
      <c r="A251" s="253" t="s">
        <v>155</v>
      </c>
      <c r="C251" s="166">
        <f>IF($L251&gt;INPUTS!$C$71,0,IF(C$5=INPUTS!$D$5,INPUTS!D$77,RABx!B256))</f>
        <v>0</v>
      </c>
      <c r="D251" s="167">
        <f>IF($L251&gt;INPUTS!$C$71,0,IF(D$5=INPUTS!$D$5,INPUTS!E$77,RABx!C256))</f>
        <v>0</v>
      </c>
      <c r="E251" s="116">
        <f>IF($L251&gt;INPUTS!$C$71,0,IF(E$5=INPUTS!$D$5,INPUTS!F$77,RABx!D256))</f>
        <v>0</v>
      </c>
      <c r="F251" s="116">
        <f>IF($L251&gt;INPUTS!$C$71,0,IF(F$5=INPUTS!$D$5,INPUTS!G$77,RABx!E256))</f>
        <v>0</v>
      </c>
      <c r="G251" s="116">
        <f>IF($L251&gt;INPUTS!$C$71,0,IF(G$5=INPUTS!$D$5,INPUTS!H$77,RABx!F256))</f>
        <v>0</v>
      </c>
      <c r="H251" s="116">
        <f>IF($L251&gt;INPUTS!$C$71,0,IF(H$5=INPUTS!$D$5,INPUTS!I$77,RABx!G256))</f>
        <v>0</v>
      </c>
      <c r="I251" s="167">
        <f>IF($L251&gt;INPUTS!$C$71,0,IF(I$5=INPUTS!$D$5,INPUTS!J$77,RABx!H256))</f>
        <v>0</v>
      </c>
      <c r="J251" s="111" t="s">
        <v>152</v>
      </c>
      <c r="K251" s="111"/>
      <c r="L251" s="342">
        <v>6</v>
      </c>
    </row>
    <row r="252" spans="1:12" ht="15">
      <c r="A252" s="253" t="s">
        <v>216</v>
      </c>
      <c r="C252" s="166">
        <f>C271</f>
        <v>0</v>
      </c>
      <c r="D252" s="167">
        <f aca="true" t="shared" si="144" ref="D252:I252">D271</f>
        <v>0</v>
      </c>
      <c r="E252" s="116">
        <f t="shared" si="144"/>
        <v>0</v>
      </c>
      <c r="F252" s="116">
        <f t="shared" si="144"/>
        <v>0</v>
      </c>
      <c r="G252" s="116">
        <f t="shared" si="144"/>
        <v>0</v>
      </c>
      <c r="H252" s="116">
        <f t="shared" si="144"/>
        <v>0</v>
      </c>
      <c r="I252" s="167">
        <f t="shared" si="144"/>
        <v>0</v>
      </c>
      <c r="J252" s="111" t="s">
        <v>147</v>
      </c>
      <c r="K252" s="111"/>
      <c r="L252" s="342">
        <v>6</v>
      </c>
    </row>
    <row r="253" spans="1:12" ht="15">
      <c r="A253" s="253" t="s">
        <v>217</v>
      </c>
      <c r="C253" s="166">
        <f>IF($L253&gt;INPUTS!$C$71,0,INPUTS!D$87)</f>
        <v>0</v>
      </c>
      <c r="D253" s="167">
        <f>IF($L253&gt;INPUTS!$C$71,0,INPUTS!E$87)</f>
        <v>0</v>
      </c>
      <c r="E253" s="116">
        <f>IF($L253&gt;INPUTS!$C$71,0,INPUTS!F$87)</f>
        <v>0</v>
      </c>
      <c r="F253" s="116">
        <f>IF($L253&gt;INPUTS!$C$71,0,INPUTS!G$87)</f>
        <v>0</v>
      </c>
      <c r="G253" s="116">
        <f>IF($L253&gt;INPUTS!$C$71,0,INPUTS!H$87)</f>
        <v>0</v>
      </c>
      <c r="H253" s="116">
        <f>IF($L253&gt;INPUTS!$C$71,0,INPUTS!I$87)</f>
        <v>0</v>
      </c>
      <c r="I253" s="167">
        <f>IF($L253&gt;INPUTS!$C$71,0,INPUTS!J$87)</f>
        <v>0</v>
      </c>
      <c r="J253" s="111" t="s">
        <v>69</v>
      </c>
      <c r="K253" s="111"/>
      <c r="L253" s="342">
        <v>6</v>
      </c>
    </row>
    <row r="254" spans="1:12" ht="15">
      <c r="A254" s="253" t="s">
        <v>218</v>
      </c>
      <c r="C254" s="166">
        <f>C265</f>
        <v>0</v>
      </c>
      <c r="D254" s="167">
        <f aca="true" t="shared" si="145" ref="D254:I254">D265</f>
        <v>0</v>
      </c>
      <c r="E254" s="116">
        <f t="shared" si="145"/>
        <v>0</v>
      </c>
      <c r="F254" s="116">
        <f t="shared" si="145"/>
        <v>0</v>
      </c>
      <c r="G254" s="116">
        <f t="shared" si="145"/>
        <v>0</v>
      </c>
      <c r="H254" s="116">
        <f t="shared" si="145"/>
        <v>0</v>
      </c>
      <c r="I254" s="167">
        <f t="shared" si="145"/>
        <v>0</v>
      </c>
      <c r="J254" s="111" t="s">
        <v>151</v>
      </c>
      <c r="K254" s="111"/>
      <c r="L254" s="342">
        <v>6</v>
      </c>
    </row>
    <row r="255" spans="1:12" ht="15">
      <c r="A255" s="253" t="s">
        <v>214</v>
      </c>
      <c r="C255" s="166">
        <f>IF($L255&gt;INPUTS!$C$71,0,INPUTS!D$97)</f>
        <v>0</v>
      </c>
      <c r="D255" s="167">
        <f>IF($L255&gt;INPUTS!$C$71,0,INPUTS!E$97)</f>
        <v>0</v>
      </c>
      <c r="E255" s="116">
        <f>IF($L255&gt;INPUTS!$C$71,0,INPUTS!F$97)</f>
        <v>0</v>
      </c>
      <c r="F255" s="116">
        <f>IF($L255&gt;INPUTS!$C$71,0,INPUTS!G$97)</f>
        <v>0</v>
      </c>
      <c r="G255" s="116">
        <f>IF($L255&gt;INPUTS!$C$71,0,INPUTS!H$97)</f>
        <v>0</v>
      </c>
      <c r="H255" s="116">
        <f>IF($L255&gt;INPUTS!$C$71,0,INPUTS!I$97)</f>
        <v>0</v>
      </c>
      <c r="I255" s="167">
        <f>IF($L255&gt;INPUTS!$C$71,0,INPUTS!J$97)</f>
        <v>0</v>
      </c>
      <c r="J255" s="111" t="s">
        <v>71</v>
      </c>
      <c r="K255" s="111"/>
      <c r="L255" s="342">
        <v>6</v>
      </c>
    </row>
    <row r="256" spans="1:12" ht="15">
      <c r="A256" s="253" t="s">
        <v>160</v>
      </c>
      <c r="C256" s="181">
        <f>C251-C252-C253+C254+C255</f>
        <v>0</v>
      </c>
      <c r="D256" s="182">
        <f aca="true" t="shared" si="146" ref="D256:I256">D251-D252-D253+D254+D255</f>
        <v>0</v>
      </c>
      <c r="E256" s="183">
        <f t="shared" si="146"/>
        <v>0</v>
      </c>
      <c r="F256" s="183">
        <f t="shared" si="146"/>
        <v>0</v>
      </c>
      <c r="G256" s="183">
        <f t="shared" si="146"/>
        <v>0</v>
      </c>
      <c r="H256" s="183">
        <f t="shared" si="146"/>
        <v>0</v>
      </c>
      <c r="I256" s="182">
        <f t="shared" si="146"/>
        <v>0</v>
      </c>
      <c r="J256" s="111"/>
      <c r="K256" s="111"/>
      <c r="L256" s="342">
        <v>6</v>
      </c>
    </row>
    <row r="257" spans="1:12" ht="15">
      <c r="A257" s="120"/>
      <c r="C257" s="162"/>
      <c r="D257" s="163"/>
      <c r="I257" s="163"/>
      <c r="J257" s="111"/>
      <c r="K257" s="111"/>
      <c r="L257" s="342">
        <v>6</v>
      </c>
    </row>
    <row r="258" spans="1:12" s="2" customFormat="1" ht="15">
      <c r="A258" s="226" t="str">
        <f>"Total Revaluation  ("&amp;INPUTS!$C$77&amp;")"</f>
        <v>Total Revaluation  (Six)</v>
      </c>
      <c r="B258" s="131"/>
      <c r="C258" s="164"/>
      <c r="D258" s="165"/>
      <c r="E258" s="132"/>
      <c r="F258" s="132"/>
      <c r="G258" s="132"/>
      <c r="H258" s="132"/>
      <c r="I258" s="165"/>
      <c r="J258" s="111"/>
      <c r="K258" s="111"/>
      <c r="L258" s="342">
        <v>6</v>
      </c>
    </row>
    <row r="259" spans="1:12" ht="15">
      <c r="A259" s="120"/>
      <c r="C259" s="166"/>
      <c r="D259" s="167"/>
      <c r="E259" s="116"/>
      <c r="F259" s="116"/>
      <c r="G259" s="116"/>
      <c r="H259" s="116"/>
      <c r="I259" s="167"/>
      <c r="L259" s="342">
        <v>6</v>
      </c>
    </row>
    <row r="260" spans="1:12" ht="15">
      <c r="A260" s="253" t="s">
        <v>155</v>
      </c>
      <c r="C260" s="166">
        <f aca="true" t="shared" si="147" ref="C260:I260">C251</f>
        <v>0</v>
      </c>
      <c r="D260" s="167">
        <f t="shared" si="147"/>
        <v>0</v>
      </c>
      <c r="E260" s="116">
        <f t="shared" si="147"/>
        <v>0</v>
      </c>
      <c r="F260" s="116">
        <f t="shared" si="147"/>
        <v>0</v>
      </c>
      <c r="G260" s="116">
        <f t="shared" si="147"/>
        <v>0</v>
      </c>
      <c r="H260" s="116">
        <f t="shared" si="147"/>
        <v>0</v>
      </c>
      <c r="I260" s="167">
        <f t="shared" si="147"/>
        <v>0</v>
      </c>
      <c r="J260" s="109" t="s">
        <v>156</v>
      </c>
      <c r="L260" s="342">
        <v>6</v>
      </c>
    </row>
    <row r="261" spans="1:12" ht="15">
      <c r="A261" s="253" t="s">
        <v>268</v>
      </c>
      <c r="C261" s="166">
        <f>IF($L261&gt;INPUTS!$C$71,0,INPUTS!D$151)</f>
        <v>0</v>
      </c>
      <c r="D261" s="167">
        <f>IF($L261&gt;INPUTS!$C$71,0,INPUTS!E$151)</f>
        <v>0</v>
      </c>
      <c r="E261" s="116">
        <f>IF($L261&gt;INPUTS!$C$71,0,INPUTS!F$151)</f>
        <v>0</v>
      </c>
      <c r="F261" s="116">
        <f>IF($L261&gt;INPUTS!$C$71,0,INPUTS!G$151)</f>
        <v>0</v>
      </c>
      <c r="G261" s="116">
        <f>IF($L261&gt;INPUTS!$C$71,0,INPUTS!H$151)</f>
        <v>0</v>
      </c>
      <c r="H261" s="116">
        <f>IF($L261&gt;INPUTS!$C$71,0,INPUTS!I$151)</f>
        <v>0</v>
      </c>
      <c r="I261" s="167">
        <f>IF($L261&gt;INPUTS!$C$71,0,INPUTS!J$151)</f>
        <v>0</v>
      </c>
      <c r="J261" s="111" t="s">
        <v>265</v>
      </c>
      <c r="L261" s="342">
        <v>6</v>
      </c>
    </row>
    <row r="262" spans="1:12" ht="15">
      <c r="A262" s="253" t="s">
        <v>217</v>
      </c>
      <c r="C262" s="166">
        <f>IF($L262&gt;INPUTS!$C$71,0,INPUTS!D$87)</f>
        <v>0</v>
      </c>
      <c r="D262" s="167">
        <f>IF($L262&gt;INPUTS!$C$71,0,INPUTS!E$87)</f>
        <v>0</v>
      </c>
      <c r="E262" s="116">
        <f>IF($L262&gt;INPUTS!$C$71,0,INPUTS!F$87)</f>
        <v>0</v>
      </c>
      <c r="F262" s="116">
        <f>IF($L262&gt;INPUTS!$C$71,0,INPUTS!G$87)</f>
        <v>0</v>
      </c>
      <c r="G262" s="116">
        <f>IF($L262&gt;INPUTS!$C$71,0,INPUTS!H$87)</f>
        <v>0</v>
      </c>
      <c r="H262" s="116">
        <f>IF($L262&gt;INPUTS!$C$71,0,INPUTS!I$87)</f>
        <v>0</v>
      </c>
      <c r="I262" s="167">
        <f>IF($L262&gt;INPUTS!$C$71,0,INPUTS!J$87)</f>
        <v>0</v>
      </c>
      <c r="J262" s="111" t="s">
        <v>69</v>
      </c>
      <c r="L262" s="342">
        <v>6</v>
      </c>
    </row>
    <row r="263" spans="1:12" ht="15">
      <c r="A263" s="253" t="s">
        <v>262</v>
      </c>
      <c r="C263" s="181">
        <f>C260-C261-C262</f>
        <v>0</v>
      </c>
      <c r="D263" s="182">
        <f aca="true" t="shared" si="148" ref="D263">D260-D261-D262</f>
        <v>0</v>
      </c>
      <c r="E263" s="183">
        <f aca="true" t="shared" si="149" ref="E263">E260-E261-E262</f>
        <v>0</v>
      </c>
      <c r="F263" s="183">
        <f aca="true" t="shared" si="150" ref="F263">F260-F261-F262</f>
        <v>0</v>
      </c>
      <c r="G263" s="183">
        <f aca="true" t="shared" si="151" ref="G263">G260-G261-G262</f>
        <v>0</v>
      </c>
      <c r="H263" s="183">
        <f aca="true" t="shared" si="152" ref="H263">H260-H261-H262</f>
        <v>0</v>
      </c>
      <c r="I263" s="182">
        <f aca="true" t="shared" si="153" ref="I263">I260-I261-I262</f>
        <v>0</v>
      </c>
      <c r="J263" s="109" t="s">
        <v>146</v>
      </c>
      <c r="L263" s="342">
        <v>6</v>
      </c>
    </row>
    <row r="264" spans="1:12" ht="15">
      <c r="A264" s="253" t="s">
        <v>215</v>
      </c>
      <c r="C264" s="271">
        <f>IF($L264&gt;INPUTS!$C$71,0,INPUTS!D$109)</f>
        <v>0</v>
      </c>
      <c r="D264" s="272">
        <f>IF($L264&gt;INPUTS!$C$71,0,INPUTS!E$109)</f>
        <v>0</v>
      </c>
      <c r="E264" s="273">
        <f>IF($L264&gt;INPUTS!$C$71,0,INPUTS!F$109)</f>
        <v>0</v>
      </c>
      <c r="F264" s="273">
        <f>IF($L264&gt;INPUTS!$C$71,0,INPUTS!G$109)</f>
        <v>0</v>
      </c>
      <c r="G264" s="273">
        <f>IF($L264&gt;INPUTS!$C$71,0,INPUTS!H$109)</f>
        <v>0</v>
      </c>
      <c r="H264" s="273">
        <f>IF($L264&gt;INPUTS!$C$71,0,INPUTS!I$109)</f>
        <v>0</v>
      </c>
      <c r="I264" s="272">
        <f>IF($L264&gt;INPUTS!$C$71,0,INPUTS!J$109)</f>
        <v>0</v>
      </c>
      <c r="J264" s="109" t="s">
        <v>75</v>
      </c>
      <c r="L264" s="342">
        <v>6</v>
      </c>
    </row>
    <row r="265" spans="1:12" ht="15">
      <c r="A265" s="253" t="s">
        <v>154</v>
      </c>
      <c r="C265" s="168">
        <f>C263*C264</f>
        <v>0</v>
      </c>
      <c r="D265" s="169">
        <f aca="true" t="shared" si="154" ref="D265:I265">D263*D264</f>
        <v>0</v>
      </c>
      <c r="E265" s="119">
        <f t="shared" si="154"/>
        <v>0</v>
      </c>
      <c r="F265" s="119">
        <f t="shared" si="154"/>
        <v>0</v>
      </c>
      <c r="G265" s="119">
        <f t="shared" si="154"/>
        <v>0</v>
      </c>
      <c r="H265" s="119">
        <f t="shared" si="154"/>
        <v>0</v>
      </c>
      <c r="I265" s="169">
        <f t="shared" si="154"/>
        <v>0</v>
      </c>
      <c r="J265" s="109" t="s">
        <v>157</v>
      </c>
      <c r="L265" s="342">
        <v>6</v>
      </c>
    </row>
    <row r="266" spans="1:12" ht="15">
      <c r="A266" s="120"/>
      <c r="C266" s="162"/>
      <c r="D266" s="163"/>
      <c r="I266" s="163"/>
      <c r="L266" s="342">
        <v>6</v>
      </c>
    </row>
    <row r="267" spans="1:12" s="2" customFormat="1" ht="15">
      <c r="A267" s="226" t="str">
        <f>"Total depreciation  ("&amp;INPUTS!$C$77&amp;")"</f>
        <v>Total depreciation  (Six)</v>
      </c>
      <c r="B267" s="131"/>
      <c r="C267" s="164"/>
      <c r="D267" s="165"/>
      <c r="E267" s="132"/>
      <c r="F267" s="132"/>
      <c r="G267" s="132"/>
      <c r="H267" s="132"/>
      <c r="I267" s="165"/>
      <c r="J267" s="111"/>
      <c r="K267" s="111"/>
      <c r="L267" s="342">
        <v>6</v>
      </c>
    </row>
    <row r="268" spans="1:12" ht="15">
      <c r="A268" s="120"/>
      <c r="C268" s="162"/>
      <c r="D268" s="163"/>
      <c r="I268" s="163"/>
      <c r="L268" s="342">
        <v>6</v>
      </c>
    </row>
    <row r="269" spans="1:12" ht="15">
      <c r="A269" s="253" t="s">
        <v>155</v>
      </c>
      <c r="C269" s="166">
        <f>C251</f>
        <v>0</v>
      </c>
      <c r="D269" s="167">
        <f aca="true" t="shared" si="155" ref="D269:I269">D251</f>
        <v>0</v>
      </c>
      <c r="E269" s="116">
        <f t="shared" si="155"/>
        <v>0</v>
      </c>
      <c r="F269" s="116">
        <f t="shared" si="155"/>
        <v>0</v>
      </c>
      <c r="G269" s="116">
        <f t="shared" si="155"/>
        <v>0</v>
      </c>
      <c r="H269" s="116">
        <f t="shared" si="155"/>
        <v>0</v>
      </c>
      <c r="I269" s="167">
        <f t="shared" si="155"/>
        <v>0</v>
      </c>
      <c r="J269" s="109" t="s">
        <v>156</v>
      </c>
      <c r="L269" s="342">
        <v>6</v>
      </c>
    </row>
    <row r="270" spans="1:12" ht="15">
      <c r="A270" s="253" t="s">
        <v>212</v>
      </c>
      <c r="C270" s="268">
        <f>IF($L270&gt;INPUTS!$C$71,0,_xlfn.IFERROR(1/INPUTS!D$119,0))</f>
        <v>0</v>
      </c>
      <c r="D270" s="269">
        <f>IF($L270&gt;INPUTS!$C$71,0,_xlfn.IFERROR(1/INPUTS!E$119,0))</f>
        <v>0</v>
      </c>
      <c r="E270" s="270">
        <f>IF($L270&gt;INPUTS!$C$71,0,_xlfn.IFERROR(1/INPUTS!F$119,0))</f>
        <v>0</v>
      </c>
      <c r="F270" s="270">
        <f>IF($L270&gt;INPUTS!$C$71,0,_xlfn.IFERROR(1/INPUTS!G$119,0))</f>
        <v>0</v>
      </c>
      <c r="G270" s="270">
        <f>IF($L270&gt;INPUTS!$C$71,0,_xlfn.IFERROR(1/INPUTS!H$119,0))</f>
        <v>0</v>
      </c>
      <c r="H270" s="270">
        <f>IF($L270&gt;INPUTS!$C$71,0,_xlfn.IFERROR(1/INPUTS!I$119,0))</f>
        <v>0</v>
      </c>
      <c r="I270" s="269">
        <f>IF($L270&gt;INPUTS!$C$71,0,_xlfn.IFERROR(1/INPUTS!J$119,0))</f>
        <v>0</v>
      </c>
      <c r="J270" s="109" t="s">
        <v>158</v>
      </c>
      <c r="L270" s="342">
        <v>6</v>
      </c>
    </row>
    <row r="271" spans="1:12" ht="15">
      <c r="A271" s="253" t="s">
        <v>134</v>
      </c>
      <c r="C271" s="168">
        <f>_xlfn.IFERROR(C269*C270,0)</f>
        <v>0</v>
      </c>
      <c r="D271" s="169">
        <f aca="true" t="shared" si="156" ref="D271">_xlfn.IFERROR(D269*D270,0)</f>
        <v>0</v>
      </c>
      <c r="E271" s="119">
        <f aca="true" t="shared" si="157" ref="E271">_xlfn.IFERROR(E269*E270,0)</f>
        <v>0</v>
      </c>
      <c r="F271" s="119">
        <f aca="true" t="shared" si="158" ref="F271">_xlfn.IFERROR(F269*F270,0)</f>
        <v>0</v>
      </c>
      <c r="G271" s="119">
        <f aca="true" t="shared" si="159" ref="G271">_xlfn.IFERROR(G269*G270,0)</f>
        <v>0</v>
      </c>
      <c r="H271" s="119">
        <f aca="true" t="shared" si="160" ref="H271">_xlfn.IFERROR(H269*H270,0)</f>
        <v>0</v>
      </c>
      <c r="I271" s="169">
        <f aca="true" t="shared" si="161" ref="I271">_xlfn.IFERROR(I269*I270,0)</f>
        <v>0</v>
      </c>
      <c r="J271" s="109" t="s">
        <v>159</v>
      </c>
      <c r="L271" s="342">
        <v>6</v>
      </c>
    </row>
    <row r="272" spans="1:12" ht="15">
      <c r="A272" s="122"/>
      <c r="C272" s="162"/>
      <c r="D272" s="163"/>
      <c r="I272" s="163"/>
      <c r="L272" s="342">
        <v>6</v>
      </c>
    </row>
    <row r="273" spans="1:12" s="2" customFormat="1" ht="15">
      <c r="A273" s="226" t="str">
        <f>"Total opening RAB value without revaluations  ("&amp;INPUTS!$C$77&amp;")"</f>
        <v>Total opening RAB value without revaluations  (Six)</v>
      </c>
      <c r="B273" s="131"/>
      <c r="C273" s="164"/>
      <c r="D273" s="165"/>
      <c r="E273" s="132"/>
      <c r="F273" s="132"/>
      <c r="G273" s="132"/>
      <c r="H273" s="132"/>
      <c r="I273" s="165"/>
      <c r="J273" s="111"/>
      <c r="K273" s="111"/>
      <c r="L273" s="342">
        <v>6</v>
      </c>
    </row>
    <row r="274" spans="1:12" ht="15">
      <c r="A274" s="120"/>
      <c r="C274" s="162"/>
      <c r="D274" s="163"/>
      <c r="I274" s="163"/>
      <c r="L274" s="342">
        <v>6</v>
      </c>
    </row>
    <row r="275" spans="1:12" ht="15">
      <c r="A275" s="253" t="s">
        <v>193</v>
      </c>
      <c r="C275" s="166">
        <f>IF($L275&gt;INPUTS!$C$71,0,IF(C$5=INPUTS!$D$5,INPUTS!$D$129,RABx!B279))</f>
        <v>0</v>
      </c>
      <c r="D275" s="167">
        <f>IF($L275&gt;INPUTS!$C$71,0,IF(D$5=INPUTS!$D$5,INPUTS!$D$129,RABx!C279))</f>
        <v>0</v>
      </c>
      <c r="E275" s="116">
        <f>IF($L275&gt;INPUTS!$C$71,0,IF(E$5=INPUTS!$D$5,INPUTS!$D$129,RABx!D279))</f>
        <v>0</v>
      </c>
      <c r="F275" s="116">
        <f>IF($L275&gt;INPUTS!$C$71,0,IF(F$5=INPUTS!$D$5,INPUTS!$D$129,RABx!E279))</f>
        <v>0</v>
      </c>
      <c r="G275" s="116">
        <f>IF($L275&gt;INPUTS!$C$71,0,IF(G$5=INPUTS!$D$5,INPUTS!$D$129,RABx!F279))</f>
        <v>0</v>
      </c>
      <c r="H275" s="116">
        <f>IF($L275&gt;INPUTS!$C$71,0,IF(H$5=INPUTS!$D$5,INPUTS!$D$129,RABx!G279))</f>
        <v>0</v>
      </c>
      <c r="I275" s="167">
        <f>IF($L275&gt;INPUTS!$C$71,0,IF(I$5=INPUTS!$D$5,INPUTS!$D$129,RABx!H279))</f>
        <v>0</v>
      </c>
      <c r="J275" s="109" t="s">
        <v>195</v>
      </c>
      <c r="L275" s="342">
        <v>6</v>
      </c>
    </row>
    <row r="276" spans="1:12" ht="15">
      <c r="A276" s="253" t="s">
        <v>209</v>
      </c>
      <c r="C276" s="166">
        <f>C285</f>
        <v>0</v>
      </c>
      <c r="D276" s="167">
        <f aca="true" t="shared" si="162" ref="D276:I276">D285</f>
        <v>0</v>
      </c>
      <c r="E276" s="116">
        <f t="shared" si="162"/>
        <v>0</v>
      </c>
      <c r="F276" s="116">
        <f t="shared" si="162"/>
        <v>0</v>
      </c>
      <c r="G276" s="116">
        <f t="shared" si="162"/>
        <v>0</v>
      </c>
      <c r="H276" s="116">
        <f t="shared" si="162"/>
        <v>0</v>
      </c>
      <c r="I276" s="167">
        <f t="shared" si="162"/>
        <v>0</v>
      </c>
      <c r="J276" s="109" t="s">
        <v>149</v>
      </c>
      <c r="L276" s="342">
        <v>6</v>
      </c>
    </row>
    <row r="277" spans="1:12" ht="15">
      <c r="A277" s="253" t="s">
        <v>213</v>
      </c>
      <c r="C277" s="166">
        <f>IF($L277&gt;INPUTS!$C$71,0,INPUTS!D$141)</f>
        <v>0</v>
      </c>
      <c r="D277" s="167">
        <f>IF($L277&gt;INPUTS!$C$71,0,INPUTS!E$141)</f>
        <v>0</v>
      </c>
      <c r="E277" s="116">
        <f>IF($L277&gt;INPUTS!$C$71,0,INPUTS!F$141)</f>
        <v>0</v>
      </c>
      <c r="F277" s="116">
        <f>IF($L277&gt;INPUTS!$C$71,0,INPUTS!G$141)</f>
        <v>0</v>
      </c>
      <c r="G277" s="116">
        <f>IF($L277&gt;INPUTS!$C$71,0,INPUTS!H$141)</f>
        <v>0</v>
      </c>
      <c r="H277" s="116">
        <f>IF($L277&gt;INPUTS!$C$71,0,INPUTS!I$141)</f>
        <v>0</v>
      </c>
      <c r="I277" s="167">
        <f>IF($L277&gt;INPUTS!$C$71,0,INPUTS!J$141)</f>
        <v>0</v>
      </c>
      <c r="J277" s="109" t="s">
        <v>199</v>
      </c>
      <c r="L277" s="342">
        <v>6</v>
      </c>
    </row>
    <row r="278" spans="1:12" ht="15">
      <c r="A278" s="253" t="s">
        <v>214</v>
      </c>
      <c r="C278" s="166">
        <f>C255</f>
        <v>0</v>
      </c>
      <c r="D278" s="167">
        <f aca="true" t="shared" si="163" ref="D278:I278">D255</f>
        <v>0</v>
      </c>
      <c r="E278" s="116">
        <f t="shared" si="163"/>
        <v>0</v>
      </c>
      <c r="F278" s="116">
        <f t="shared" si="163"/>
        <v>0</v>
      </c>
      <c r="G278" s="116">
        <f t="shared" si="163"/>
        <v>0</v>
      </c>
      <c r="H278" s="116">
        <f t="shared" si="163"/>
        <v>0</v>
      </c>
      <c r="I278" s="167">
        <f t="shared" si="163"/>
        <v>0</v>
      </c>
      <c r="J278" s="109" t="s">
        <v>71</v>
      </c>
      <c r="L278" s="342">
        <v>6</v>
      </c>
    </row>
    <row r="279" spans="1:12" ht="15">
      <c r="A279" s="253" t="s">
        <v>194</v>
      </c>
      <c r="C279" s="168">
        <f>C275-C276-C277+C278</f>
        <v>0</v>
      </c>
      <c r="D279" s="169">
        <f aca="true" t="shared" si="164" ref="D279:I279">D275-D276-D277+D278</f>
        <v>0</v>
      </c>
      <c r="E279" s="119">
        <f t="shared" si="164"/>
        <v>0</v>
      </c>
      <c r="F279" s="119">
        <f t="shared" si="164"/>
        <v>0</v>
      </c>
      <c r="G279" s="119">
        <f t="shared" si="164"/>
        <v>0</v>
      </c>
      <c r="H279" s="119">
        <f t="shared" si="164"/>
        <v>0</v>
      </c>
      <c r="I279" s="169">
        <f t="shared" si="164"/>
        <v>0</v>
      </c>
      <c r="J279" s="109" t="s">
        <v>146</v>
      </c>
      <c r="L279" s="342">
        <v>6</v>
      </c>
    </row>
    <row r="280" spans="1:12" ht="15">
      <c r="A280" s="120"/>
      <c r="C280" s="162"/>
      <c r="D280" s="163"/>
      <c r="I280" s="163"/>
      <c r="L280" s="342">
        <v>6</v>
      </c>
    </row>
    <row r="281" spans="1:12" s="2" customFormat="1" ht="15">
      <c r="A281" s="226" t="str">
        <f>"Total adjusted depreciation  ("&amp;INPUTS!$C$77&amp;")"</f>
        <v>Total adjusted depreciation  (Six)</v>
      </c>
      <c r="B281" s="131"/>
      <c r="C281" s="164"/>
      <c r="D281" s="165"/>
      <c r="E281" s="132"/>
      <c r="F281" s="132"/>
      <c r="G281" s="132"/>
      <c r="H281" s="132"/>
      <c r="I281" s="165"/>
      <c r="J281" s="111"/>
      <c r="K281" s="111"/>
      <c r="L281" s="342">
        <v>6</v>
      </c>
    </row>
    <row r="282" spans="1:12" ht="15">
      <c r="A282" s="120"/>
      <c r="C282" s="162"/>
      <c r="D282" s="163"/>
      <c r="I282" s="163"/>
      <c r="L282" s="342">
        <v>6</v>
      </c>
    </row>
    <row r="283" spans="1:12" ht="15">
      <c r="A283" s="253" t="s">
        <v>155</v>
      </c>
      <c r="C283" s="166">
        <f>C275</f>
        <v>0</v>
      </c>
      <c r="D283" s="167">
        <f aca="true" t="shared" si="165" ref="D283:I283">D275</f>
        <v>0</v>
      </c>
      <c r="E283" s="116">
        <f t="shared" si="165"/>
        <v>0</v>
      </c>
      <c r="F283" s="116">
        <f t="shared" si="165"/>
        <v>0</v>
      </c>
      <c r="G283" s="116">
        <f t="shared" si="165"/>
        <v>0</v>
      </c>
      <c r="H283" s="116">
        <f t="shared" si="165"/>
        <v>0</v>
      </c>
      <c r="I283" s="167">
        <f t="shared" si="165"/>
        <v>0</v>
      </c>
      <c r="J283" s="109" t="s">
        <v>197</v>
      </c>
      <c r="L283" s="342">
        <v>6</v>
      </c>
    </row>
    <row r="284" spans="1:12" ht="15">
      <c r="A284" s="253" t="s">
        <v>212</v>
      </c>
      <c r="C284" s="268">
        <f>IF($L284&gt;INPUTS!$C$71,0,_xlfn.IFERROR(1/INPUTS!D$119,0))</f>
        <v>0</v>
      </c>
      <c r="D284" s="269">
        <f>IF($L284&gt;INPUTS!$C$71,0,_xlfn.IFERROR(1/INPUTS!E$119,0))</f>
        <v>0</v>
      </c>
      <c r="E284" s="270">
        <f>IF($L284&gt;INPUTS!$C$71,0,_xlfn.IFERROR(1/INPUTS!F$119,0))</f>
        <v>0</v>
      </c>
      <c r="F284" s="270">
        <f>IF($L284&gt;INPUTS!$C$71,0,_xlfn.IFERROR(1/INPUTS!G$119,0))</f>
        <v>0</v>
      </c>
      <c r="G284" s="270">
        <f>IF($L284&gt;INPUTS!$C$71,0,_xlfn.IFERROR(1/INPUTS!H$119,0))</f>
        <v>0</v>
      </c>
      <c r="H284" s="270">
        <f>IF($L284&gt;INPUTS!$C$71,0,_xlfn.IFERROR(1/INPUTS!I$119,0))</f>
        <v>0</v>
      </c>
      <c r="I284" s="269">
        <f>IF($L284&gt;INPUTS!$C$71,0,_xlfn.IFERROR(1/INPUTS!J$119,0))</f>
        <v>0</v>
      </c>
      <c r="J284" s="109" t="s">
        <v>158</v>
      </c>
      <c r="L284" s="342">
        <v>6</v>
      </c>
    </row>
    <row r="285" spans="1:12" ht="15">
      <c r="A285" s="253" t="s">
        <v>134</v>
      </c>
      <c r="C285" s="168">
        <f>_xlfn.IFERROR(C283*C284,0)</f>
        <v>0</v>
      </c>
      <c r="D285" s="169">
        <f aca="true" t="shared" si="166" ref="D285">_xlfn.IFERROR(D283*D284,0)</f>
        <v>0</v>
      </c>
      <c r="E285" s="119">
        <f aca="true" t="shared" si="167" ref="E285">_xlfn.IFERROR(E283*E284,0)</f>
        <v>0</v>
      </c>
      <c r="F285" s="119">
        <f aca="true" t="shared" si="168" ref="F285">_xlfn.IFERROR(F283*F284,0)</f>
        <v>0</v>
      </c>
      <c r="G285" s="119">
        <f aca="true" t="shared" si="169" ref="G285">_xlfn.IFERROR(G283*G284,0)</f>
        <v>0</v>
      </c>
      <c r="H285" s="119">
        <f aca="true" t="shared" si="170" ref="H285">_xlfn.IFERROR(H283*H284,0)</f>
        <v>0</v>
      </c>
      <c r="I285" s="169">
        <f aca="true" t="shared" si="171" ref="I285">_xlfn.IFERROR(I283*I284,0)</f>
        <v>0</v>
      </c>
      <c r="J285" s="109" t="s">
        <v>198</v>
      </c>
      <c r="L285" s="342">
        <v>6</v>
      </c>
    </row>
    <row r="286" spans="1:12" ht="15">
      <c r="A286" s="120"/>
      <c r="C286" s="162"/>
      <c r="D286" s="163"/>
      <c r="I286" s="163"/>
      <c r="L286" s="342">
        <v>6</v>
      </c>
    </row>
    <row r="287" ht="15">
      <c r="L287" s="342">
        <v>6</v>
      </c>
    </row>
    <row r="288" spans="1:12" ht="15">
      <c r="A288" s="255" t="str">
        <f>(INPUTS!C78)</f>
        <v>Seven</v>
      </c>
      <c r="L288" s="342">
        <v>7</v>
      </c>
    </row>
    <row r="289" spans="1:12" ht="15">
      <c r="A289" s="225"/>
      <c r="L289" s="342">
        <v>7</v>
      </c>
    </row>
    <row r="290" spans="1:12" s="2" customFormat="1" ht="15">
      <c r="A290" s="226" t="str">
        <f>"Total Opening RAB value ("&amp;INPUTS!$C$78&amp;")"</f>
        <v>Total Opening RAB value (Seven)</v>
      </c>
      <c r="B290" s="131"/>
      <c r="C290" s="164"/>
      <c r="D290" s="165"/>
      <c r="E290" s="132"/>
      <c r="F290" s="132"/>
      <c r="G290" s="132"/>
      <c r="H290" s="132"/>
      <c r="I290" s="165"/>
      <c r="J290" s="111"/>
      <c r="K290" s="111"/>
      <c r="L290" s="342">
        <v>7</v>
      </c>
    </row>
    <row r="291" spans="1:12" ht="15">
      <c r="A291" s="120"/>
      <c r="C291" s="162"/>
      <c r="D291" s="163"/>
      <c r="I291" s="163"/>
      <c r="L291" s="342">
        <v>7</v>
      </c>
    </row>
    <row r="292" spans="1:12" ht="15">
      <c r="A292" s="253" t="s">
        <v>155</v>
      </c>
      <c r="C292" s="166">
        <f>IF($L292&gt;INPUTS!$C$71,0,IF(C$5=INPUTS!$D$5,INPUTS!D$78,RABx!B297))</f>
        <v>0</v>
      </c>
      <c r="D292" s="167">
        <f>IF($L292&gt;INPUTS!$C$71,0,IF(D$5=INPUTS!$D$5,INPUTS!E$78,RABx!C297))</f>
        <v>0</v>
      </c>
      <c r="E292" s="116">
        <f>IF($L292&gt;INPUTS!$C$71,0,IF(E$5=INPUTS!$D$5,INPUTS!F$78,RABx!D297))</f>
        <v>0</v>
      </c>
      <c r="F292" s="116">
        <f>IF($L292&gt;INPUTS!$C$71,0,IF(F$5=INPUTS!$D$5,INPUTS!G$78,RABx!E297))</f>
        <v>0</v>
      </c>
      <c r="G292" s="116">
        <f>IF($L292&gt;INPUTS!$C$71,0,IF(G$5=INPUTS!$D$5,INPUTS!H$78,RABx!F297))</f>
        <v>0</v>
      </c>
      <c r="H292" s="116">
        <f>IF($L292&gt;INPUTS!$C$71,0,IF(H$5=INPUTS!$D$5,INPUTS!I$78,RABx!G297))</f>
        <v>0</v>
      </c>
      <c r="I292" s="167">
        <f>IF($L292&gt;INPUTS!$C$71,0,IF(I$5=INPUTS!$D$5,INPUTS!J$78,RABx!H297))</f>
        <v>0</v>
      </c>
      <c r="J292" s="111" t="s">
        <v>152</v>
      </c>
      <c r="K292" s="111"/>
      <c r="L292" s="342">
        <v>7</v>
      </c>
    </row>
    <row r="293" spans="1:12" ht="15">
      <c r="A293" s="253" t="s">
        <v>216</v>
      </c>
      <c r="C293" s="166">
        <f>C312</f>
        <v>0</v>
      </c>
      <c r="D293" s="167">
        <f aca="true" t="shared" si="172" ref="D293:I293">D312</f>
        <v>0</v>
      </c>
      <c r="E293" s="116">
        <f t="shared" si="172"/>
        <v>0</v>
      </c>
      <c r="F293" s="116">
        <f t="shared" si="172"/>
        <v>0</v>
      </c>
      <c r="G293" s="116">
        <f t="shared" si="172"/>
        <v>0</v>
      </c>
      <c r="H293" s="116">
        <f t="shared" si="172"/>
        <v>0</v>
      </c>
      <c r="I293" s="167">
        <f t="shared" si="172"/>
        <v>0</v>
      </c>
      <c r="J293" s="111" t="s">
        <v>147</v>
      </c>
      <c r="K293" s="111"/>
      <c r="L293" s="342">
        <v>7</v>
      </c>
    </row>
    <row r="294" spans="1:12" ht="15">
      <c r="A294" s="253" t="s">
        <v>217</v>
      </c>
      <c r="C294" s="166">
        <f>IF($L294&gt;INPUTS!$C$71,0,INPUTS!D$88)</f>
        <v>0</v>
      </c>
      <c r="D294" s="167">
        <f>IF($L294&gt;INPUTS!$C$71,0,INPUTS!E$88)</f>
        <v>0</v>
      </c>
      <c r="E294" s="116">
        <f>IF($L294&gt;INPUTS!$C$71,0,INPUTS!F$88)</f>
        <v>0</v>
      </c>
      <c r="F294" s="116">
        <f>IF($L294&gt;INPUTS!$C$71,0,INPUTS!G$88)</f>
        <v>0</v>
      </c>
      <c r="G294" s="116">
        <f>IF($L294&gt;INPUTS!$C$71,0,INPUTS!H$88)</f>
        <v>0</v>
      </c>
      <c r="H294" s="116">
        <f>IF($L294&gt;INPUTS!$C$71,0,INPUTS!I$88)</f>
        <v>0</v>
      </c>
      <c r="I294" s="167">
        <f>IF($L294&gt;INPUTS!$C$71,0,INPUTS!J$88)</f>
        <v>0</v>
      </c>
      <c r="J294" s="111" t="s">
        <v>69</v>
      </c>
      <c r="K294" s="111"/>
      <c r="L294" s="342">
        <v>7</v>
      </c>
    </row>
    <row r="295" spans="1:12" ht="15">
      <c r="A295" s="253" t="s">
        <v>218</v>
      </c>
      <c r="C295" s="166">
        <f>C306</f>
        <v>0</v>
      </c>
      <c r="D295" s="167">
        <f aca="true" t="shared" si="173" ref="D295:I295">D306</f>
        <v>0</v>
      </c>
      <c r="E295" s="116">
        <f t="shared" si="173"/>
        <v>0</v>
      </c>
      <c r="F295" s="116">
        <f t="shared" si="173"/>
        <v>0</v>
      </c>
      <c r="G295" s="116">
        <f t="shared" si="173"/>
        <v>0</v>
      </c>
      <c r="H295" s="116">
        <f t="shared" si="173"/>
        <v>0</v>
      </c>
      <c r="I295" s="167">
        <f t="shared" si="173"/>
        <v>0</v>
      </c>
      <c r="J295" s="111" t="s">
        <v>151</v>
      </c>
      <c r="K295" s="111"/>
      <c r="L295" s="342">
        <v>7</v>
      </c>
    </row>
    <row r="296" spans="1:12" ht="15">
      <c r="A296" s="253" t="s">
        <v>214</v>
      </c>
      <c r="C296" s="166">
        <f>IF($L296&gt;INPUTS!$C$71,0,INPUTS!D$98)</f>
        <v>0</v>
      </c>
      <c r="D296" s="167">
        <f>IF($L296&gt;INPUTS!$C$71,0,INPUTS!E$98)</f>
        <v>0</v>
      </c>
      <c r="E296" s="116">
        <f>IF($L296&gt;INPUTS!$C$71,0,INPUTS!F$98)</f>
        <v>0</v>
      </c>
      <c r="F296" s="116">
        <f>IF($L296&gt;INPUTS!$C$71,0,INPUTS!G$98)</f>
        <v>0</v>
      </c>
      <c r="G296" s="116">
        <f>IF($L296&gt;INPUTS!$C$71,0,INPUTS!H$98)</f>
        <v>0</v>
      </c>
      <c r="H296" s="116">
        <f>IF($L296&gt;INPUTS!$C$71,0,INPUTS!I$98)</f>
        <v>0</v>
      </c>
      <c r="I296" s="167">
        <f>IF($L296&gt;INPUTS!$C$71,0,INPUTS!J$98)</f>
        <v>0</v>
      </c>
      <c r="J296" s="111" t="s">
        <v>71</v>
      </c>
      <c r="K296" s="111"/>
      <c r="L296" s="342">
        <v>7</v>
      </c>
    </row>
    <row r="297" spans="1:12" ht="15">
      <c r="A297" s="253" t="s">
        <v>160</v>
      </c>
      <c r="C297" s="181">
        <f>C292-C293-C294+C295+C296</f>
        <v>0</v>
      </c>
      <c r="D297" s="182">
        <f aca="true" t="shared" si="174" ref="D297:I297">D292-D293-D294+D295+D296</f>
        <v>0</v>
      </c>
      <c r="E297" s="183">
        <f t="shared" si="174"/>
        <v>0</v>
      </c>
      <c r="F297" s="183">
        <f t="shared" si="174"/>
        <v>0</v>
      </c>
      <c r="G297" s="183">
        <f t="shared" si="174"/>
        <v>0</v>
      </c>
      <c r="H297" s="183">
        <f t="shared" si="174"/>
        <v>0</v>
      </c>
      <c r="I297" s="182">
        <f t="shared" si="174"/>
        <v>0</v>
      </c>
      <c r="J297" s="111"/>
      <c r="K297" s="111"/>
      <c r="L297" s="342">
        <v>7</v>
      </c>
    </row>
    <row r="298" spans="1:12" ht="15">
      <c r="A298" s="120"/>
      <c r="C298" s="162"/>
      <c r="D298" s="163"/>
      <c r="I298" s="163"/>
      <c r="J298" s="111"/>
      <c r="K298" s="111"/>
      <c r="L298" s="342">
        <v>7</v>
      </c>
    </row>
    <row r="299" spans="1:12" s="2" customFormat="1" ht="15">
      <c r="A299" s="226" t="str">
        <f>"Total Revaluation  ("&amp;INPUTS!$C$78&amp;")"</f>
        <v>Total Revaluation  (Seven)</v>
      </c>
      <c r="B299" s="131"/>
      <c r="C299" s="164"/>
      <c r="D299" s="165"/>
      <c r="E299" s="132"/>
      <c r="F299" s="132"/>
      <c r="G299" s="132"/>
      <c r="H299" s="132"/>
      <c r="I299" s="165"/>
      <c r="J299" s="111"/>
      <c r="K299" s="111"/>
      <c r="L299" s="342">
        <v>7</v>
      </c>
    </row>
    <row r="300" spans="1:12" ht="15">
      <c r="A300" s="120"/>
      <c r="C300" s="166"/>
      <c r="D300" s="167"/>
      <c r="E300" s="116"/>
      <c r="F300" s="116"/>
      <c r="G300" s="116"/>
      <c r="H300" s="116"/>
      <c r="I300" s="167"/>
      <c r="L300" s="342">
        <v>7</v>
      </c>
    </row>
    <row r="301" spans="1:12" ht="15">
      <c r="A301" s="253" t="s">
        <v>155</v>
      </c>
      <c r="C301" s="166">
        <f aca="true" t="shared" si="175" ref="C301:I301">C292</f>
        <v>0</v>
      </c>
      <c r="D301" s="167">
        <f t="shared" si="175"/>
        <v>0</v>
      </c>
      <c r="E301" s="116">
        <f t="shared" si="175"/>
        <v>0</v>
      </c>
      <c r="F301" s="116">
        <f t="shared" si="175"/>
        <v>0</v>
      </c>
      <c r="G301" s="116">
        <f t="shared" si="175"/>
        <v>0</v>
      </c>
      <c r="H301" s="116">
        <f t="shared" si="175"/>
        <v>0</v>
      </c>
      <c r="I301" s="167">
        <f t="shared" si="175"/>
        <v>0</v>
      </c>
      <c r="J301" s="109" t="s">
        <v>156</v>
      </c>
      <c r="L301" s="342">
        <v>7</v>
      </c>
    </row>
    <row r="302" spans="1:12" ht="15">
      <c r="A302" s="253" t="s">
        <v>268</v>
      </c>
      <c r="C302" s="166">
        <f>IF($L302&gt;INPUTS!$C$71,0,INPUTS!D$152)</f>
        <v>0</v>
      </c>
      <c r="D302" s="167">
        <f>IF($L302&gt;INPUTS!$C$71,0,INPUTS!E$152)</f>
        <v>0</v>
      </c>
      <c r="E302" s="116">
        <f>IF($L302&gt;INPUTS!$C$71,0,INPUTS!F$152)</f>
        <v>0</v>
      </c>
      <c r="F302" s="116">
        <f>IF($L302&gt;INPUTS!$C$71,0,INPUTS!G$152)</f>
        <v>0</v>
      </c>
      <c r="G302" s="116">
        <f>IF($L302&gt;INPUTS!$C$71,0,INPUTS!H$152)</f>
        <v>0</v>
      </c>
      <c r="H302" s="116">
        <f>IF($L302&gt;INPUTS!$C$71,0,INPUTS!I$152)</f>
        <v>0</v>
      </c>
      <c r="I302" s="167">
        <f>IF($L302&gt;INPUTS!$C$71,0,INPUTS!J$152)</f>
        <v>0</v>
      </c>
      <c r="J302" s="111" t="s">
        <v>265</v>
      </c>
      <c r="L302" s="342">
        <v>7</v>
      </c>
    </row>
    <row r="303" spans="1:12" ht="15">
      <c r="A303" s="253" t="s">
        <v>217</v>
      </c>
      <c r="C303" s="166">
        <f>IF($L303&gt;INPUTS!$C$71,0,INPUTS!D$88)</f>
        <v>0</v>
      </c>
      <c r="D303" s="167">
        <f>IF($L303&gt;INPUTS!$C$71,0,INPUTS!E$88)</f>
        <v>0</v>
      </c>
      <c r="E303" s="116">
        <f>IF($L303&gt;INPUTS!$C$71,0,INPUTS!F$88)</f>
        <v>0</v>
      </c>
      <c r="F303" s="116">
        <f>IF($L303&gt;INPUTS!$C$71,0,INPUTS!G$88)</f>
        <v>0</v>
      </c>
      <c r="G303" s="116">
        <f>IF($L303&gt;INPUTS!$C$71,0,INPUTS!H$88)</f>
        <v>0</v>
      </c>
      <c r="H303" s="116">
        <f>IF($L303&gt;INPUTS!$C$71,0,INPUTS!I$88)</f>
        <v>0</v>
      </c>
      <c r="I303" s="167">
        <f>IF($L303&gt;INPUTS!$C$71,0,INPUTS!J$88)</f>
        <v>0</v>
      </c>
      <c r="J303" s="111" t="s">
        <v>69</v>
      </c>
      <c r="L303" s="342">
        <v>7</v>
      </c>
    </row>
    <row r="304" spans="1:12" ht="15">
      <c r="A304" s="253" t="s">
        <v>262</v>
      </c>
      <c r="C304" s="181">
        <f>C301-C302-C303</f>
        <v>0</v>
      </c>
      <c r="D304" s="182">
        <f aca="true" t="shared" si="176" ref="D304">D301-D302-D303</f>
        <v>0</v>
      </c>
      <c r="E304" s="183">
        <f aca="true" t="shared" si="177" ref="E304">E301-E302-E303</f>
        <v>0</v>
      </c>
      <c r="F304" s="183">
        <f aca="true" t="shared" si="178" ref="F304">F301-F302-F303</f>
        <v>0</v>
      </c>
      <c r="G304" s="183">
        <f aca="true" t="shared" si="179" ref="G304">G301-G302-G303</f>
        <v>0</v>
      </c>
      <c r="H304" s="183">
        <f aca="true" t="shared" si="180" ref="H304">H301-H302-H303</f>
        <v>0</v>
      </c>
      <c r="I304" s="182">
        <f aca="true" t="shared" si="181" ref="I304">I301-I302-I303</f>
        <v>0</v>
      </c>
      <c r="J304" s="109" t="s">
        <v>146</v>
      </c>
      <c r="L304" s="342">
        <v>7</v>
      </c>
    </row>
    <row r="305" spans="1:12" ht="15">
      <c r="A305" s="253" t="s">
        <v>215</v>
      </c>
      <c r="C305" s="271">
        <f>IF($L305&gt;INPUTS!$C$71,0,INPUTS!D$110)</f>
        <v>0</v>
      </c>
      <c r="D305" s="272">
        <f>IF($L305&gt;INPUTS!$C$71,0,INPUTS!E$110)</f>
        <v>0</v>
      </c>
      <c r="E305" s="273">
        <f>IF($L305&gt;INPUTS!$C$71,0,INPUTS!F$110)</f>
        <v>0</v>
      </c>
      <c r="F305" s="273">
        <f>IF($L305&gt;INPUTS!$C$71,0,INPUTS!G$110)</f>
        <v>0</v>
      </c>
      <c r="G305" s="273">
        <f>IF($L305&gt;INPUTS!$C$71,0,INPUTS!H$110)</f>
        <v>0</v>
      </c>
      <c r="H305" s="273">
        <f>IF($L305&gt;INPUTS!$C$71,0,INPUTS!I$110)</f>
        <v>0</v>
      </c>
      <c r="I305" s="272">
        <f>IF($L305&gt;INPUTS!$C$71,0,INPUTS!J$110)</f>
        <v>0</v>
      </c>
      <c r="J305" s="109" t="s">
        <v>75</v>
      </c>
      <c r="L305" s="342">
        <v>7</v>
      </c>
    </row>
    <row r="306" spans="1:12" ht="15">
      <c r="A306" s="253" t="s">
        <v>154</v>
      </c>
      <c r="C306" s="168">
        <f>C304*C305</f>
        <v>0</v>
      </c>
      <c r="D306" s="169">
        <f aca="true" t="shared" si="182" ref="D306:I306">D304*D305</f>
        <v>0</v>
      </c>
      <c r="E306" s="119">
        <f t="shared" si="182"/>
        <v>0</v>
      </c>
      <c r="F306" s="119">
        <f t="shared" si="182"/>
        <v>0</v>
      </c>
      <c r="G306" s="119">
        <f t="shared" si="182"/>
        <v>0</v>
      </c>
      <c r="H306" s="119">
        <f t="shared" si="182"/>
        <v>0</v>
      </c>
      <c r="I306" s="169">
        <f t="shared" si="182"/>
        <v>0</v>
      </c>
      <c r="J306" s="109" t="s">
        <v>157</v>
      </c>
      <c r="L306" s="342">
        <v>7</v>
      </c>
    </row>
    <row r="307" spans="1:12" ht="15">
      <c r="A307" s="120"/>
      <c r="C307" s="162"/>
      <c r="D307" s="163"/>
      <c r="I307" s="163"/>
      <c r="L307" s="342">
        <v>7</v>
      </c>
    </row>
    <row r="308" spans="1:12" s="2" customFormat="1" ht="15">
      <c r="A308" s="226" t="str">
        <f>"Total depreciation  ("&amp;INPUTS!$C$78&amp;")"</f>
        <v>Total depreciation  (Seven)</v>
      </c>
      <c r="B308" s="131"/>
      <c r="C308" s="164"/>
      <c r="D308" s="165"/>
      <c r="E308" s="132"/>
      <c r="F308" s="132"/>
      <c r="G308" s="132"/>
      <c r="H308" s="132"/>
      <c r="I308" s="165"/>
      <c r="J308" s="111"/>
      <c r="K308" s="111"/>
      <c r="L308" s="342">
        <v>7</v>
      </c>
    </row>
    <row r="309" spans="1:12" ht="15">
      <c r="A309" s="120"/>
      <c r="C309" s="162"/>
      <c r="D309" s="163"/>
      <c r="I309" s="163"/>
      <c r="L309" s="342">
        <v>7</v>
      </c>
    </row>
    <row r="310" spans="1:12" ht="15">
      <c r="A310" s="253" t="s">
        <v>155</v>
      </c>
      <c r="C310" s="166">
        <f>C292</f>
        <v>0</v>
      </c>
      <c r="D310" s="167">
        <f aca="true" t="shared" si="183" ref="D310:I310">D292</f>
        <v>0</v>
      </c>
      <c r="E310" s="116">
        <f t="shared" si="183"/>
        <v>0</v>
      </c>
      <c r="F310" s="116">
        <f t="shared" si="183"/>
        <v>0</v>
      </c>
      <c r="G310" s="116">
        <f t="shared" si="183"/>
        <v>0</v>
      </c>
      <c r="H310" s="116">
        <f t="shared" si="183"/>
        <v>0</v>
      </c>
      <c r="I310" s="167">
        <f t="shared" si="183"/>
        <v>0</v>
      </c>
      <c r="J310" s="109" t="s">
        <v>156</v>
      </c>
      <c r="L310" s="342">
        <v>7</v>
      </c>
    </row>
    <row r="311" spans="1:12" ht="15">
      <c r="A311" s="253" t="s">
        <v>212</v>
      </c>
      <c r="C311" s="268">
        <f>IF($L311&gt;INPUTS!$C$71,0,_xlfn.IFERROR(1/INPUTS!D$120,0))</f>
        <v>0</v>
      </c>
      <c r="D311" s="269">
        <f>IF($L311&gt;INPUTS!$C$71,0,_xlfn.IFERROR(1/INPUTS!E$120,0))</f>
        <v>0</v>
      </c>
      <c r="E311" s="270">
        <f>IF($L311&gt;INPUTS!$C$71,0,_xlfn.IFERROR(1/INPUTS!F$120,0))</f>
        <v>0</v>
      </c>
      <c r="F311" s="270">
        <f>IF($L311&gt;INPUTS!$C$71,0,_xlfn.IFERROR(1/INPUTS!G$120,0))</f>
        <v>0</v>
      </c>
      <c r="G311" s="270">
        <f>IF($L311&gt;INPUTS!$C$71,0,_xlfn.IFERROR(1/INPUTS!H$120,0))</f>
        <v>0</v>
      </c>
      <c r="H311" s="270">
        <f>IF($L311&gt;INPUTS!$C$71,0,_xlfn.IFERROR(1/INPUTS!I$120,0))</f>
        <v>0</v>
      </c>
      <c r="I311" s="269">
        <f>IF($L311&gt;INPUTS!$C$71,0,_xlfn.IFERROR(1/INPUTS!J$120,0))</f>
        <v>0</v>
      </c>
      <c r="J311" s="109" t="s">
        <v>158</v>
      </c>
      <c r="L311" s="342">
        <v>7</v>
      </c>
    </row>
    <row r="312" spans="1:12" ht="15">
      <c r="A312" s="253" t="s">
        <v>134</v>
      </c>
      <c r="C312" s="168">
        <f>_xlfn.IFERROR(C310*C311,0)</f>
        <v>0</v>
      </c>
      <c r="D312" s="169">
        <f aca="true" t="shared" si="184" ref="D312">_xlfn.IFERROR(D310*D311,0)</f>
        <v>0</v>
      </c>
      <c r="E312" s="119">
        <f aca="true" t="shared" si="185" ref="E312">_xlfn.IFERROR(E310*E311,0)</f>
        <v>0</v>
      </c>
      <c r="F312" s="119">
        <f aca="true" t="shared" si="186" ref="F312">_xlfn.IFERROR(F310*F311,0)</f>
        <v>0</v>
      </c>
      <c r="G312" s="119">
        <f aca="true" t="shared" si="187" ref="G312">_xlfn.IFERROR(G310*G311,0)</f>
        <v>0</v>
      </c>
      <c r="H312" s="119">
        <f aca="true" t="shared" si="188" ref="H312">_xlfn.IFERROR(H310*H311,0)</f>
        <v>0</v>
      </c>
      <c r="I312" s="169">
        <f aca="true" t="shared" si="189" ref="I312">_xlfn.IFERROR(I310*I311,0)</f>
        <v>0</v>
      </c>
      <c r="J312" s="109" t="s">
        <v>159</v>
      </c>
      <c r="L312" s="342">
        <v>7</v>
      </c>
    </row>
    <row r="313" spans="1:12" ht="15">
      <c r="A313" s="122"/>
      <c r="C313" s="162"/>
      <c r="D313" s="163"/>
      <c r="I313" s="163"/>
      <c r="L313" s="342">
        <v>7</v>
      </c>
    </row>
    <row r="314" spans="1:12" s="2" customFormat="1" ht="15">
      <c r="A314" s="226" t="str">
        <f>"Total opening RAB value without revaluations  ("&amp;INPUTS!$C$78&amp;")"</f>
        <v>Total opening RAB value without revaluations  (Seven)</v>
      </c>
      <c r="B314" s="131"/>
      <c r="C314" s="164"/>
      <c r="D314" s="165"/>
      <c r="E314" s="132"/>
      <c r="F314" s="132"/>
      <c r="G314" s="132"/>
      <c r="H314" s="132"/>
      <c r="I314" s="165"/>
      <c r="J314" s="111"/>
      <c r="K314" s="111"/>
      <c r="L314" s="342">
        <v>7</v>
      </c>
    </row>
    <row r="315" spans="1:12" ht="15">
      <c r="A315" s="120"/>
      <c r="C315" s="162"/>
      <c r="D315" s="163"/>
      <c r="I315" s="163"/>
      <c r="L315" s="342">
        <v>7</v>
      </c>
    </row>
    <row r="316" spans="1:12" ht="15">
      <c r="A316" s="253" t="s">
        <v>193</v>
      </c>
      <c r="C316" s="166">
        <f>IF($L316&gt;INPUTS!$C$71,0,IF(C$5=INPUTS!$D$5,INPUTS!$D$130,RABx!B320))</f>
        <v>0</v>
      </c>
      <c r="D316" s="167">
        <f>IF($L316&gt;INPUTS!$C$71,0,IF(D$5=INPUTS!$D$5,INPUTS!$D$130,RABx!C320))</f>
        <v>0</v>
      </c>
      <c r="E316" s="116">
        <f>IF($L316&gt;INPUTS!$C$71,0,IF(E$5=INPUTS!$D$5,INPUTS!$D$130,RABx!D320))</f>
        <v>0</v>
      </c>
      <c r="F316" s="116">
        <f>IF($L316&gt;INPUTS!$C$71,0,IF(F$5=INPUTS!$D$5,INPUTS!$D$130,RABx!E320))</f>
        <v>0</v>
      </c>
      <c r="G316" s="116">
        <f>IF($L316&gt;INPUTS!$C$71,0,IF(G$5=INPUTS!$D$5,INPUTS!$D$130,RABx!F320))</f>
        <v>0</v>
      </c>
      <c r="H316" s="116">
        <f>IF($L316&gt;INPUTS!$C$71,0,IF(H$5=INPUTS!$D$5,INPUTS!$D$130,RABx!G320))</f>
        <v>0</v>
      </c>
      <c r="I316" s="167">
        <f>IF($L316&gt;INPUTS!$C$71,0,IF(I$5=INPUTS!$D$5,INPUTS!$D$130,RABx!H320))</f>
        <v>0</v>
      </c>
      <c r="J316" s="109" t="s">
        <v>195</v>
      </c>
      <c r="L316" s="342">
        <v>7</v>
      </c>
    </row>
    <row r="317" spans="1:12" ht="15">
      <c r="A317" s="253" t="s">
        <v>209</v>
      </c>
      <c r="C317" s="166">
        <f>C326</f>
        <v>0</v>
      </c>
      <c r="D317" s="167">
        <f aca="true" t="shared" si="190" ref="D317:I317">D326</f>
        <v>0</v>
      </c>
      <c r="E317" s="116">
        <f t="shared" si="190"/>
        <v>0</v>
      </c>
      <c r="F317" s="116">
        <f t="shared" si="190"/>
        <v>0</v>
      </c>
      <c r="G317" s="116">
        <f t="shared" si="190"/>
        <v>0</v>
      </c>
      <c r="H317" s="116">
        <f t="shared" si="190"/>
        <v>0</v>
      </c>
      <c r="I317" s="167">
        <f t="shared" si="190"/>
        <v>0</v>
      </c>
      <c r="J317" s="109" t="s">
        <v>149</v>
      </c>
      <c r="L317" s="342">
        <v>7</v>
      </c>
    </row>
    <row r="318" spans="1:12" ht="15">
      <c r="A318" s="253" t="s">
        <v>213</v>
      </c>
      <c r="C318" s="166">
        <f>IF($L318&gt;INPUTS!$C$71,0,INPUTS!D$142)</f>
        <v>0</v>
      </c>
      <c r="D318" s="167">
        <f>IF($L318&gt;INPUTS!$C$71,0,INPUTS!E$142)</f>
        <v>0</v>
      </c>
      <c r="E318" s="116">
        <f>IF($L318&gt;INPUTS!$C$71,0,INPUTS!F$142)</f>
        <v>0</v>
      </c>
      <c r="F318" s="116">
        <f>IF($L318&gt;INPUTS!$C$71,0,INPUTS!G$142)</f>
        <v>0</v>
      </c>
      <c r="G318" s="116">
        <f>IF($L318&gt;INPUTS!$C$71,0,INPUTS!H$142)</f>
        <v>0</v>
      </c>
      <c r="H318" s="116">
        <f>IF($L318&gt;INPUTS!$C$71,0,INPUTS!I$142)</f>
        <v>0</v>
      </c>
      <c r="I318" s="167">
        <f>IF($L318&gt;INPUTS!$C$71,0,INPUTS!J$142)</f>
        <v>0</v>
      </c>
      <c r="J318" s="109" t="s">
        <v>199</v>
      </c>
      <c r="L318" s="342">
        <v>7</v>
      </c>
    </row>
    <row r="319" spans="1:12" ht="15">
      <c r="A319" s="253" t="s">
        <v>214</v>
      </c>
      <c r="C319" s="166">
        <f>C296</f>
        <v>0</v>
      </c>
      <c r="D319" s="167">
        <f aca="true" t="shared" si="191" ref="D319:I319">D296</f>
        <v>0</v>
      </c>
      <c r="E319" s="116">
        <f t="shared" si="191"/>
        <v>0</v>
      </c>
      <c r="F319" s="116">
        <f t="shared" si="191"/>
        <v>0</v>
      </c>
      <c r="G319" s="116">
        <f t="shared" si="191"/>
        <v>0</v>
      </c>
      <c r="H319" s="116">
        <f t="shared" si="191"/>
        <v>0</v>
      </c>
      <c r="I319" s="167">
        <f t="shared" si="191"/>
        <v>0</v>
      </c>
      <c r="J319" s="109" t="s">
        <v>71</v>
      </c>
      <c r="L319" s="342">
        <v>7</v>
      </c>
    </row>
    <row r="320" spans="1:12" ht="15">
      <c r="A320" s="253" t="s">
        <v>194</v>
      </c>
      <c r="C320" s="168">
        <f>C316-C317-C318+C319</f>
        <v>0</v>
      </c>
      <c r="D320" s="169">
        <f aca="true" t="shared" si="192" ref="D320:I320">D316-D317-D318+D319</f>
        <v>0</v>
      </c>
      <c r="E320" s="119">
        <f t="shared" si="192"/>
        <v>0</v>
      </c>
      <c r="F320" s="119">
        <f t="shared" si="192"/>
        <v>0</v>
      </c>
      <c r="G320" s="119">
        <f t="shared" si="192"/>
        <v>0</v>
      </c>
      <c r="H320" s="119">
        <f t="shared" si="192"/>
        <v>0</v>
      </c>
      <c r="I320" s="169">
        <f t="shared" si="192"/>
        <v>0</v>
      </c>
      <c r="J320" s="109" t="s">
        <v>146</v>
      </c>
      <c r="L320" s="342">
        <v>7</v>
      </c>
    </row>
    <row r="321" spans="1:12" ht="15">
      <c r="A321" s="120"/>
      <c r="C321" s="162"/>
      <c r="D321" s="163"/>
      <c r="I321" s="163"/>
      <c r="L321" s="342">
        <v>7</v>
      </c>
    </row>
    <row r="322" spans="1:12" s="2" customFormat="1" ht="15">
      <c r="A322" s="226" t="str">
        <f>"Total adjusted depreciation  ("&amp;INPUTS!$C$78&amp;")"</f>
        <v>Total adjusted depreciation  (Seven)</v>
      </c>
      <c r="B322" s="131"/>
      <c r="C322" s="164"/>
      <c r="D322" s="165"/>
      <c r="E322" s="132"/>
      <c r="F322" s="132"/>
      <c r="G322" s="132"/>
      <c r="H322" s="132"/>
      <c r="I322" s="165"/>
      <c r="J322" s="111"/>
      <c r="K322" s="111"/>
      <c r="L322" s="342">
        <v>7</v>
      </c>
    </row>
    <row r="323" spans="1:12" ht="15">
      <c r="A323" s="120"/>
      <c r="C323" s="162"/>
      <c r="D323" s="163"/>
      <c r="I323" s="163"/>
      <c r="L323" s="342">
        <v>7</v>
      </c>
    </row>
    <row r="324" spans="1:12" ht="15">
      <c r="A324" s="253" t="s">
        <v>155</v>
      </c>
      <c r="C324" s="166">
        <f>C316</f>
        <v>0</v>
      </c>
      <c r="D324" s="167">
        <f aca="true" t="shared" si="193" ref="D324:I324">D316</f>
        <v>0</v>
      </c>
      <c r="E324" s="116">
        <f t="shared" si="193"/>
        <v>0</v>
      </c>
      <c r="F324" s="116">
        <f t="shared" si="193"/>
        <v>0</v>
      </c>
      <c r="G324" s="116">
        <f t="shared" si="193"/>
        <v>0</v>
      </c>
      <c r="H324" s="116">
        <f t="shared" si="193"/>
        <v>0</v>
      </c>
      <c r="I324" s="167">
        <f t="shared" si="193"/>
        <v>0</v>
      </c>
      <c r="J324" s="109" t="s">
        <v>197</v>
      </c>
      <c r="L324" s="342">
        <v>7</v>
      </c>
    </row>
    <row r="325" spans="1:12" ht="15">
      <c r="A325" s="253" t="s">
        <v>212</v>
      </c>
      <c r="C325" s="268">
        <f>IF($L325&gt;INPUTS!$C$71,0,_xlfn.IFERROR(1/INPUTS!D$120,0))</f>
        <v>0</v>
      </c>
      <c r="D325" s="269">
        <f>IF($L325&gt;INPUTS!$C$71,0,_xlfn.IFERROR(1/INPUTS!E$120,0))</f>
        <v>0</v>
      </c>
      <c r="E325" s="270">
        <f>IF($L325&gt;INPUTS!$C$71,0,_xlfn.IFERROR(1/INPUTS!F$120,0))</f>
        <v>0</v>
      </c>
      <c r="F325" s="270">
        <f>IF($L325&gt;INPUTS!$C$71,0,_xlfn.IFERROR(1/INPUTS!G$120,0))</f>
        <v>0</v>
      </c>
      <c r="G325" s="270">
        <f>IF($L325&gt;INPUTS!$C$71,0,_xlfn.IFERROR(1/INPUTS!H$120,0))</f>
        <v>0</v>
      </c>
      <c r="H325" s="270">
        <f>IF($L325&gt;INPUTS!$C$71,0,_xlfn.IFERROR(1/INPUTS!I$120,0))</f>
        <v>0</v>
      </c>
      <c r="I325" s="269">
        <f>IF($L325&gt;INPUTS!$C$71,0,_xlfn.IFERROR(1/INPUTS!J$120,0))</f>
        <v>0</v>
      </c>
      <c r="J325" s="109" t="s">
        <v>158</v>
      </c>
      <c r="L325" s="342">
        <v>7</v>
      </c>
    </row>
    <row r="326" spans="1:12" ht="15">
      <c r="A326" s="253" t="s">
        <v>134</v>
      </c>
      <c r="C326" s="168">
        <f>_xlfn.IFERROR(C324*C325,0)</f>
        <v>0</v>
      </c>
      <c r="D326" s="169">
        <f aca="true" t="shared" si="194" ref="D326">_xlfn.IFERROR(D324*D325,0)</f>
        <v>0</v>
      </c>
      <c r="E326" s="119">
        <f aca="true" t="shared" si="195" ref="E326">_xlfn.IFERROR(E324*E325,0)</f>
        <v>0</v>
      </c>
      <c r="F326" s="119">
        <f aca="true" t="shared" si="196" ref="F326">_xlfn.IFERROR(F324*F325,0)</f>
        <v>0</v>
      </c>
      <c r="G326" s="119">
        <f aca="true" t="shared" si="197" ref="G326">_xlfn.IFERROR(G324*G325,0)</f>
        <v>0</v>
      </c>
      <c r="H326" s="119">
        <f aca="true" t="shared" si="198" ref="H326">_xlfn.IFERROR(H324*H325,0)</f>
        <v>0</v>
      </c>
      <c r="I326" s="169">
        <f aca="true" t="shared" si="199" ref="I326">_xlfn.IFERROR(I324*I325,0)</f>
        <v>0</v>
      </c>
      <c r="J326" s="109" t="s">
        <v>198</v>
      </c>
      <c r="L326" s="342">
        <v>7</v>
      </c>
    </row>
    <row r="327" spans="1:12" ht="15">
      <c r="A327" s="120"/>
      <c r="C327" s="162"/>
      <c r="D327" s="163"/>
      <c r="I327" s="163"/>
      <c r="L327" s="342">
        <v>7</v>
      </c>
    </row>
    <row r="328" ht="15">
      <c r="L328" s="342">
        <v>7</v>
      </c>
    </row>
    <row r="329" spans="1:12" ht="15">
      <c r="A329" s="255" t="str">
        <f>(INPUTS!C79)</f>
        <v>Eight</v>
      </c>
      <c r="L329" s="342">
        <v>8</v>
      </c>
    </row>
    <row r="330" spans="1:12" ht="15">
      <c r="A330" s="225"/>
      <c r="L330" s="342">
        <v>8</v>
      </c>
    </row>
    <row r="331" spans="1:12" s="2" customFormat="1" ht="15">
      <c r="A331" s="226" t="str">
        <f>"Total Opening RAB value ("&amp;INPUTS!$C$79&amp;")"</f>
        <v>Total Opening RAB value (Eight)</v>
      </c>
      <c r="B331" s="131"/>
      <c r="C331" s="164"/>
      <c r="D331" s="165"/>
      <c r="E331" s="132"/>
      <c r="F331" s="132"/>
      <c r="G331" s="132"/>
      <c r="H331" s="132"/>
      <c r="I331" s="165"/>
      <c r="J331" s="111"/>
      <c r="K331" s="111"/>
      <c r="L331" s="342">
        <v>8</v>
      </c>
    </row>
    <row r="332" spans="1:12" ht="15">
      <c r="A332" s="120"/>
      <c r="C332" s="162"/>
      <c r="D332" s="163"/>
      <c r="I332" s="163"/>
      <c r="L332" s="342">
        <v>8</v>
      </c>
    </row>
    <row r="333" spans="1:12" ht="15">
      <c r="A333" s="253" t="s">
        <v>155</v>
      </c>
      <c r="C333" s="166">
        <f>IF($L333&gt;INPUTS!$C$71,0,IF(C$5=INPUTS!$D$5,INPUTS!D$79,RABx!B338))</f>
        <v>0</v>
      </c>
      <c r="D333" s="167">
        <f>IF($L333&gt;INPUTS!$C$71,0,IF(D$5=INPUTS!$D$5,INPUTS!E$79,RABx!C338))</f>
        <v>0</v>
      </c>
      <c r="E333" s="116">
        <f>IF($L333&gt;INPUTS!$C$71,0,IF(E$5=INPUTS!$D$5,INPUTS!F$79,RABx!D338))</f>
        <v>0</v>
      </c>
      <c r="F333" s="116">
        <f>IF($L333&gt;INPUTS!$C$71,0,IF(F$5=INPUTS!$D$5,INPUTS!G$79,RABx!E338))</f>
        <v>0</v>
      </c>
      <c r="G333" s="116">
        <f>IF($L333&gt;INPUTS!$C$71,0,IF(G$5=INPUTS!$D$5,INPUTS!H$79,RABx!F338))</f>
        <v>0</v>
      </c>
      <c r="H333" s="116">
        <f>IF($L333&gt;INPUTS!$C$71,0,IF(H$5=INPUTS!$D$5,INPUTS!I$79,RABx!G338))</f>
        <v>0</v>
      </c>
      <c r="I333" s="167">
        <f>IF($L333&gt;INPUTS!$C$71,0,IF(I$5=INPUTS!$D$5,INPUTS!J$79,RABx!H338))</f>
        <v>0</v>
      </c>
      <c r="J333" s="111" t="s">
        <v>152</v>
      </c>
      <c r="K333" s="111"/>
      <c r="L333" s="342">
        <v>8</v>
      </c>
    </row>
    <row r="334" spans="1:12" ht="15">
      <c r="A334" s="253" t="s">
        <v>216</v>
      </c>
      <c r="C334" s="166">
        <f>C353</f>
        <v>0</v>
      </c>
      <c r="D334" s="167">
        <f aca="true" t="shared" si="200" ref="D334:I334">D353</f>
        <v>0</v>
      </c>
      <c r="E334" s="116">
        <f t="shared" si="200"/>
        <v>0</v>
      </c>
      <c r="F334" s="116">
        <f t="shared" si="200"/>
        <v>0</v>
      </c>
      <c r="G334" s="116">
        <f t="shared" si="200"/>
        <v>0</v>
      </c>
      <c r="H334" s="116">
        <f t="shared" si="200"/>
        <v>0</v>
      </c>
      <c r="I334" s="167">
        <f t="shared" si="200"/>
        <v>0</v>
      </c>
      <c r="J334" s="111" t="s">
        <v>147</v>
      </c>
      <c r="K334" s="111"/>
      <c r="L334" s="342">
        <v>8</v>
      </c>
    </row>
    <row r="335" spans="1:12" ht="15">
      <c r="A335" s="253" t="s">
        <v>217</v>
      </c>
      <c r="C335" s="166">
        <f>IF($L335&gt;INPUTS!$C$71,0,INPUTS!D$89)</f>
        <v>0</v>
      </c>
      <c r="D335" s="167">
        <f>IF($L335&gt;INPUTS!$C$71,0,INPUTS!E$89)</f>
        <v>0</v>
      </c>
      <c r="E335" s="116">
        <f>IF($L335&gt;INPUTS!$C$71,0,INPUTS!F$89)</f>
        <v>0</v>
      </c>
      <c r="F335" s="116">
        <f>IF($L335&gt;INPUTS!$C$71,0,INPUTS!G$89)</f>
        <v>0</v>
      </c>
      <c r="G335" s="116">
        <f>IF($L335&gt;INPUTS!$C$71,0,INPUTS!H$89)</f>
        <v>0</v>
      </c>
      <c r="H335" s="116">
        <f>IF($L335&gt;INPUTS!$C$71,0,INPUTS!I$89)</f>
        <v>0</v>
      </c>
      <c r="I335" s="167">
        <f>IF($L335&gt;INPUTS!$C$71,0,INPUTS!J$89)</f>
        <v>0</v>
      </c>
      <c r="J335" s="111" t="s">
        <v>69</v>
      </c>
      <c r="K335" s="111"/>
      <c r="L335" s="342">
        <v>8</v>
      </c>
    </row>
    <row r="336" spans="1:12" ht="15">
      <c r="A336" s="253" t="s">
        <v>218</v>
      </c>
      <c r="C336" s="166">
        <f>C347</f>
        <v>0</v>
      </c>
      <c r="D336" s="167">
        <f aca="true" t="shared" si="201" ref="D336:I336">D347</f>
        <v>0</v>
      </c>
      <c r="E336" s="116">
        <f t="shared" si="201"/>
        <v>0</v>
      </c>
      <c r="F336" s="116">
        <f t="shared" si="201"/>
        <v>0</v>
      </c>
      <c r="G336" s="116">
        <f t="shared" si="201"/>
        <v>0</v>
      </c>
      <c r="H336" s="116">
        <f t="shared" si="201"/>
        <v>0</v>
      </c>
      <c r="I336" s="167">
        <f t="shared" si="201"/>
        <v>0</v>
      </c>
      <c r="J336" s="111" t="s">
        <v>151</v>
      </c>
      <c r="K336" s="111"/>
      <c r="L336" s="342">
        <v>8</v>
      </c>
    </row>
    <row r="337" spans="1:12" ht="15">
      <c r="A337" s="253" t="s">
        <v>214</v>
      </c>
      <c r="C337" s="166">
        <f>IF($L337&gt;INPUTS!$C$71,0,INPUTS!D$99)</f>
        <v>0</v>
      </c>
      <c r="D337" s="167">
        <f>IF($L337&gt;INPUTS!$C$71,0,INPUTS!E$99)</f>
        <v>0</v>
      </c>
      <c r="E337" s="116">
        <f>IF($L337&gt;INPUTS!$C$71,0,INPUTS!F$99)</f>
        <v>0</v>
      </c>
      <c r="F337" s="116">
        <f>IF($L337&gt;INPUTS!$C$71,0,INPUTS!G$99)</f>
        <v>0</v>
      </c>
      <c r="G337" s="116">
        <f>IF($L337&gt;INPUTS!$C$71,0,INPUTS!H$99)</f>
        <v>0</v>
      </c>
      <c r="H337" s="116">
        <f>IF($L337&gt;INPUTS!$C$71,0,INPUTS!I$99)</f>
        <v>0</v>
      </c>
      <c r="I337" s="167">
        <f>IF($L337&gt;INPUTS!$C$71,0,INPUTS!J$99)</f>
        <v>0</v>
      </c>
      <c r="J337" s="111" t="s">
        <v>71</v>
      </c>
      <c r="K337" s="111"/>
      <c r="L337" s="342">
        <v>8</v>
      </c>
    </row>
    <row r="338" spans="1:12" ht="15">
      <c r="A338" s="253" t="s">
        <v>160</v>
      </c>
      <c r="C338" s="181">
        <f>C333-C334-C335+C336+C337</f>
        <v>0</v>
      </c>
      <c r="D338" s="182">
        <f aca="true" t="shared" si="202" ref="D338:I338">D333-D334-D335+D336+D337</f>
        <v>0</v>
      </c>
      <c r="E338" s="183">
        <f t="shared" si="202"/>
        <v>0</v>
      </c>
      <c r="F338" s="183">
        <f t="shared" si="202"/>
        <v>0</v>
      </c>
      <c r="G338" s="183">
        <f t="shared" si="202"/>
        <v>0</v>
      </c>
      <c r="H338" s="183">
        <f t="shared" si="202"/>
        <v>0</v>
      </c>
      <c r="I338" s="182">
        <f t="shared" si="202"/>
        <v>0</v>
      </c>
      <c r="J338" s="111"/>
      <c r="K338" s="111"/>
      <c r="L338" s="342">
        <v>8</v>
      </c>
    </row>
    <row r="339" spans="1:12" ht="15">
      <c r="A339" s="120"/>
      <c r="C339" s="162"/>
      <c r="D339" s="163"/>
      <c r="I339" s="163"/>
      <c r="J339" s="111"/>
      <c r="K339" s="111"/>
      <c r="L339" s="342">
        <v>8</v>
      </c>
    </row>
    <row r="340" spans="1:12" s="2" customFormat="1" ht="15">
      <c r="A340" s="226" t="str">
        <f>"Total Revaluation  ("&amp;INPUTS!$C$79&amp;")"</f>
        <v>Total Revaluation  (Eight)</v>
      </c>
      <c r="B340" s="131"/>
      <c r="C340" s="164"/>
      <c r="D340" s="165"/>
      <c r="E340" s="132"/>
      <c r="F340" s="132"/>
      <c r="G340" s="132"/>
      <c r="H340" s="132"/>
      <c r="I340" s="165"/>
      <c r="J340" s="111"/>
      <c r="K340" s="111"/>
      <c r="L340" s="342">
        <v>8</v>
      </c>
    </row>
    <row r="341" spans="1:12" ht="15">
      <c r="A341" s="120"/>
      <c r="C341" s="166"/>
      <c r="D341" s="167"/>
      <c r="E341" s="116"/>
      <c r="F341" s="116"/>
      <c r="G341" s="116"/>
      <c r="H341" s="116"/>
      <c r="I341" s="167"/>
      <c r="L341" s="342">
        <v>8</v>
      </c>
    </row>
    <row r="342" spans="1:12" ht="15">
      <c r="A342" s="253" t="s">
        <v>155</v>
      </c>
      <c r="C342" s="166">
        <f aca="true" t="shared" si="203" ref="C342:I342">C333</f>
        <v>0</v>
      </c>
      <c r="D342" s="167">
        <f t="shared" si="203"/>
        <v>0</v>
      </c>
      <c r="E342" s="116">
        <f t="shared" si="203"/>
        <v>0</v>
      </c>
      <c r="F342" s="116">
        <f t="shared" si="203"/>
        <v>0</v>
      </c>
      <c r="G342" s="116">
        <f t="shared" si="203"/>
        <v>0</v>
      </c>
      <c r="H342" s="116">
        <f t="shared" si="203"/>
        <v>0</v>
      </c>
      <c r="I342" s="167">
        <f t="shared" si="203"/>
        <v>0</v>
      </c>
      <c r="J342" s="109" t="s">
        <v>156</v>
      </c>
      <c r="L342" s="342">
        <v>8</v>
      </c>
    </row>
    <row r="343" spans="1:12" ht="15">
      <c r="A343" s="253" t="s">
        <v>268</v>
      </c>
      <c r="C343" s="166">
        <f>IF($L343&gt;INPUTS!$C$71,0,INPUTS!D$153)</f>
        <v>0</v>
      </c>
      <c r="D343" s="167">
        <f>IF($L343&gt;INPUTS!$C$71,0,INPUTS!E$153)</f>
        <v>0</v>
      </c>
      <c r="E343" s="116">
        <f>IF($L343&gt;INPUTS!$C$71,0,INPUTS!F$153)</f>
        <v>0</v>
      </c>
      <c r="F343" s="116">
        <f>IF($L343&gt;INPUTS!$C$71,0,INPUTS!G$153)</f>
        <v>0</v>
      </c>
      <c r="G343" s="116">
        <f>IF($L343&gt;INPUTS!$C$71,0,INPUTS!H$153)</f>
        <v>0</v>
      </c>
      <c r="H343" s="116">
        <f>IF($L343&gt;INPUTS!$C$71,0,INPUTS!I$153)</f>
        <v>0</v>
      </c>
      <c r="I343" s="167">
        <f>IF($L343&gt;INPUTS!$C$71,0,INPUTS!J$153)</f>
        <v>0</v>
      </c>
      <c r="J343" s="111" t="s">
        <v>265</v>
      </c>
      <c r="L343" s="342">
        <v>8</v>
      </c>
    </row>
    <row r="344" spans="1:12" ht="15">
      <c r="A344" s="253" t="s">
        <v>217</v>
      </c>
      <c r="C344" s="166">
        <f>IF($L344&gt;INPUTS!$C$71,0,INPUTS!D$89)</f>
        <v>0</v>
      </c>
      <c r="D344" s="167">
        <f>IF($L344&gt;INPUTS!$C$71,0,INPUTS!E$89)</f>
        <v>0</v>
      </c>
      <c r="E344" s="116">
        <f>IF($L344&gt;INPUTS!$C$71,0,INPUTS!F$89)</f>
        <v>0</v>
      </c>
      <c r="F344" s="116">
        <f>IF($L344&gt;INPUTS!$C$71,0,INPUTS!G$89)</f>
        <v>0</v>
      </c>
      <c r="G344" s="116">
        <f>IF($L344&gt;INPUTS!$C$71,0,INPUTS!H$89)</f>
        <v>0</v>
      </c>
      <c r="H344" s="116">
        <f>IF($L344&gt;INPUTS!$C$71,0,INPUTS!I$89)</f>
        <v>0</v>
      </c>
      <c r="I344" s="167">
        <f>IF($L344&gt;INPUTS!$C$71,0,INPUTS!J$89)</f>
        <v>0</v>
      </c>
      <c r="J344" s="111" t="s">
        <v>69</v>
      </c>
      <c r="L344" s="342">
        <v>8</v>
      </c>
    </row>
    <row r="345" spans="1:12" ht="15">
      <c r="A345" s="253" t="s">
        <v>262</v>
      </c>
      <c r="C345" s="181">
        <f>C342-C343-C344</f>
        <v>0</v>
      </c>
      <c r="D345" s="182">
        <f aca="true" t="shared" si="204" ref="D345">D342-D343-D344</f>
        <v>0</v>
      </c>
      <c r="E345" s="183">
        <f aca="true" t="shared" si="205" ref="E345">E342-E343-E344</f>
        <v>0</v>
      </c>
      <c r="F345" s="183">
        <f aca="true" t="shared" si="206" ref="F345">F342-F343-F344</f>
        <v>0</v>
      </c>
      <c r="G345" s="183">
        <f aca="true" t="shared" si="207" ref="G345">G342-G343-G344</f>
        <v>0</v>
      </c>
      <c r="H345" s="183">
        <f aca="true" t="shared" si="208" ref="H345">H342-H343-H344</f>
        <v>0</v>
      </c>
      <c r="I345" s="182">
        <f aca="true" t="shared" si="209" ref="I345">I342-I343-I344</f>
        <v>0</v>
      </c>
      <c r="J345" s="109" t="s">
        <v>146</v>
      </c>
      <c r="L345" s="342">
        <v>8</v>
      </c>
    </row>
    <row r="346" spans="1:12" ht="15">
      <c r="A346" s="253" t="s">
        <v>215</v>
      </c>
      <c r="C346" s="271">
        <f>IF($L346&gt;INPUTS!$C$71,0,INPUTS!D$111)</f>
        <v>0</v>
      </c>
      <c r="D346" s="272">
        <f>IF($L346&gt;INPUTS!$C$71,0,INPUTS!E$111)</f>
        <v>0</v>
      </c>
      <c r="E346" s="273">
        <f>IF($L346&gt;INPUTS!$C$71,0,INPUTS!F$111)</f>
        <v>0</v>
      </c>
      <c r="F346" s="273">
        <f>IF($L346&gt;INPUTS!$C$71,0,INPUTS!G$111)</f>
        <v>0</v>
      </c>
      <c r="G346" s="273">
        <f>IF($L346&gt;INPUTS!$C$71,0,INPUTS!H$111)</f>
        <v>0</v>
      </c>
      <c r="H346" s="273">
        <f>IF($L346&gt;INPUTS!$C$71,0,INPUTS!I$111)</f>
        <v>0</v>
      </c>
      <c r="I346" s="272">
        <f>IF($L346&gt;INPUTS!$C$71,0,INPUTS!J$111)</f>
        <v>0</v>
      </c>
      <c r="J346" s="109" t="s">
        <v>75</v>
      </c>
      <c r="L346" s="342">
        <v>8</v>
      </c>
    </row>
    <row r="347" spans="1:12" ht="15">
      <c r="A347" s="253" t="s">
        <v>154</v>
      </c>
      <c r="C347" s="168">
        <f>C345*C346</f>
        <v>0</v>
      </c>
      <c r="D347" s="169">
        <f aca="true" t="shared" si="210" ref="D347:I347">D345*D346</f>
        <v>0</v>
      </c>
      <c r="E347" s="119">
        <f t="shared" si="210"/>
        <v>0</v>
      </c>
      <c r="F347" s="119">
        <f t="shared" si="210"/>
        <v>0</v>
      </c>
      <c r="G347" s="119">
        <f t="shared" si="210"/>
        <v>0</v>
      </c>
      <c r="H347" s="119">
        <f t="shared" si="210"/>
        <v>0</v>
      </c>
      <c r="I347" s="169">
        <f t="shared" si="210"/>
        <v>0</v>
      </c>
      <c r="J347" s="109" t="s">
        <v>157</v>
      </c>
      <c r="L347" s="342">
        <v>8</v>
      </c>
    </row>
    <row r="348" spans="1:12" ht="15">
      <c r="A348" s="120"/>
      <c r="C348" s="162"/>
      <c r="D348" s="163"/>
      <c r="I348" s="163"/>
      <c r="L348" s="342">
        <v>8</v>
      </c>
    </row>
    <row r="349" spans="1:12" s="2" customFormat="1" ht="15">
      <c r="A349" s="226" t="str">
        <f>"Total depreciation  ("&amp;INPUTS!$C$79&amp;")"</f>
        <v>Total depreciation  (Eight)</v>
      </c>
      <c r="B349" s="131"/>
      <c r="C349" s="164"/>
      <c r="D349" s="165"/>
      <c r="E349" s="132"/>
      <c r="F349" s="132"/>
      <c r="G349" s="132"/>
      <c r="H349" s="132"/>
      <c r="I349" s="165"/>
      <c r="J349" s="111"/>
      <c r="K349" s="111"/>
      <c r="L349" s="342">
        <v>8</v>
      </c>
    </row>
    <row r="350" spans="1:12" ht="15">
      <c r="A350" s="120"/>
      <c r="C350" s="162"/>
      <c r="D350" s="163"/>
      <c r="I350" s="163"/>
      <c r="L350" s="342">
        <v>8</v>
      </c>
    </row>
    <row r="351" spans="1:12" ht="15">
      <c r="A351" s="253" t="s">
        <v>155</v>
      </c>
      <c r="C351" s="166">
        <f>C333</f>
        <v>0</v>
      </c>
      <c r="D351" s="167">
        <f aca="true" t="shared" si="211" ref="D351:I351">D333</f>
        <v>0</v>
      </c>
      <c r="E351" s="116">
        <f t="shared" si="211"/>
        <v>0</v>
      </c>
      <c r="F351" s="116">
        <f t="shared" si="211"/>
        <v>0</v>
      </c>
      <c r="G351" s="116">
        <f t="shared" si="211"/>
        <v>0</v>
      </c>
      <c r="H351" s="116">
        <f t="shared" si="211"/>
        <v>0</v>
      </c>
      <c r="I351" s="167">
        <f t="shared" si="211"/>
        <v>0</v>
      </c>
      <c r="J351" s="109" t="s">
        <v>156</v>
      </c>
      <c r="L351" s="342">
        <v>8</v>
      </c>
    </row>
    <row r="352" spans="1:12" ht="15">
      <c r="A352" s="253" t="s">
        <v>212</v>
      </c>
      <c r="C352" s="268">
        <f>IF($L352&gt;INPUTS!$C$71,0,_xlfn.IFERROR(1/INPUTS!D$121,0))</f>
        <v>0</v>
      </c>
      <c r="D352" s="269">
        <f>IF($L352&gt;INPUTS!$C$71,0,_xlfn.IFERROR(1/INPUTS!E$121,0))</f>
        <v>0</v>
      </c>
      <c r="E352" s="270">
        <f>IF($L352&gt;INPUTS!$C$71,0,_xlfn.IFERROR(1/INPUTS!F$121,0))</f>
        <v>0</v>
      </c>
      <c r="F352" s="270">
        <f>IF($L352&gt;INPUTS!$C$71,0,_xlfn.IFERROR(1/INPUTS!G$121,0))</f>
        <v>0</v>
      </c>
      <c r="G352" s="270">
        <f>IF($L352&gt;INPUTS!$C$71,0,_xlfn.IFERROR(1/INPUTS!H$121,0))</f>
        <v>0</v>
      </c>
      <c r="H352" s="270">
        <f>IF($L352&gt;INPUTS!$C$71,0,_xlfn.IFERROR(1/INPUTS!I$121,0))</f>
        <v>0</v>
      </c>
      <c r="I352" s="269">
        <f>IF($L352&gt;INPUTS!$C$71,0,_xlfn.IFERROR(1/INPUTS!J$121,0))</f>
        <v>0</v>
      </c>
      <c r="J352" s="109" t="s">
        <v>158</v>
      </c>
      <c r="L352" s="342">
        <v>8</v>
      </c>
    </row>
    <row r="353" spans="1:12" ht="15">
      <c r="A353" s="253" t="s">
        <v>134</v>
      </c>
      <c r="C353" s="168">
        <f>_xlfn.IFERROR(C351*C352,0)</f>
        <v>0</v>
      </c>
      <c r="D353" s="169">
        <f aca="true" t="shared" si="212" ref="D353">_xlfn.IFERROR(D351*D352,0)</f>
        <v>0</v>
      </c>
      <c r="E353" s="119">
        <f aca="true" t="shared" si="213" ref="E353">_xlfn.IFERROR(E351*E352,0)</f>
        <v>0</v>
      </c>
      <c r="F353" s="119">
        <f aca="true" t="shared" si="214" ref="F353">_xlfn.IFERROR(F351*F352,0)</f>
        <v>0</v>
      </c>
      <c r="G353" s="119">
        <f aca="true" t="shared" si="215" ref="G353">_xlfn.IFERROR(G351*G352,0)</f>
        <v>0</v>
      </c>
      <c r="H353" s="119">
        <f aca="true" t="shared" si="216" ref="H353">_xlfn.IFERROR(H351*H352,0)</f>
        <v>0</v>
      </c>
      <c r="I353" s="169">
        <f aca="true" t="shared" si="217" ref="I353">_xlfn.IFERROR(I351*I352,0)</f>
        <v>0</v>
      </c>
      <c r="J353" s="109" t="s">
        <v>159</v>
      </c>
      <c r="L353" s="342">
        <v>8</v>
      </c>
    </row>
    <row r="354" spans="1:12" ht="15">
      <c r="A354" s="122"/>
      <c r="C354" s="162"/>
      <c r="D354" s="163"/>
      <c r="I354" s="163"/>
      <c r="L354" s="342">
        <v>8</v>
      </c>
    </row>
    <row r="355" spans="1:12" s="2" customFormat="1" ht="15">
      <c r="A355" s="226" t="str">
        <f>"Total opening RAB value without revaluations  ("&amp;INPUTS!$C$79&amp;")"</f>
        <v>Total opening RAB value without revaluations  (Eight)</v>
      </c>
      <c r="B355" s="131"/>
      <c r="C355" s="164"/>
      <c r="D355" s="165"/>
      <c r="E355" s="132"/>
      <c r="F355" s="132"/>
      <c r="G355" s="132"/>
      <c r="H355" s="132"/>
      <c r="I355" s="165"/>
      <c r="J355" s="111"/>
      <c r="K355" s="111"/>
      <c r="L355" s="342">
        <v>8</v>
      </c>
    </row>
    <row r="356" spans="1:12" ht="15">
      <c r="A356" s="120"/>
      <c r="C356" s="162"/>
      <c r="D356" s="163"/>
      <c r="I356" s="163"/>
      <c r="L356" s="342">
        <v>8</v>
      </c>
    </row>
    <row r="357" spans="1:12" ht="15">
      <c r="A357" s="253" t="s">
        <v>193</v>
      </c>
      <c r="C357" s="166">
        <f>IF($L357&gt;INPUTS!$C$71,0,IF(C$5=INPUTS!$D$5,INPUTS!$D$131,RABx!B361))</f>
        <v>0</v>
      </c>
      <c r="D357" s="167">
        <f>IF($L357&gt;INPUTS!$C$71,0,IF(D$5=INPUTS!$D$5,INPUTS!$D$131,RABx!C361))</f>
        <v>0</v>
      </c>
      <c r="E357" s="116">
        <f>IF($L357&gt;INPUTS!$C$71,0,IF(E$5=INPUTS!$D$5,INPUTS!$D$131,RABx!D361))</f>
        <v>0</v>
      </c>
      <c r="F357" s="116">
        <f>IF($L357&gt;INPUTS!$C$71,0,IF(F$5=INPUTS!$D$5,INPUTS!$D$131,RABx!E361))</f>
        <v>0</v>
      </c>
      <c r="G357" s="116">
        <f>IF($L357&gt;INPUTS!$C$71,0,IF(G$5=INPUTS!$D$5,INPUTS!$D$131,RABx!F361))</f>
        <v>0</v>
      </c>
      <c r="H357" s="116">
        <f>IF($L357&gt;INPUTS!$C$71,0,IF(H$5=INPUTS!$D$5,INPUTS!$D$131,RABx!G361))</f>
        <v>0</v>
      </c>
      <c r="I357" s="167">
        <f>IF($L357&gt;INPUTS!$C$71,0,IF(I$5=INPUTS!$D$5,INPUTS!$D$131,RABx!H361))</f>
        <v>0</v>
      </c>
      <c r="J357" s="109" t="s">
        <v>195</v>
      </c>
      <c r="L357" s="342">
        <v>8</v>
      </c>
    </row>
    <row r="358" spans="1:12" ht="15">
      <c r="A358" s="253" t="s">
        <v>209</v>
      </c>
      <c r="C358" s="166">
        <f>C367</f>
        <v>0</v>
      </c>
      <c r="D358" s="167">
        <f aca="true" t="shared" si="218" ref="D358:I358">D367</f>
        <v>0</v>
      </c>
      <c r="E358" s="116">
        <f t="shared" si="218"/>
        <v>0</v>
      </c>
      <c r="F358" s="116">
        <f t="shared" si="218"/>
        <v>0</v>
      </c>
      <c r="G358" s="116">
        <f t="shared" si="218"/>
        <v>0</v>
      </c>
      <c r="H358" s="116">
        <f t="shared" si="218"/>
        <v>0</v>
      </c>
      <c r="I358" s="167">
        <f t="shared" si="218"/>
        <v>0</v>
      </c>
      <c r="J358" s="109" t="s">
        <v>149</v>
      </c>
      <c r="L358" s="342">
        <v>8</v>
      </c>
    </row>
    <row r="359" spans="1:12" ht="15">
      <c r="A359" s="253" t="s">
        <v>213</v>
      </c>
      <c r="C359" s="166">
        <f>IF($L359&gt;INPUTS!$C$71,0,INPUTS!D$143)</f>
        <v>0</v>
      </c>
      <c r="D359" s="167">
        <f>IF($L359&gt;INPUTS!$C$71,0,INPUTS!E$143)</f>
        <v>0</v>
      </c>
      <c r="E359" s="116">
        <f>IF($L359&gt;INPUTS!$C$71,0,INPUTS!F$143)</f>
        <v>0</v>
      </c>
      <c r="F359" s="116">
        <f>IF($L359&gt;INPUTS!$C$71,0,INPUTS!G$143)</f>
        <v>0</v>
      </c>
      <c r="G359" s="116">
        <f>IF($L359&gt;INPUTS!$C$71,0,INPUTS!H$143)</f>
        <v>0</v>
      </c>
      <c r="H359" s="116">
        <f>IF($L359&gt;INPUTS!$C$71,0,INPUTS!I$143)</f>
        <v>0</v>
      </c>
      <c r="I359" s="167">
        <f>IF($L359&gt;INPUTS!$C$71,0,INPUTS!J$143)</f>
        <v>0</v>
      </c>
      <c r="J359" s="109" t="s">
        <v>199</v>
      </c>
      <c r="L359" s="342">
        <v>8</v>
      </c>
    </row>
    <row r="360" spans="1:12" ht="15">
      <c r="A360" s="253" t="s">
        <v>214</v>
      </c>
      <c r="C360" s="166">
        <f>C337</f>
        <v>0</v>
      </c>
      <c r="D360" s="167">
        <f aca="true" t="shared" si="219" ref="D360:I360">D337</f>
        <v>0</v>
      </c>
      <c r="E360" s="116">
        <f t="shared" si="219"/>
        <v>0</v>
      </c>
      <c r="F360" s="116">
        <f t="shared" si="219"/>
        <v>0</v>
      </c>
      <c r="G360" s="116">
        <f t="shared" si="219"/>
        <v>0</v>
      </c>
      <c r="H360" s="116">
        <f t="shared" si="219"/>
        <v>0</v>
      </c>
      <c r="I360" s="167">
        <f t="shared" si="219"/>
        <v>0</v>
      </c>
      <c r="J360" s="109" t="s">
        <v>71</v>
      </c>
      <c r="L360" s="342">
        <v>8</v>
      </c>
    </row>
    <row r="361" spans="1:12" ht="15">
      <c r="A361" s="253" t="s">
        <v>194</v>
      </c>
      <c r="C361" s="168">
        <f>C357-C358-C359+C360</f>
        <v>0</v>
      </c>
      <c r="D361" s="169">
        <f aca="true" t="shared" si="220" ref="D361:I361">D357-D358-D359+D360</f>
        <v>0</v>
      </c>
      <c r="E361" s="119">
        <f t="shared" si="220"/>
        <v>0</v>
      </c>
      <c r="F361" s="119">
        <f t="shared" si="220"/>
        <v>0</v>
      </c>
      <c r="G361" s="119">
        <f t="shared" si="220"/>
        <v>0</v>
      </c>
      <c r="H361" s="119">
        <f t="shared" si="220"/>
        <v>0</v>
      </c>
      <c r="I361" s="169">
        <f t="shared" si="220"/>
        <v>0</v>
      </c>
      <c r="J361" s="109" t="s">
        <v>146</v>
      </c>
      <c r="L361" s="342">
        <v>8</v>
      </c>
    </row>
    <row r="362" spans="1:12" ht="15">
      <c r="A362" s="120"/>
      <c r="C362" s="162"/>
      <c r="D362" s="163"/>
      <c r="I362" s="163"/>
      <c r="L362" s="342">
        <v>8</v>
      </c>
    </row>
    <row r="363" spans="1:12" s="2" customFormat="1" ht="15">
      <c r="A363" s="226" t="str">
        <f>"Total adjusted depreciation  ("&amp;INPUTS!$C$79&amp;")"</f>
        <v>Total adjusted depreciation  (Eight)</v>
      </c>
      <c r="B363" s="131"/>
      <c r="C363" s="164"/>
      <c r="D363" s="165"/>
      <c r="E363" s="132"/>
      <c r="F363" s="132"/>
      <c r="G363" s="132"/>
      <c r="H363" s="132"/>
      <c r="I363" s="165"/>
      <c r="J363" s="111"/>
      <c r="K363" s="111"/>
      <c r="L363" s="342">
        <v>8</v>
      </c>
    </row>
    <row r="364" spans="1:12" ht="15">
      <c r="A364" s="120"/>
      <c r="C364" s="162"/>
      <c r="D364" s="163"/>
      <c r="I364" s="163"/>
      <c r="L364" s="342">
        <v>8</v>
      </c>
    </row>
    <row r="365" spans="1:12" ht="15">
      <c r="A365" s="253" t="s">
        <v>155</v>
      </c>
      <c r="C365" s="166">
        <f>C357</f>
        <v>0</v>
      </c>
      <c r="D365" s="167">
        <f aca="true" t="shared" si="221" ref="D365:I365">D357</f>
        <v>0</v>
      </c>
      <c r="E365" s="116">
        <f t="shared" si="221"/>
        <v>0</v>
      </c>
      <c r="F365" s="116">
        <f t="shared" si="221"/>
        <v>0</v>
      </c>
      <c r="G365" s="116">
        <f t="shared" si="221"/>
        <v>0</v>
      </c>
      <c r="H365" s="116">
        <f t="shared" si="221"/>
        <v>0</v>
      </c>
      <c r="I365" s="167">
        <f t="shared" si="221"/>
        <v>0</v>
      </c>
      <c r="J365" s="109" t="s">
        <v>146</v>
      </c>
      <c r="L365" s="342">
        <v>8</v>
      </c>
    </row>
    <row r="366" spans="1:12" ht="15">
      <c r="A366" s="253" t="s">
        <v>212</v>
      </c>
      <c r="C366" s="268">
        <f>IF($L366&gt;INPUTS!$C$71,0,_xlfn.IFERROR(1/INPUTS!D$121,0))</f>
        <v>0</v>
      </c>
      <c r="D366" s="269">
        <f>IF($L366&gt;INPUTS!$C$71,0,_xlfn.IFERROR(1/INPUTS!E$121,0))</f>
        <v>0</v>
      </c>
      <c r="E366" s="270">
        <f>IF($L366&gt;INPUTS!$C$71,0,_xlfn.IFERROR(1/INPUTS!F$121,0))</f>
        <v>0</v>
      </c>
      <c r="F366" s="270">
        <f>IF($L366&gt;INPUTS!$C$71,0,_xlfn.IFERROR(1/INPUTS!G$121,0))</f>
        <v>0</v>
      </c>
      <c r="G366" s="270">
        <f>IF($L366&gt;INPUTS!$C$71,0,_xlfn.IFERROR(1/INPUTS!H$121,0))</f>
        <v>0</v>
      </c>
      <c r="H366" s="270">
        <f>IF($L366&gt;INPUTS!$C$71,0,_xlfn.IFERROR(1/INPUTS!I$121,0))</f>
        <v>0</v>
      </c>
      <c r="I366" s="269">
        <f>IF($L366&gt;INPUTS!$C$71,0,_xlfn.IFERROR(1/INPUTS!J$121,0))</f>
        <v>0</v>
      </c>
      <c r="J366" s="109" t="s">
        <v>158</v>
      </c>
      <c r="L366" s="342">
        <v>8</v>
      </c>
    </row>
    <row r="367" spans="1:12" ht="15">
      <c r="A367" s="253" t="s">
        <v>134</v>
      </c>
      <c r="C367" s="168">
        <f>_xlfn.IFERROR(C365*C366,0)</f>
        <v>0</v>
      </c>
      <c r="D367" s="169">
        <f aca="true" t="shared" si="222" ref="D367">_xlfn.IFERROR(D365*D366,0)</f>
        <v>0</v>
      </c>
      <c r="E367" s="119">
        <f aca="true" t="shared" si="223" ref="E367">_xlfn.IFERROR(E365*E366,0)</f>
        <v>0</v>
      </c>
      <c r="F367" s="119">
        <f aca="true" t="shared" si="224" ref="F367">_xlfn.IFERROR(F365*F366,0)</f>
        <v>0</v>
      </c>
      <c r="G367" s="119">
        <f aca="true" t="shared" si="225" ref="G367">_xlfn.IFERROR(G365*G366,0)</f>
        <v>0</v>
      </c>
      <c r="H367" s="119">
        <f aca="true" t="shared" si="226" ref="H367">_xlfn.IFERROR(H365*H366,0)</f>
        <v>0</v>
      </c>
      <c r="I367" s="169">
        <f aca="true" t="shared" si="227" ref="I367">_xlfn.IFERROR(I365*I366,0)</f>
        <v>0</v>
      </c>
      <c r="J367" s="109" t="s">
        <v>198</v>
      </c>
      <c r="L367" s="342">
        <v>8</v>
      </c>
    </row>
    <row r="368" spans="1:12" ht="15">
      <c r="A368" s="120"/>
      <c r="C368" s="162"/>
      <c r="D368" s="163"/>
      <c r="I368" s="163"/>
      <c r="L368" s="342">
        <v>8</v>
      </c>
    </row>
    <row r="369" ht="15">
      <c r="L369" s="342">
        <v>8</v>
      </c>
    </row>
    <row r="370" spans="1:12" ht="15">
      <c r="A370" s="255" t="str">
        <f>(INPUTS!C80)</f>
        <v>Nine</v>
      </c>
      <c r="L370" s="342">
        <v>9</v>
      </c>
    </row>
    <row r="371" spans="1:12" ht="15">
      <c r="A371" s="225"/>
      <c r="L371" s="342">
        <v>9</v>
      </c>
    </row>
    <row r="372" spans="1:12" s="2" customFormat="1" ht="15">
      <c r="A372" s="226" t="str">
        <f>"Total Opening RAB value ("&amp;INPUTS!$C$80&amp;")"</f>
        <v>Total Opening RAB value (Nine)</v>
      </c>
      <c r="B372" s="131"/>
      <c r="C372" s="164"/>
      <c r="D372" s="165"/>
      <c r="E372" s="132"/>
      <c r="F372" s="132"/>
      <c r="G372" s="132"/>
      <c r="H372" s="132"/>
      <c r="I372" s="165"/>
      <c r="J372" s="111"/>
      <c r="K372" s="111"/>
      <c r="L372" s="342">
        <v>9</v>
      </c>
    </row>
    <row r="373" spans="1:12" ht="15">
      <c r="A373" s="120"/>
      <c r="C373" s="162"/>
      <c r="D373" s="163"/>
      <c r="I373" s="163"/>
      <c r="L373" s="342">
        <v>9</v>
      </c>
    </row>
    <row r="374" spans="1:12" ht="15">
      <c r="A374" s="253" t="s">
        <v>155</v>
      </c>
      <c r="C374" s="166">
        <f>IF($L374&gt;INPUTS!$C$71,0,IF(C$5=INPUTS!$D$5,INPUTS!D$80,RABx!B379))</f>
        <v>0</v>
      </c>
      <c r="D374" s="167">
        <f>IF($L374&gt;INPUTS!$C$71,0,IF(D$5=INPUTS!$D$5,INPUTS!E$80,RABx!C379))</f>
        <v>0</v>
      </c>
      <c r="E374" s="116">
        <f>IF($L374&gt;INPUTS!$C$71,0,IF(E$5=INPUTS!$D$5,INPUTS!F$80,RABx!D379))</f>
        <v>0</v>
      </c>
      <c r="F374" s="116">
        <f>IF($L374&gt;INPUTS!$C$71,0,IF(F$5=INPUTS!$D$5,INPUTS!G$80,RABx!E379))</f>
        <v>0</v>
      </c>
      <c r="G374" s="116">
        <f>IF($L374&gt;INPUTS!$C$71,0,IF(G$5=INPUTS!$D$5,INPUTS!H$80,RABx!F379))</f>
        <v>0</v>
      </c>
      <c r="H374" s="116">
        <f>IF($L374&gt;INPUTS!$C$71,0,IF(H$5=INPUTS!$D$5,INPUTS!I$80,RABx!G379))</f>
        <v>0</v>
      </c>
      <c r="I374" s="167">
        <f>IF($L374&gt;INPUTS!$C$71,0,IF(I$5=INPUTS!$D$5,INPUTS!J$80,RABx!H379))</f>
        <v>0</v>
      </c>
      <c r="J374" s="111" t="s">
        <v>152</v>
      </c>
      <c r="K374" s="111"/>
      <c r="L374" s="342">
        <v>9</v>
      </c>
    </row>
    <row r="375" spans="1:12" ht="15">
      <c r="A375" s="253" t="s">
        <v>216</v>
      </c>
      <c r="C375" s="166">
        <f>C394</f>
        <v>0</v>
      </c>
      <c r="D375" s="167">
        <f aca="true" t="shared" si="228" ref="D375:I375">D394</f>
        <v>0</v>
      </c>
      <c r="E375" s="116">
        <f t="shared" si="228"/>
        <v>0</v>
      </c>
      <c r="F375" s="116">
        <f t="shared" si="228"/>
        <v>0</v>
      </c>
      <c r="G375" s="116">
        <f t="shared" si="228"/>
        <v>0</v>
      </c>
      <c r="H375" s="116">
        <f t="shared" si="228"/>
        <v>0</v>
      </c>
      <c r="I375" s="167">
        <f t="shared" si="228"/>
        <v>0</v>
      </c>
      <c r="J375" s="111" t="s">
        <v>147</v>
      </c>
      <c r="K375" s="111"/>
      <c r="L375" s="342">
        <v>9</v>
      </c>
    </row>
    <row r="376" spans="1:12" ht="15">
      <c r="A376" s="253" t="s">
        <v>217</v>
      </c>
      <c r="C376" s="166">
        <f>IF($L376&gt;INPUTS!$C$71,0,INPUTS!D$90)</f>
        <v>0</v>
      </c>
      <c r="D376" s="167">
        <f>IF($L376&gt;INPUTS!$C$71,0,INPUTS!E$90)</f>
        <v>0</v>
      </c>
      <c r="E376" s="116">
        <f>IF($L376&gt;INPUTS!$C$71,0,INPUTS!F$90)</f>
        <v>0</v>
      </c>
      <c r="F376" s="116">
        <f>IF($L376&gt;INPUTS!$C$71,0,INPUTS!G$90)</f>
        <v>0</v>
      </c>
      <c r="G376" s="116">
        <f>IF($L376&gt;INPUTS!$C$71,0,INPUTS!H$90)</f>
        <v>0</v>
      </c>
      <c r="H376" s="116">
        <f>IF($L376&gt;INPUTS!$C$71,0,INPUTS!I$90)</f>
        <v>0</v>
      </c>
      <c r="I376" s="167">
        <f>IF($L376&gt;INPUTS!$C$71,0,INPUTS!J$90)</f>
        <v>0</v>
      </c>
      <c r="J376" s="111" t="s">
        <v>69</v>
      </c>
      <c r="K376" s="111"/>
      <c r="L376" s="342">
        <v>9</v>
      </c>
    </row>
    <row r="377" spans="1:12" ht="15">
      <c r="A377" s="253" t="s">
        <v>218</v>
      </c>
      <c r="C377" s="166">
        <f>C388</f>
        <v>0</v>
      </c>
      <c r="D377" s="167">
        <f aca="true" t="shared" si="229" ref="D377:I377">D388</f>
        <v>0</v>
      </c>
      <c r="E377" s="116">
        <f t="shared" si="229"/>
        <v>0</v>
      </c>
      <c r="F377" s="116">
        <f t="shared" si="229"/>
        <v>0</v>
      </c>
      <c r="G377" s="116">
        <f t="shared" si="229"/>
        <v>0</v>
      </c>
      <c r="H377" s="116">
        <f t="shared" si="229"/>
        <v>0</v>
      </c>
      <c r="I377" s="167">
        <f t="shared" si="229"/>
        <v>0</v>
      </c>
      <c r="J377" s="111" t="s">
        <v>151</v>
      </c>
      <c r="K377" s="111"/>
      <c r="L377" s="342">
        <v>9</v>
      </c>
    </row>
    <row r="378" spans="1:12" ht="15">
      <c r="A378" s="253" t="s">
        <v>214</v>
      </c>
      <c r="C378" s="166">
        <f>IF($L378&gt;INPUTS!$C$71,0,INPUTS!D$100)</f>
        <v>0</v>
      </c>
      <c r="D378" s="167">
        <f>IF($L378&gt;INPUTS!$C$71,0,INPUTS!E$100)</f>
        <v>0</v>
      </c>
      <c r="E378" s="116">
        <f>IF($L378&gt;INPUTS!$C$71,0,INPUTS!F$100)</f>
        <v>0</v>
      </c>
      <c r="F378" s="116">
        <f>IF($L378&gt;INPUTS!$C$71,0,INPUTS!G$100)</f>
        <v>0</v>
      </c>
      <c r="G378" s="116">
        <f>IF($L378&gt;INPUTS!$C$71,0,INPUTS!H$100)</f>
        <v>0</v>
      </c>
      <c r="H378" s="116">
        <f>IF($L378&gt;INPUTS!$C$71,0,INPUTS!I$100)</f>
        <v>0</v>
      </c>
      <c r="I378" s="167">
        <f>IF($L378&gt;INPUTS!$C$71,0,INPUTS!J$100)</f>
        <v>0</v>
      </c>
      <c r="J378" s="111" t="s">
        <v>71</v>
      </c>
      <c r="K378" s="111"/>
      <c r="L378" s="342">
        <v>9</v>
      </c>
    </row>
    <row r="379" spans="1:12" ht="15">
      <c r="A379" s="253" t="s">
        <v>160</v>
      </c>
      <c r="C379" s="181">
        <f>C374-C375-C376+C377+C378</f>
        <v>0</v>
      </c>
      <c r="D379" s="182">
        <f aca="true" t="shared" si="230" ref="D379:I379">D374-D375-D376+D377+D378</f>
        <v>0</v>
      </c>
      <c r="E379" s="183">
        <f t="shared" si="230"/>
        <v>0</v>
      </c>
      <c r="F379" s="183">
        <f t="shared" si="230"/>
        <v>0</v>
      </c>
      <c r="G379" s="183">
        <f t="shared" si="230"/>
        <v>0</v>
      </c>
      <c r="H379" s="183">
        <f t="shared" si="230"/>
        <v>0</v>
      </c>
      <c r="I379" s="182">
        <f t="shared" si="230"/>
        <v>0</v>
      </c>
      <c r="J379" s="111"/>
      <c r="K379" s="111"/>
      <c r="L379" s="342">
        <v>9</v>
      </c>
    </row>
    <row r="380" spans="1:12" ht="15">
      <c r="A380" s="120"/>
      <c r="C380" s="162"/>
      <c r="D380" s="163"/>
      <c r="I380" s="163"/>
      <c r="J380" s="111"/>
      <c r="K380" s="111"/>
      <c r="L380" s="342">
        <v>9</v>
      </c>
    </row>
    <row r="381" spans="1:12" s="2" customFormat="1" ht="15">
      <c r="A381" s="226" t="str">
        <f>"Total Revaluation  ("&amp;INPUTS!$C$80&amp;")"</f>
        <v>Total Revaluation  (Nine)</v>
      </c>
      <c r="B381" s="131"/>
      <c r="C381" s="164"/>
      <c r="D381" s="165"/>
      <c r="E381" s="132"/>
      <c r="F381" s="132"/>
      <c r="G381" s="132"/>
      <c r="H381" s="132"/>
      <c r="I381" s="165"/>
      <c r="J381" s="111"/>
      <c r="K381" s="111"/>
      <c r="L381" s="342">
        <v>9</v>
      </c>
    </row>
    <row r="382" spans="1:12" ht="15">
      <c r="A382" s="120"/>
      <c r="C382" s="166"/>
      <c r="D382" s="167"/>
      <c r="E382" s="116"/>
      <c r="F382" s="116"/>
      <c r="G382" s="116"/>
      <c r="H382" s="116"/>
      <c r="I382" s="167"/>
      <c r="L382" s="342">
        <v>9</v>
      </c>
    </row>
    <row r="383" spans="1:12" ht="15">
      <c r="A383" s="122" t="s">
        <v>155</v>
      </c>
      <c r="C383" s="166">
        <f aca="true" t="shared" si="231" ref="C383:I383">C374</f>
        <v>0</v>
      </c>
      <c r="D383" s="167">
        <f t="shared" si="231"/>
        <v>0</v>
      </c>
      <c r="E383" s="116">
        <f t="shared" si="231"/>
        <v>0</v>
      </c>
      <c r="F383" s="116">
        <f t="shared" si="231"/>
        <v>0</v>
      </c>
      <c r="G383" s="116">
        <f t="shared" si="231"/>
        <v>0</v>
      </c>
      <c r="H383" s="116">
        <f t="shared" si="231"/>
        <v>0</v>
      </c>
      <c r="I383" s="167">
        <f t="shared" si="231"/>
        <v>0</v>
      </c>
      <c r="J383" s="109" t="s">
        <v>156</v>
      </c>
      <c r="L383" s="342">
        <v>9</v>
      </c>
    </row>
    <row r="384" spans="1:12" ht="15">
      <c r="A384" s="253" t="s">
        <v>268</v>
      </c>
      <c r="C384" s="166">
        <f>IF($L384&gt;INPUTS!$C$71,0,INPUTS!D$154)</f>
        <v>0</v>
      </c>
      <c r="D384" s="167">
        <f>IF($L384&gt;INPUTS!$C$71,0,INPUTS!E$154)</f>
        <v>0</v>
      </c>
      <c r="E384" s="116">
        <f>IF($L384&gt;INPUTS!$C$71,0,INPUTS!F$154)</f>
        <v>0</v>
      </c>
      <c r="F384" s="116">
        <f>IF($L384&gt;INPUTS!$C$71,0,INPUTS!G$154)</f>
        <v>0</v>
      </c>
      <c r="G384" s="116">
        <f>IF($L384&gt;INPUTS!$C$71,0,INPUTS!H$154)</f>
        <v>0</v>
      </c>
      <c r="H384" s="116">
        <f>IF($L384&gt;INPUTS!$C$71,0,INPUTS!I$154)</f>
        <v>0</v>
      </c>
      <c r="I384" s="167">
        <f>IF($L384&gt;INPUTS!$C$71,0,INPUTS!J$154)</f>
        <v>0</v>
      </c>
      <c r="J384" s="111" t="s">
        <v>265</v>
      </c>
      <c r="L384" s="342">
        <v>9</v>
      </c>
    </row>
    <row r="385" spans="1:12" ht="15">
      <c r="A385" s="253" t="s">
        <v>217</v>
      </c>
      <c r="C385" s="166">
        <f>IF($L385&gt;INPUTS!$C$71,0,INPUTS!D$90)</f>
        <v>0</v>
      </c>
      <c r="D385" s="167">
        <f>IF($L385&gt;INPUTS!$C$71,0,INPUTS!E$90)</f>
        <v>0</v>
      </c>
      <c r="E385" s="116">
        <f>IF($L385&gt;INPUTS!$C$71,0,INPUTS!F$90)</f>
        <v>0</v>
      </c>
      <c r="F385" s="116">
        <f>IF($L385&gt;INPUTS!$C$71,0,INPUTS!G$90)</f>
        <v>0</v>
      </c>
      <c r="G385" s="116">
        <f>IF($L385&gt;INPUTS!$C$71,0,INPUTS!H$90)</f>
        <v>0</v>
      </c>
      <c r="H385" s="116">
        <f>IF($L385&gt;INPUTS!$C$71,0,INPUTS!I$90)</f>
        <v>0</v>
      </c>
      <c r="I385" s="167">
        <f>IF($L385&gt;INPUTS!$C$71,0,INPUTS!J$90)</f>
        <v>0</v>
      </c>
      <c r="J385" s="111" t="s">
        <v>69</v>
      </c>
      <c r="L385" s="342">
        <v>9</v>
      </c>
    </row>
    <row r="386" spans="1:12" ht="15">
      <c r="A386" s="253" t="s">
        <v>262</v>
      </c>
      <c r="C386" s="181">
        <f>C383-C384-C385</f>
        <v>0</v>
      </c>
      <c r="D386" s="182">
        <f aca="true" t="shared" si="232" ref="D386">D383-D384-D385</f>
        <v>0</v>
      </c>
      <c r="E386" s="183">
        <f aca="true" t="shared" si="233" ref="E386">E383-E384-E385</f>
        <v>0</v>
      </c>
      <c r="F386" s="183">
        <f aca="true" t="shared" si="234" ref="F386">F383-F384-F385</f>
        <v>0</v>
      </c>
      <c r="G386" s="183">
        <f aca="true" t="shared" si="235" ref="G386">G383-G384-G385</f>
        <v>0</v>
      </c>
      <c r="H386" s="183">
        <f aca="true" t="shared" si="236" ref="H386">H383-H384-H385</f>
        <v>0</v>
      </c>
      <c r="I386" s="182">
        <f aca="true" t="shared" si="237" ref="I386">I383-I384-I385</f>
        <v>0</v>
      </c>
      <c r="J386" s="109" t="s">
        <v>146</v>
      </c>
      <c r="L386" s="342">
        <v>9</v>
      </c>
    </row>
    <row r="387" spans="1:12" ht="15">
      <c r="A387" s="253" t="s">
        <v>215</v>
      </c>
      <c r="C387" s="271">
        <f>IF($L387&gt;INPUTS!$C$71,0,INPUTS!D$112)</f>
        <v>0</v>
      </c>
      <c r="D387" s="272">
        <f>IF($L387&gt;INPUTS!$C$71,0,INPUTS!E$112)</f>
        <v>0</v>
      </c>
      <c r="E387" s="273">
        <f>IF($L387&gt;INPUTS!$C$71,0,INPUTS!F$112)</f>
        <v>0</v>
      </c>
      <c r="F387" s="273">
        <f>IF($L387&gt;INPUTS!$C$71,0,INPUTS!G$112)</f>
        <v>0</v>
      </c>
      <c r="G387" s="273">
        <f>IF($L387&gt;INPUTS!$C$71,0,INPUTS!H$112)</f>
        <v>0</v>
      </c>
      <c r="H387" s="273">
        <f>IF($L387&gt;INPUTS!$C$71,0,INPUTS!I$112)</f>
        <v>0</v>
      </c>
      <c r="I387" s="272">
        <f>IF($L387&gt;INPUTS!$C$71,0,INPUTS!J$112)</f>
        <v>0</v>
      </c>
      <c r="J387" s="109" t="s">
        <v>75</v>
      </c>
      <c r="L387" s="342">
        <v>9</v>
      </c>
    </row>
    <row r="388" spans="1:12" ht="15">
      <c r="A388" s="122" t="s">
        <v>154</v>
      </c>
      <c r="C388" s="168">
        <f>C386*C387</f>
        <v>0</v>
      </c>
      <c r="D388" s="169">
        <f aca="true" t="shared" si="238" ref="D388:I388">D386*D387</f>
        <v>0</v>
      </c>
      <c r="E388" s="119">
        <f t="shared" si="238"/>
        <v>0</v>
      </c>
      <c r="F388" s="119">
        <f t="shared" si="238"/>
        <v>0</v>
      </c>
      <c r="G388" s="119">
        <f t="shared" si="238"/>
        <v>0</v>
      </c>
      <c r="H388" s="119">
        <f t="shared" si="238"/>
        <v>0</v>
      </c>
      <c r="I388" s="169">
        <f t="shared" si="238"/>
        <v>0</v>
      </c>
      <c r="J388" s="109" t="s">
        <v>157</v>
      </c>
      <c r="L388" s="342">
        <v>9</v>
      </c>
    </row>
    <row r="389" spans="1:12" ht="15">
      <c r="A389" s="120"/>
      <c r="C389" s="162"/>
      <c r="D389" s="163"/>
      <c r="I389" s="163"/>
      <c r="L389" s="342">
        <v>9</v>
      </c>
    </row>
    <row r="390" spans="1:12" s="2" customFormat="1" ht="15">
      <c r="A390" s="226" t="str">
        <f>"Total depreciation  ("&amp;INPUTS!$C$80&amp;")"</f>
        <v>Total depreciation  (Nine)</v>
      </c>
      <c r="B390" s="131"/>
      <c r="C390" s="164"/>
      <c r="D390" s="165"/>
      <c r="E390" s="132"/>
      <c r="F390" s="132"/>
      <c r="G390" s="132"/>
      <c r="H390" s="132"/>
      <c r="I390" s="165"/>
      <c r="J390" s="111"/>
      <c r="K390" s="111"/>
      <c r="L390" s="342">
        <v>9</v>
      </c>
    </row>
    <row r="391" spans="1:12" ht="15">
      <c r="A391" s="120"/>
      <c r="C391" s="162"/>
      <c r="D391" s="163"/>
      <c r="I391" s="163"/>
      <c r="L391" s="342">
        <v>9</v>
      </c>
    </row>
    <row r="392" spans="1:12" ht="15">
      <c r="A392" s="253" t="s">
        <v>155</v>
      </c>
      <c r="C392" s="166">
        <f>C374</f>
        <v>0</v>
      </c>
      <c r="D392" s="167">
        <f aca="true" t="shared" si="239" ref="D392:I392">D374</f>
        <v>0</v>
      </c>
      <c r="E392" s="116">
        <f t="shared" si="239"/>
        <v>0</v>
      </c>
      <c r="F392" s="116">
        <f t="shared" si="239"/>
        <v>0</v>
      </c>
      <c r="G392" s="116">
        <f t="shared" si="239"/>
        <v>0</v>
      </c>
      <c r="H392" s="116">
        <f t="shared" si="239"/>
        <v>0</v>
      </c>
      <c r="I392" s="167">
        <f t="shared" si="239"/>
        <v>0</v>
      </c>
      <c r="J392" s="109" t="s">
        <v>156</v>
      </c>
      <c r="L392" s="342">
        <v>9</v>
      </c>
    </row>
    <row r="393" spans="1:12" ht="15">
      <c r="A393" s="253" t="s">
        <v>212</v>
      </c>
      <c r="C393" s="268">
        <f>IF($L393&gt;INPUTS!$C$71,0,_xlfn.IFERROR(1/INPUTS!D$122,0))</f>
        <v>0</v>
      </c>
      <c r="D393" s="269">
        <f>IF($L393&gt;INPUTS!$C$71,0,_xlfn.IFERROR(1/INPUTS!E$122,0))</f>
        <v>0</v>
      </c>
      <c r="E393" s="270">
        <f>IF($L393&gt;INPUTS!$C$71,0,_xlfn.IFERROR(1/INPUTS!F$122,0))</f>
        <v>0</v>
      </c>
      <c r="F393" s="270">
        <f>IF($L393&gt;INPUTS!$C$71,0,_xlfn.IFERROR(1/INPUTS!G$122,0))</f>
        <v>0</v>
      </c>
      <c r="G393" s="270">
        <f>IF($L393&gt;INPUTS!$C$71,0,_xlfn.IFERROR(1/INPUTS!H$122,0))</f>
        <v>0</v>
      </c>
      <c r="H393" s="270">
        <f>IF($L393&gt;INPUTS!$C$71,0,_xlfn.IFERROR(1/INPUTS!I$122,0))</f>
        <v>0</v>
      </c>
      <c r="I393" s="269">
        <f>IF($L393&gt;INPUTS!$C$71,0,_xlfn.IFERROR(1/INPUTS!J$122,0))</f>
        <v>0</v>
      </c>
      <c r="J393" s="109" t="s">
        <v>158</v>
      </c>
      <c r="L393" s="342">
        <v>9</v>
      </c>
    </row>
    <row r="394" spans="1:12" ht="15">
      <c r="A394" s="253" t="s">
        <v>134</v>
      </c>
      <c r="C394" s="168">
        <f>_xlfn.IFERROR(C392*C393,0)</f>
        <v>0</v>
      </c>
      <c r="D394" s="169">
        <f aca="true" t="shared" si="240" ref="D394">_xlfn.IFERROR(D392*D393,0)</f>
        <v>0</v>
      </c>
      <c r="E394" s="119">
        <f aca="true" t="shared" si="241" ref="E394">_xlfn.IFERROR(E392*E393,0)</f>
        <v>0</v>
      </c>
      <c r="F394" s="119">
        <f aca="true" t="shared" si="242" ref="F394">_xlfn.IFERROR(F392*F393,0)</f>
        <v>0</v>
      </c>
      <c r="G394" s="119">
        <f aca="true" t="shared" si="243" ref="G394">_xlfn.IFERROR(G392*G393,0)</f>
        <v>0</v>
      </c>
      <c r="H394" s="119">
        <f aca="true" t="shared" si="244" ref="H394">_xlfn.IFERROR(H392*H393,0)</f>
        <v>0</v>
      </c>
      <c r="I394" s="169">
        <f aca="true" t="shared" si="245" ref="I394">_xlfn.IFERROR(I392*I393,0)</f>
        <v>0</v>
      </c>
      <c r="J394" s="109" t="s">
        <v>159</v>
      </c>
      <c r="L394" s="342">
        <v>9</v>
      </c>
    </row>
    <row r="395" spans="1:12" ht="15">
      <c r="A395" s="122"/>
      <c r="C395" s="162"/>
      <c r="D395" s="163"/>
      <c r="I395" s="163"/>
      <c r="L395" s="342">
        <v>9</v>
      </c>
    </row>
    <row r="396" spans="1:12" s="2" customFormat="1" ht="15">
      <c r="A396" s="226" t="str">
        <f>"Total opening RAB value without revaluations  ("&amp;INPUTS!$C$80&amp;")"</f>
        <v>Total opening RAB value without revaluations  (Nine)</v>
      </c>
      <c r="B396" s="131"/>
      <c r="C396" s="164"/>
      <c r="D396" s="165"/>
      <c r="E396" s="132"/>
      <c r="F396" s="132"/>
      <c r="G396" s="132"/>
      <c r="H396" s="132"/>
      <c r="I396" s="165"/>
      <c r="J396" s="111"/>
      <c r="K396" s="111"/>
      <c r="L396" s="342">
        <v>9</v>
      </c>
    </row>
    <row r="397" spans="1:12" ht="15">
      <c r="A397" s="120"/>
      <c r="C397" s="162"/>
      <c r="D397" s="163"/>
      <c r="I397" s="163"/>
      <c r="L397" s="342">
        <v>9</v>
      </c>
    </row>
    <row r="398" spans="1:12" ht="15">
      <c r="A398" s="253" t="s">
        <v>193</v>
      </c>
      <c r="C398" s="166">
        <f>IF($L398&gt;INPUTS!$C$71,0,IF(C$5=INPUTS!$D$5,INPUTS!$D$132,RABx!B402))</f>
        <v>0</v>
      </c>
      <c r="D398" s="167">
        <f>IF($L398&gt;INPUTS!$C$71,0,IF(D$5=INPUTS!$D$5,INPUTS!$D$132,RABx!C402))</f>
        <v>0</v>
      </c>
      <c r="E398" s="116">
        <f>IF($L398&gt;INPUTS!$C$71,0,IF(E$5=INPUTS!$D$5,INPUTS!$D$132,RABx!D402))</f>
        <v>0</v>
      </c>
      <c r="F398" s="116">
        <f>IF($L398&gt;INPUTS!$C$71,0,IF(F$5=INPUTS!$D$5,INPUTS!$D$132,RABx!E402))</f>
        <v>0</v>
      </c>
      <c r="G398" s="116">
        <f>IF($L398&gt;INPUTS!$C$71,0,IF(G$5=INPUTS!$D$5,INPUTS!$D$132,RABx!F402))</f>
        <v>0</v>
      </c>
      <c r="H398" s="116">
        <f>IF($L398&gt;INPUTS!$C$71,0,IF(H$5=INPUTS!$D$5,INPUTS!$D$132,RABx!G402))</f>
        <v>0</v>
      </c>
      <c r="I398" s="167">
        <f>IF($L398&gt;INPUTS!$C$71,0,IF(I$5=INPUTS!$D$5,INPUTS!$D$132,RABx!H402))</f>
        <v>0</v>
      </c>
      <c r="J398" s="109" t="s">
        <v>195</v>
      </c>
      <c r="L398" s="342">
        <v>9</v>
      </c>
    </row>
    <row r="399" spans="1:12" ht="15">
      <c r="A399" s="253" t="s">
        <v>209</v>
      </c>
      <c r="C399" s="166">
        <f>C408</f>
        <v>0</v>
      </c>
      <c r="D399" s="167">
        <f aca="true" t="shared" si="246" ref="D399:I399">D408</f>
        <v>0</v>
      </c>
      <c r="E399" s="116">
        <f t="shared" si="246"/>
        <v>0</v>
      </c>
      <c r="F399" s="116">
        <f t="shared" si="246"/>
        <v>0</v>
      </c>
      <c r="G399" s="116">
        <f t="shared" si="246"/>
        <v>0</v>
      </c>
      <c r="H399" s="116">
        <f t="shared" si="246"/>
        <v>0</v>
      </c>
      <c r="I399" s="167">
        <f t="shared" si="246"/>
        <v>0</v>
      </c>
      <c r="J399" s="109" t="s">
        <v>149</v>
      </c>
      <c r="L399" s="342">
        <v>9</v>
      </c>
    </row>
    <row r="400" spans="1:12" ht="15">
      <c r="A400" s="253" t="s">
        <v>213</v>
      </c>
      <c r="C400" s="166">
        <f>IF($L400&gt;INPUTS!$C$71,0,INPUTS!D$144)</f>
        <v>0</v>
      </c>
      <c r="D400" s="167">
        <f>IF($L400&gt;INPUTS!$C$71,0,INPUTS!E$144)</f>
        <v>0</v>
      </c>
      <c r="E400" s="116">
        <f>IF($L400&gt;INPUTS!$C$71,0,INPUTS!F$144)</f>
        <v>0</v>
      </c>
      <c r="F400" s="116">
        <f>IF($L400&gt;INPUTS!$C$71,0,INPUTS!G$144)</f>
        <v>0</v>
      </c>
      <c r="G400" s="116">
        <f>IF($L400&gt;INPUTS!$C$71,0,INPUTS!H$144)</f>
        <v>0</v>
      </c>
      <c r="H400" s="116">
        <f>IF($L400&gt;INPUTS!$C$71,0,INPUTS!I$144)</f>
        <v>0</v>
      </c>
      <c r="I400" s="167">
        <f>IF($L400&gt;INPUTS!$C$71,0,INPUTS!J$144)</f>
        <v>0</v>
      </c>
      <c r="J400" s="109" t="s">
        <v>199</v>
      </c>
      <c r="L400" s="342">
        <v>9</v>
      </c>
    </row>
    <row r="401" spans="1:12" ht="15">
      <c r="A401" s="253" t="s">
        <v>214</v>
      </c>
      <c r="C401" s="166">
        <f>C378</f>
        <v>0</v>
      </c>
      <c r="D401" s="167">
        <f aca="true" t="shared" si="247" ref="D401:I401">D378</f>
        <v>0</v>
      </c>
      <c r="E401" s="116">
        <f t="shared" si="247"/>
        <v>0</v>
      </c>
      <c r="F401" s="116">
        <f t="shared" si="247"/>
        <v>0</v>
      </c>
      <c r="G401" s="116">
        <f t="shared" si="247"/>
        <v>0</v>
      </c>
      <c r="H401" s="116">
        <f t="shared" si="247"/>
        <v>0</v>
      </c>
      <c r="I401" s="167">
        <f t="shared" si="247"/>
        <v>0</v>
      </c>
      <c r="J401" s="109" t="s">
        <v>71</v>
      </c>
      <c r="L401" s="342">
        <v>9</v>
      </c>
    </row>
    <row r="402" spans="1:12" ht="15">
      <c r="A402" s="253" t="s">
        <v>194</v>
      </c>
      <c r="C402" s="168">
        <f>C398-C399-C400+C401</f>
        <v>0</v>
      </c>
      <c r="D402" s="169">
        <f aca="true" t="shared" si="248" ref="D402:I402">D398-D399-D400+D401</f>
        <v>0</v>
      </c>
      <c r="E402" s="119">
        <f t="shared" si="248"/>
        <v>0</v>
      </c>
      <c r="F402" s="119">
        <f t="shared" si="248"/>
        <v>0</v>
      </c>
      <c r="G402" s="119">
        <f t="shared" si="248"/>
        <v>0</v>
      </c>
      <c r="H402" s="119">
        <f t="shared" si="248"/>
        <v>0</v>
      </c>
      <c r="I402" s="169">
        <f t="shared" si="248"/>
        <v>0</v>
      </c>
      <c r="J402" s="109" t="s">
        <v>146</v>
      </c>
      <c r="L402" s="342">
        <v>9</v>
      </c>
    </row>
    <row r="403" spans="1:12" ht="15">
      <c r="A403" s="120"/>
      <c r="C403" s="162"/>
      <c r="D403" s="163"/>
      <c r="I403" s="163"/>
      <c r="L403" s="342">
        <v>9</v>
      </c>
    </row>
    <row r="404" spans="1:12" s="2" customFormat="1" ht="15">
      <c r="A404" s="226" t="str">
        <f>"Total adjusted depreciation  ("&amp;INPUTS!$C$80&amp;")"</f>
        <v>Total adjusted depreciation  (Nine)</v>
      </c>
      <c r="B404" s="131"/>
      <c r="C404" s="164"/>
      <c r="D404" s="165"/>
      <c r="E404" s="132"/>
      <c r="F404" s="132"/>
      <c r="G404" s="132"/>
      <c r="H404" s="132"/>
      <c r="I404" s="165"/>
      <c r="J404" s="111"/>
      <c r="K404" s="111"/>
      <c r="L404" s="342">
        <v>9</v>
      </c>
    </row>
    <row r="405" spans="1:12" ht="15">
      <c r="A405" s="120"/>
      <c r="C405" s="162"/>
      <c r="D405" s="163"/>
      <c r="I405" s="163"/>
      <c r="L405" s="342">
        <v>9</v>
      </c>
    </row>
    <row r="406" spans="1:12" ht="15">
      <c r="A406" s="253" t="s">
        <v>155</v>
      </c>
      <c r="C406" s="166">
        <f>C398</f>
        <v>0</v>
      </c>
      <c r="D406" s="167">
        <f aca="true" t="shared" si="249" ref="D406:I406">D398</f>
        <v>0</v>
      </c>
      <c r="E406" s="116">
        <f t="shared" si="249"/>
        <v>0</v>
      </c>
      <c r="F406" s="116">
        <f t="shared" si="249"/>
        <v>0</v>
      </c>
      <c r="G406" s="116">
        <f t="shared" si="249"/>
        <v>0</v>
      </c>
      <c r="H406" s="116">
        <f t="shared" si="249"/>
        <v>0</v>
      </c>
      <c r="I406" s="167">
        <f t="shared" si="249"/>
        <v>0</v>
      </c>
      <c r="J406" s="109" t="s">
        <v>197</v>
      </c>
      <c r="L406" s="342">
        <v>9</v>
      </c>
    </row>
    <row r="407" spans="1:12" ht="15">
      <c r="A407" s="253" t="s">
        <v>212</v>
      </c>
      <c r="C407" s="268">
        <f>IF($L407&gt;INPUTS!$C$71,0,_xlfn.IFERROR(1/INPUTS!D$122,0))</f>
        <v>0</v>
      </c>
      <c r="D407" s="269">
        <f>IF($L407&gt;INPUTS!$C$71,0,_xlfn.IFERROR(1/INPUTS!E$122,0))</f>
        <v>0</v>
      </c>
      <c r="E407" s="270">
        <f>IF($L407&gt;INPUTS!$C$71,0,_xlfn.IFERROR(1/INPUTS!F$122,0))</f>
        <v>0</v>
      </c>
      <c r="F407" s="270">
        <f>IF($L407&gt;INPUTS!$C$71,0,_xlfn.IFERROR(1/INPUTS!G$122,0))</f>
        <v>0</v>
      </c>
      <c r="G407" s="270">
        <f>IF($L407&gt;INPUTS!$C$71,0,_xlfn.IFERROR(1/INPUTS!H$122,0))</f>
        <v>0</v>
      </c>
      <c r="H407" s="270">
        <f>IF($L407&gt;INPUTS!$C$71,0,_xlfn.IFERROR(1/INPUTS!I$122,0))</f>
        <v>0</v>
      </c>
      <c r="I407" s="269">
        <f>IF($L407&gt;INPUTS!$C$71,0,_xlfn.IFERROR(1/INPUTS!J$122,0))</f>
        <v>0</v>
      </c>
      <c r="J407" s="109" t="s">
        <v>158</v>
      </c>
      <c r="L407" s="342">
        <v>9</v>
      </c>
    </row>
    <row r="408" spans="1:12" ht="15">
      <c r="A408" s="253" t="s">
        <v>134</v>
      </c>
      <c r="C408" s="168">
        <f>_xlfn.IFERROR(C406*C407,0)</f>
        <v>0</v>
      </c>
      <c r="D408" s="169">
        <f aca="true" t="shared" si="250" ref="D408">_xlfn.IFERROR(D406*D407,0)</f>
        <v>0</v>
      </c>
      <c r="E408" s="119">
        <f aca="true" t="shared" si="251" ref="E408">_xlfn.IFERROR(E406*E407,0)</f>
        <v>0</v>
      </c>
      <c r="F408" s="119">
        <f aca="true" t="shared" si="252" ref="F408">_xlfn.IFERROR(F406*F407,0)</f>
        <v>0</v>
      </c>
      <c r="G408" s="119">
        <f aca="true" t="shared" si="253" ref="G408">_xlfn.IFERROR(G406*G407,0)</f>
        <v>0</v>
      </c>
      <c r="H408" s="119">
        <f aca="true" t="shared" si="254" ref="H408">_xlfn.IFERROR(H406*H407,0)</f>
        <v>0</v>
      </c>
      <c r="I408" s="169">
        <f aca="true" t="shared" si="255" ref="I408">_xlfn.IFERROR(I406*I407,0)</f>
        <v>0</v>
      </c>
      <c r="J408" s="109" t="s">
        <v>198</v>
      </c>
      <c r="L408" s="342">
        <v>9</v>
      </c>
    </row>
    <row r="409" spans="1:12" ht="15">
      <c r="A409" s="120"/>
      <c r="C409" s="162"/>
      <c r="D409" s="163"/>
      <c r="I409" s="163"/>
      <c r="L409" s="342">
        <v>9</v>
      </c>
    </row>
  </sheetData>
  <conditionalFormatting sqref="A26:I26">
    <cfRule type="expression" priority="44" dxfId="4">
      <formula>SUM($C26:$I26)=0</formula>
    </cfRule>
  </conditionalFormatting>
  <conditionalFormatting sqref="A17:I17">
    <cfRule type="expression" priority="43" dxfId="4">
      <formula>SUM($C17:$I17)=0</formula>
    </cfRule>
  </conditionalFormatting>
  <conditionalFormatting sqref="H6:I39 H42:I57 H83:I96 H165:I178 H206:I219 H247:I260 H288:I301 H329:I342 H370:I383 H59:I78 H100:I122 H182:I204 H223:I245 H264:I286 H305:I327 H346:I368 H387:I409 H124:I137 H141:I163 H81:I81">
    <cfRule type="expression" priority="42" dxfId="0">
      <formula>H$5=""</formula>
    </cfRule>
  </conditionalFormatting>
  <conditionalFormatting sqref="H98:I98">
    <cfRule type="expression" priority="39" dxfId="0">
      <formula>H$5=""</formula>
    </cfRule>
  </conditionalFormatting>
  <conditionalFormatting sqref="H99:I99">
    <cfRule type="expression" priority="38" dxfId="0">
      <formula>H$5=""</formula>
    </cfRule>
  </conditionalFormatting>
  <conditionalFormatting sqref="H139:I139">
    <cfRule type="expression" priority="37" dxfId="0">
      <formula>H$5=""</formula>
    </cfRule>
  </conditionalFormatting>
  <conditionalFormatting sqref="H140:I140">
    <cfRule type="expression" priority="36" dxfId="0">
      <formula>H$5=""</formula>
    </cfRule>
  </conditionalFormatting>
  <conditionalFormatting sqref="H180:I180">
    <cfRule type="expression" priority="35" dxfId="0">
      <formula>H$5=""</formula>
    </cfRule>
  </conditionalFormatting>
  <conditionalFormatting sqref="H181:I181">
    <cfRule type="expression" priority="34" dxfId="0">
      <formula>H$5=""</formula>
    </cfRule>
  </conditionalFormatting>
  <conditionalFormatting sqref="H221:I221">
    <cfRule type="expression" priority="33" dxfId="0">
      <formula>H$5=""</formula>
    </cfRule>
  </conditionalFormatting>
  <conditionalFormatting sqref="H222:I222">
    <cfRule type="expression" priority="32" dxfId="0">
      <formula>H$5=""</formula>
    </cfRule>
  </conditionalFormatting>
  <conditionalFormatting sqref="H262:I262">
    <cfRule type="expression" priority="31" dxfId="0">
      <formula>H$5=""</formula>
    </cfRule>
  </conditionalFormatting>
  <conditionalFormatting sqref="H263:I263">
    <cfRule type="expression" priority="30" dxfId="0">
      <formula>H$5=""</formula>
    </cfRule>
  </conditionalFormatting>
  <conditionalFormatting sqref="H303:I303">
    <cfRule type="expression" priority="29" dxfId="0">
      <formula>H$5=""</formula>
    </cfRule>
  </conditionalFormatting>
  <conditionalFormatting sqref="H304:I304">
    <cfRule type="expression" priority="28" dxfId="0">
      <formula>H$5=""</formula>
    </cfRule>
  </conditionalFormatting>
  <conditionalFormatting sqref="H344:I344">
    <cfRule type="expression" priority="27" dxfId="0">
      <formula>H$5=""</formula>
    </cfRule>
  </conditionalFormatting>
  <conditionalFormatting sqref="H345:I345">
    <cfRule type="expression" priority="26" dxfId="0">
      <formula>H$5=""</formula>
    </cfRule>
  </conditionalFormatting>
  <conditionalFormatting sqref="H385:I385">
    <cfRule type="expression" priority="25" dxfId="0">
      <formula>H$5=""</formula>
    </cfRule>
  </conditionalFormatting>
  <conditionalFormatting sqref="H386:I386">
    <cfRule type="expression" priority="24" dxfId="0">
      <formula>H$5=""</formula>
    </cfRule>
  </conditionalFormatting>
  <conditionalFormatting sqref="H97:I97">
    <cfRule type="expression" priority="23" dxfId="0">
      <formula>H$5=""</formula>
    </cfRule>
  </conditionalFormatting>
  <conditionalFormatting sqref="H138:I138">
    <cfRule type="expression" priority="22" dxfId="0">
      <formula>H$5=""</formula>
    </cfRule>
  </conditionalFormatting>
  <conditionalFormatting sqref="H179:I179">
    <cfRule type="expression" priority="21" dxfId="0">
      <formula>H$5=""</formula>
    </cfRule>
  </conditionalFormatting>
  <conditionalFormatting sqref="H220:I220">
    <cfRule type="expression" priority="20" dxfId="0">
      <formula>H$5=""</formula>
    </cfRule>
  </conditionalFormatting>
  <conditionalFormatting sqref="H261:I261">
    <cfRule type="expression" priority="19" dxfId="0">
      <formula>H$5=""</formula>
    </cfRule>
  </conditionalFormatting>
  <conditionalFormatting sqref="H302:I302">
    <cfRule type="expression" priority="18" dxfId="0">
      <formula>H$5=""</formula>
    </cfRule>
  </conditionalFormatting>
  <conditionalFormatting sqref="H343:I343">
    <cfRule type="expression" priority="17" dxfId="0">
      <formula>H$5=""</formula>
    </cfRule>
  </conditionalFormatting>
  <conditionalFormatting sqref="H384:I384">
    <cfRule type="expression" priority="16" dxfId="0">
      <formula>H$5=""</formula>
    </cfRule>
  </conditionalFormatting>
  <conditionalFormatting sqref="H345:I345">
    <cfRule type="expression" priority="15" dxfId="0">
      <formula>H$5=""</formula>
    </cfRule>
  </conditionalFormatting>
  <conditionalFormatting sqref="H304:I304">
    <cfRule type="expression" priority="14" dxfId="0">
      <formula>H$5=""</formula>
    </cfRule>
  </conditionalFormatting>
  <conditionalFormatting sqref="H263:I263">
    <cfRule type="expression" priority="13" dxfId="0">
      <formula>H$5=""</formula>
    </cfRule>
  </conditionalFormatting>
  <conditionalFormatting sqref="H222:I222">
    <cfRule type="expression" priority="12" dxfId="0">
      <formula>H$5=""</formula>
    </cfRule>
  </conditionalFormatting>
  <conditionalFormatting sqref="H181:I181">
    <cfRule type="expression" priority="11" dxfId="0">
      <formula>H$5=""</formula>
    </cfRule>
  </conditionalFormatting>
  <conditionalFormatting sqref="H140:I140">
    <cfRule type="expression" priority="10" dxfId="0">
      <formula>H$5=""</formula>
    </cfRule>
  </conditionalFormatting>
  <conditionalFormatting sqref="H99:I99">
    <cfRule type="expression" priority="9" dxfId="0">
      <formula>H$5=""</formula>
    </cfRule>
  </conditionalFormatting>
  <conditionalFormatting sqref="H58:I58">
    <cfRule type="expression" priority="7" dxfId="0">
      <formula>H$5=""</formula>
    </cfRule>
  </conditionalFormatting>
  <conditionalFormatting sqref="H139:I139">
    <cfRule type="expression" priority="6" dxfId="0">
      <formula>H$5=""</formula>
    </cfRule>
  </conditionalFormatting>
  <conditionalFormatting sqref="H140:I140">
    <cfRule type="expression" priority="5" dxfId="0">
      <formula>H$5=""</formula>
    </cfRule>
  </conditionalFormatting>
  <conditionalFormatting sqref="H138:I138">
    <cfRule type="expression" priority="4" dxfId="0">
      <formula>H$5=""</formula>
    </cfRule>
  </conditionalFormatting>
  <conditionalFormatting sqref="H140:I140">
    <cfRule type="expression" priority="3" dxfId="0">
      <formula>H$5=""</formula>
    </cfRule>
  </conditionalFormatting>
  <conditionalFormatting sqref="H80:I80">
    <cfRule type="expression" priority="2" dxfId="0">
      <formula>H$5=""</formula>
    </cfRule>
  </conditionalFormatting>
  <conditionalFormatting sqref="H79:I79">
    <cfRule type="expression" priority="1" dxfId="0">
      <formula>H$5=""</formula>
    </cfRule>
  </conditionalFormatting>
  <conditionalFormatting sqref="A83:J1024">
    <cfRule type="expression" priority="45" dxfId="66">
      <formula>$L83&gt;INPUTS!$C$71</formula>
    </cfRule>
  </conditionalFormatting>
  <conditionalFormatting sqref="C58:I58">
    <cfRule type="expression" priority="8" dxfId="66">
      <formula>$L58&gt;INPUTS!$C$71</formula>
    </cfRule>
  </conditionalFormatting>
  <printOptions horizontalCentered="1"/>
  <pageMargins left="0.2362204724409449" right="0.2362204724409449" top="0.5511811023622047" bottom="0.5511811023622047" header="0.31496062992125984" footer="0.31496062992125984"/>
  <pageSetup fitToHeight="0" horizontalDpi="600" verticalDpi="600" orientation="landscape" paperSize="9" scale="88" r:id="rId1"/>
  <headerFooter>
    <oddFooter>&amp;C&amp;8Page &amp;P of &amp;N&amp;R&amp;8&amp;A</oddFooter>
  </headerFooter>
  <rowBreaks count="9" manualBreakCount="9">
    <brk id="41" max="16383" man="1"/>
    <brk id="82" max="16383" man="1"/>
    <brk id="123" max="16383" man="1"/>
    <brk id="164" max="16383" man="1"/>
    <brk id="205" max="16383" man="1"/>
    <brk id="246" max="16383" man="1"/>
    <brk id="287" max="16383" man="1"/>
    <brk id="328" max="16383" man="1"/>
    <brk id="369" max="16383" man="1"/>
  </rowBreaks>
  <extLst>
    <ext xmlns:x14="http://schemas.microsoft.com/office/spreadsheetml/2009/9/main" uri="{78C0D931-6437-407d-A8EE-F0AAD7539E65}">
      <x14:conditionalFormattings>
        <x14:conditionalFormatting xmlns:xm="http://schemas.microsoft.com/office/excel/2006/main">
          <x14:cfRule type="expression" priority="45">
            <xm:f>$L83&gt;INPUTS!$C$71</xm:f>
            <x14:dxf>
              <font>
                <color theme="0"/>
              </font>
              <fill>
                <patternFill>
                  <bgColor theme="0"/>
                </patternFill>
              </fill>
              <border>
                <left/>
                <right/>
                <top/>
                <bottom/>
                <vertical/>
                <horizontal/>
              </border>
            </x14:dxf>
          </x14:cfRule>
          <xm:sqref>A83:J1024</xm:sqref>
        </x14:conditionalFormatting>
        <x14:conditionalFormatting xmlns:xm="http://schemas.microsoft.com/office/excel/2006/main">
          <x14:cfRule type="expression" priority="8">
            <xm:f>$L58&gt;INPUTS!$C$71</xm:f>
            <x14:dxf>
              <font>
                <color theme="0"/>
              </font>
              <fill>
                <patternFill>
                  <bgColor theme="0"/>
                </patternFill>
              </fill>
              <border>
                <left/>
                <right/>
                <top/>
                <bottom/>
                <vertical/>
                <horizontal/>
              </border>
            </x14:dxf>
          </x14:cfRule>
          <xm:sqref>C58:I58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pageSetUpPr fitToPage="1"/>
  </sheetPr>
  <dimension ref="A1:T160"/>
  <sheetViews>
    <sheetView workbookViewId="0" topLeftCell="A1">
      <pane xSplit="2" ySplit="5" topLeftCell="C6" activePane="bottomRight" state="frozen"/>
      <selection pane="topLeft" activeCell="D6" sqref="D6"/>
      <selection pane="topRight" activeCell="D6" sqref="D6"/>
      <selection pane="bottomLeft" activeCell="D6" sqref="D6"/>
      <selection pane="bottomRight" activeCell="C6" sqref="C6"/>
    </sheetView>
  </sheetViews>
  <sheetFormatPr defaultColWidth="9.140625" defaultRowHeight="15"/>
  <cols>
    <col min="1" max="1" width="9.140625" style="1" customWidth="1"/>
    <col min="2" max="2" width="17.8515625" style="1" customWidth="1"/>
    <col min="3" max="3" width="15.421875" style="1" customWidth="1"/>
    <col min="4" max="10" width="9.7109375" style="1" customWidth="1"/>
    <col min="11" max="11" width="56.28125" style="1" customWidth="1"/>
    <col min="12" max="12" width="31.00390625" style="1" customWidth="1"/>
    <col min="13" max="13" width="9.140625" style="314" customWidth="1"/>
    <col min="14" max="16384" width="9.140625" style="1" customWidth="1"/>
  </cols>
  <sheetData>
    <row r="1" spans="1:13" s="31" customFormat="1" ht="19.9">
      <c r="A1" s="126" t="s">
        <v>327</v>
      </c>
      <c r="C1" s="1"/>
      <c r="D1" s="1"/>
      <c r="E1" s="1"/>
      <c r="F1" s="1"/>
      <c r="G1" s="1"/>
      <c r="H1" s="1"/>
      <c r="I1" s="1"/>
      <c r="J1" s="1"/>
      <c r="M1" s="315"/>
    </row>
    <row r="2" spans="3:13" s="31" customFormat="1" ht="14.45">
      <c r="C2" s="1"/>
      <c r="D2" s="1"/>
      <c r="E2" s="1"/>
      <c r="F2" s="1"/>
      <c r="G2" s="1"/>
      <c r="H2" s="1"/>
      <c r="I2" s="1"/>
      <c r="J2" s="1"/>
      <c r="M2" s="315"/>
    </row>
    <row r="3" spans="4:13" s="3" customFormat="1" ht="13.9">
      <c r="D3" s="258" t="s">
        <v>86</v>
      </c>
      <c r="E3" s="259"/>
      <c r="F3" s="259"/>
      <c r="G3" s="259"/>
      <c r="H3" s="259"/>
      <c r="I3" s="259"/>
      <c r="J3" s="260"/>
      <c r="M3" s="314"/>
    </row>
    <row r="4" spans="4:13" s="3" customFormat="1" ht="13.9">
      <c r="D4" s="8" t="s">
        <v>84</v>
      </c>
      <c r="E4" s="9"/>
      <c r="F4" s="8" t="s">
        <v>85</v>
      </c>
      <c r="G4" s="72"/>
      <c r="H4" s="73"/>
      <c r="I4" s="73"/>
      <c r="J4" s="74"/>
      <c r="M4" s="314"/>
    </row>
    <row r="5" spans="1:13" s="6" customFormat="1" ht="13.9">
      <c r="A5" s="238" t="s">
        <v>0</v>
      </c>
      <c r="B5" s="43" t="s">
        <v>103</v>
      </c>
      <c r="C5" s="11" t="s">
        <v>83</v>
      </c>
      <c r="D5" s="11">
        <f>E5-1</f>
        <v>2013</v>
      </c>
      <c r="E5" s="12">
        <f>$F$6-1</f>
        <v>2014</v>
      </c>
      <c r="F5" s="11">
        <f>$F$6</f>
        <v>2015</v>
      </c>
      <c r="G5" s="12">
        <f>F5+1</f>
        <v>2016</v>
      </c>
      <c r="H5" s="12">
        <f>G5+1</f>
        <v>2017</v>
      </c>
      <c r="I5" s="12">
        <f>IF($C$6&gt;3,H5+1,"")</f>
        <v>2018</v>
      </c>
      <c r="J5" s="13">
        <f>IF($C$6&gt;4,I5+1,"")</f>
        <v>2019</v>
      </c>
      <c r="K5" s="15" t="s">
        <v>1</v>
      </c>
      <c r="L5" s="15" t="s">
        <v>316</v>
      </c>
      <c r="M5" s="316"/>
    </row>
    <row r="6" spans="1:12" ht="14.45" customHeight="1">
      <c r="A6" s="239" t="s">
        <v>2</v>
      </c>
      <c r="B6" s="410" t="s">
        <v>3</v>
      </c>
      <c r="C6" s="65">
        <v>5</v>
      </c>
      <c r="D6" s="54"/>
      <c r="E6" s="4"/>
      <c r="F6" s="75">
        <v>2015</v>
      </c>
      <c r="G6" s="16"/>
      <c r="H6" s="5"/>
      <c r="I6" s="5"/>
      <c r="J6" s="48"/>
      <c r="K6" s="401" t="s">
        <v>286</v>
      </c>
      <c r="L6" s="401" t="s">
        <v>320</v>
      </c>
    </row>
    <row r="7" spans="1:12" ht="44.45" customHeight="1">
      <c r="A7" s="240"/>
      <c r="B7" s="407"/>
      <c r="C7" s="7"/>
      <c r="D7" s="55"/>
      <c r="E7" s="17"/>
      <c r="F7" s="55"/>
      <c r="G7" s="17"/>
      <c r="H7" s="17"/>
      <c r="I7" s="17"/>
      <c r="J7" s="47"/>
      <c r="K7" s="393"/>
      <c r="L7" s="393"/>
    </row>
    <row r="8" spans="1:12" ht="14.45" customHeight="1">
      <c r="A8" s="362" t="s">
        <v>4</v>
      </c>
      <c r="B8" s="408" t="s">
        <v>5</v>
      </c>
      <c r="C8" s="363"/>
      <c r="D8" s="364"/>
      <c r="E8" s="363"/>
      <c r="F8" s="365">
        <v>0</v>
      </c>
      <c r="G8" s="366">
        <v>0</v>
      </c>
      <c r="H8" s="366">
        <v>0</v>
      </c>
      <c r="I8" s="366">
        <v>0</v>
      </c>
      <c r="J8" s="367">
        <v>0</v>
      </c>
      <c r="K8" s="394" t="s">
        <v>287</v>
      </c>
      <c r="L8" s="394" t="s">
        <v>317</v>
      </c>
    </row>
    <row r="9" spans="1:12" ht="42.6" customHeight="1">
      <c r="A9" s="368"/>
      <c r="B9" s="409"/>
      <c r="C9" s="369"/>
      <c r="D9" s="370"/>
      <c r="E9" s="371"/>
      <c r="F9" s="370"/>
      <c r="G9" s="371"/>
      <c r="H9" s="371"/>
      <c r="I9" s="371"/>
      <c r="J9" s="372"/>
      <c r="K9" s="395"/>
      <c r="L9" s="395"/>
    </row>
    <row r="10" spans="1:12" ht="14.45" customHeight="1">
      <c r="A10" s="241" t="s">
        <v>6</v>
      </c>
      <c r="B10" s="92" t="s">
        <v>7</v>
      </c>
      <c r="C10" s="66">
        <v>0</v>
      </c>
      <c r="D10" s="57"/>
      <c r="E10" s="18"/>
      <c r="F10" s="54"/>
      <c r="G10" s="4"/>
      <c r="H10" s="4"/>
      <c r="I10" s="4"/>
      <c r="J10" s="46"/>
      <c r="K10" s="392" t="s">
        <v>285</v>
      </c>
      <c r="L10" s="401" t="s">
        <v>320</v>
      </c>
    </row>
    <row r="11" spans="1:12" ht="30" customHeight="1">
      <c r="A11" s="240"/>
      <c r="B11" s="94"/>
      <c r="C11" s="7"/>
      <c r="D11" s="55"/>
      <c r="E11" s="17"/>
      <c r="F11" s="55"/>
      <c r="G11" s="17"/>
      <c r="H11" s="17"/>
      <c r="I11" s="17"/>
      <c r="J11" s="47"/>
      <c r="K11" s="393"/>
      <c r="L11" s="393"/>
    </row>
    <row r="12" spans="1:12" ht="14.45" customHeight="1">
      <c r="A12" s="362" t="s">
        <v>8</v>
      </c>
      <c r="B12" s="373" t="s">
        <v>9</v>
      </c>
      <c r="C12" s="374"/>
      <c r="D12" s="375"/>
      <c r="E12" s="376"/>
      <c r="F12" s="365">
        <v>0</v>
      </c>
      <c r="G12" s="366">
        <v>0</v>
      </c>
      <c r="H12" s="366">
        <v>0</v>
      </c>
      <c r="I12" s="366">
        <v>0</v>
      </c>
      <c r="J12" s="367">
        <v>0</v>
      </c>
      <c r="K12" s="394" t="s">
        <v>280</v>
      </c>
      <c r="L12" s="394" t="s">
        <v>317</v>
      </c>
    </row>
    <row r="13" spans="1:12" ht="41.45" customHeight="1">
      <c r="A13" s="368"/>
      <c r="B13" s="377"/>
      <c r="C13" s="369"/>
      <c r="D13" s="370"/>
      <c r="E13" s="371"/>
      <c r="F13" s="370"/>
      <c r="G13" s="371"/>
      <c r="H13" s="371"/>
      <c r="I13" s="371"/>
      <c r="J13" s="372"/>
      <c r="K13" s="395"/>
      <c r="L13" s="395"/>
    </row>
    <row r="14" spans="1:12" ht="14.45" customHeight="1">
      <c r="A14" s="362" t="s">
        <v>10</v>
      </c>
      <c r="B14" s="373" t="s">
        <v>11</v>
      </c>
      <c r="C14" s="374"/>
      <c r="D14" s="375"/>
      <c r="E14" s="376"/>
      <c r="F14" s="365">
        <v>0</v>
      </c>
      <c r="G14" s="366">
        <v>0</v>
      </c>
      <c r="H14" s="366">
        <v>0</v>
      </c>
      <c r="I14" s="366">
        <v>0</v>
      </c>
      <c r="J14" s="367">
        <v>0</v>
      </c>
      <c r="K14" s="394" t="s">
        <v>12</v>
      </c>
      <c r="L14" s="394" t="s">
        <v>317</v>
      </c>
    </row>
    <row r="15" spans="1:12" ht="42" customHeight="1">
      <c r="A15" s="378"/>
      <c r="B15" s="379"/>
      <c r="C15" s="376"/>
      <c r="D15" s="380"/>
      <c r="E15" s="381"/>
      <c r="F15" s="380"/>
      <c r="G15" s="381"/>
      <c r="H15" s="381"/>
      <c r="I15" s="381"/>
      <c r="J15" s="382"/>
      <c r="K15" s="395"/>
      <c r="L15" s="395"/>
    </row>
    <row r="16" spans="1:12" ht="15.75" customHeight="1">
      <c r="A16" s="241" t="s">
        <v>13</v>
      </c>
      <c r="B16" s="92" t="s">
        <v>14</v>
      </c>
      <c r="C16" s="67">
        <v>0.0692</v>
      </c>
      <c r="D16" s="58"/>
      <c r="E16" s="20"/>
      <c r="F16" s="56"/>
      <c r="G16" s="5"/>
      <c r="H16" s="5"/>
      <c r="I16" s="5"/>
      <c r="J16" s="48"/>
      <c r="K16" s="392" t="s">
        <v>288</v>
      </c>
      <c r="L16" s="392" t="s">
        <v>328</v>
      </c>
    </row>
    <row r="17" spans="1:12" ht="42.6" customHeight="1">
      <c r="A17" s="240"/>
      <c r="B17" s="94"/>
      <c r="C17" s="7"/>
      <c r="D17" s="55"/>
      <c r="E17" s="17"/>
      <c r="F17" s="55"/>
      <c r="G17" s="17"/>
      <c r="H17" s="17"/>
      <c r="I17" s="17"/>
      <c r="J17" s="47"/>
      <c r="K17" s="393"/>
      <c r="L17" s="393"/>
    </row>
    <row r="18" spans="1:12" ht="15">
      <c r="A18" s="414" t="s">
        <v>15</v>
      </c>
      <c r="B18" s="405" t="s">
        <v>16</v>
      </c>
      <c r="C18" s="3"/>
      <c r="D18" s="77">
        <v>0.00883430295194998</v>
      </c>
      <c r="E18" s="21">
        <v>0.011106364801366952</v>
      </c>
      <c r="F18" s="77">
        <v>0.017529511381897622</v>
      </c>
      <c r="G18" s="21">
        <v>0.021585860426263537</v>
      </c>
      <c r="H18" s="21">
        <v>0.021583119286443964</v>
      </c>
      <c r="I18" s="21">
        <v>0.02158311928644374</v>
      </c>
      <c r="J18" s="78">
        <v>0.021583119286444186</v>
      </c>
      <c r="K18" s="411" t="s">
        <v>289</v>
      </c>
      <c r="L18" s="411" t="s">
        <v>323</v>
      </c>
    </row>
    <row r="19" spans="1:12" ht="15">
      <c r="A19" s="414"/>
      <c r="B19" s="406"/>
      <c r="C19" s="3"/>
      <c r="D19" s="54"/>
      <c r="E19" s="4"/>
      <c r="F19" s="54"/>
      <c r="G19" s="4"/>
      <c r="H19" s="4"/>
      <c r="I19" s="4"/>
      <c r="J19" s="46"/>
      <c r="K19" s="412"/>
      <c r="L19" s="412"/>
    </row>
    <row r="20" spans="1:12" ht="15">
      <c r="A20" s="414"/>
      <c r="B20" s="406"/>
      <c r="C20" s="3"/>
      <c r="D20" s="54"/>
      <c r="E20" s="4"/>
      <c r="F20" s="54"/>
      <c r="G20" s="4"/>
      <c r="H20" s="4"/>
      <c r="I20" s="4"/>
      <c r="J20" s="46"/>
      <c r="K20" s="412"/>
      <c r="L20" s="412"/>
    </row>
    <row r="21" spans="1:12" ht="15">
      <c r="A21" s="414"/>
      <c r="B21" s="406"/>
      <c r="C21" s="3"/>
      <c r="D21" s="54"/>
      <c r="E21" s="4"/>
      <c r="F21" s="54"/>
      <c r="G21" s="4"/>
      <c r="H21" s="4"/>
      <c r="I21" s="4"/>
      <c r="J21" s="46"/>
      <c r="K21" s="412"/>
      <c r="L21" s="412"/>
    </row>
    <row r="22" spans="1:12" ht="15">
      <c r="A22" s="414"/>
      <c r="B22" s="407"/>
      <c r="C22" s="3"/>
      <c r="D22" s="54"/>
      <c r="E22" s="4"/>
      <c r="F22" s="54"/>
      <c r="G22" s="4"/>
      <c r="H22" s="4"/>
      <c r="I22" s="4"/>
      <c r="J22" s="46"/>
      <c r="K22" s="413"/>
      <c r="L22" s="413"/>
    </row>
    <row r="23" spans="1:12" ht="14.45" customHeight="1">
      <c r="A23" s="241" t="s">
        <v>17</v>
      </c>
      <c r="B23" s="92" t="s">
        <v>18</v>
      </c>
      <c r="C23" s="5"/>
      <c r="D23" s="56"/>
      <c r="E23" s="5"/>
      <c r="F23" s="79">
        <v>0.00811239584721335</v>
      </c>
      <c r="G23" s="22">
        <v>0.007882244606615796</v>
      </c>
      <c r="H23" s="22">
        <v>0.008037352325794389</v>
      </c>
      <c r="I23" s="22">
        <v>0.008524618959687924</v>
      </c>
      <c r="J23" s="80">
        <v>0.00762112386933711</v>
      </c>
      <c r="K23" s="392" t="s">
        <v>19</v>
      </c>
      <c r="L23" s="392" t="s">
        <v>318</v>
      </c>
    </row>
    <row r="24" spans="1:12" ht="42" customHeight="1">
      <c r="A24" s="240"/>
      <c r="B24" s="94"/>
      <c r="C24" s="7"/>
      <c r="D24" s="59"/>
      <c r="E24" s="7"/>
      <c r="F24" s="81"/>
      <c r="G24" s="23"/>
      <c r="H24" s="23"/>
      <c r="I24" s="23"/>
      <c r="J24" s="82"/>
      <c r="K24" s="393"/>
      <c r="L24" s="393"/>
    </row>
    <row r="25" spans="1:12" ht="14.45" customHeight="1">
      <c r="A25" s="241" t="s">
        <v>20</v>
      </c>
      <c r="B25" s="92" t="s">
        <v>21</v>
      </c>
      <c r="C25" s="25">
        <v>-28631</v>
      </c>
      <c r="D25" s="60"/>
      <c r="E25" s="24"/>
      <c r="F25" s="54"/>
      <c r="G25" s="4"/>
      <c r="H25" s="4"/>
      <c r="I25" s="4"/>
      <c r="J25" s="46"/>
      <c r="K25" s="392" t="s">
        <v>290</v>
      </c>
      <c r="L25" s="392" t="s">
        <v>319</v>
      </c>
    </row>
    <row r="26" spans="1:12" ht="56.45" customHeight="1">
      <c r="A26" s="240"/>
      <c r="B26" s="94"/>
      <c r="C26" s="7"/>
      <c r="D26" s="55"/>
      <c r="E26" s="17"/>
      <c r="F26" s="55"/>
      <c r="G26" s="17"/>
      <c r="H26" s="17"/>
      <c r="I26" s="17"/>
      <c r="J26" s="47"/>
      <c r="K26" s="393"/>
      <c r="L26" s="393"/>
    </row>
    <row r="27" spans="1:12" ht="14.45" customHeight="1">
      <c r="A27" s="241" t="s">
        <v>22</v>
      </c>
      <c r="B27" s="405" t="s">
        <v>23</v>
      </c>
      <c r="C27" s="4"/>
      <c r="D27" s="61">
        <v>0</v>
      </c>
      <c r="E27" s="25">
        <v>0</v>
      </c>
      <c r="F27" s="61">
        <v>0</v>
      </c>
      <c r="G27" s="25">
        <v>0</v>
      </c>
      <c r="H27" s="25">
        <v>0</v>
      </c>
      <c r="I27" s="25">
        <v>0</v>
      </c>
      <c r="J27" s="50">
        <v>0</v>
      </c>
      <c r="K27" s="392" t="s">
        <v>291</v>
      </c>
      <c r="L27" s="392" t="s">
        <v>318</v>
      </c>
    </row>
    <row r="28" spans="1:12" ht="21.6" customHeight="1">
      <c r="A28" s="240"/>
      <c r="B28" s="407"/>
      <c r="C28" s="7"/>
      <c r="D28" s="55"/>
      <c r="E28" s="17"/>
      <c r="F28" s="55"/>
      <c r="G28" s="17"/>
      <c r="H28" s="17"/>
      <c r="I28" s="17"/>
      <c r="J28" s="47"/>
      <c r="K28" s="393"/>
      <c r="L28" s="393"/>
    </row>
    <row r="29" spans="1:12" ht="14.45" customHeight="1">
      <c r="A29" s="241" t="s">
        <v>24</v>
      </c>
      <c r="B29" s="92" t="s">
        <v>25</v>
      </c>
      <c r="C29" s="4"/>
      <c r="D29" s="83">
        <f aca="true" t="shared" si="0" ref="D29:J29">(1+$C$16)^(182/365)</f>
        <v>1.0339265038807028</v>
      </c>
      <c r="E29" s="26">
        <f t="shared" si="0"/>
        <v>1.0339265038807028</v>
      </c>
      <c r="F29" s="83">
        <f t="shared" si="0"/>
        <v>1.0339265038807028</v>
      </c>
      <c r="G29" s="26">
        <f t="shared" si="0"/>
        <v>1.0339265038807028</v>
      </c>
      <c r="H29" s="26">
        <f t="shared" si="0"/>
        <v>1.0339265038807028</v>
      </c>
      <c r="I29" s="26">
        <f t="shared" si="0"/>
        <v>1.0339265038807028</v>
      </c>
      <c r="J29" s="84">
        <f t="shared" si="0"/>
        <v>1.0339265038807028</v>
      </c>
      <c r="K29" s="392" t="s">
        <v>292</v>
      </c>
      <c r="L29" s="392" t="s">
        <v>321</v>
      </c>
    </row>
    <row r="30" spans="1:12" ht="35.45" customHeight="1">
      <c r="A30" s="240"/>
      <c r="B30" s="94"/>
      <c r="C30" s="7"/>
      <c r="D30" s="55"/>
      <c r="E30" s="17"/>
      <c r="F30" s="55"/>
      <c r="G30" s="17"/>
      <c r="H30" s="17"/>
      <c r="I30" s="17"/>
      <c r="J30" s="47"/>
      <c r="K30" s="393"/>
      <c r="L30" s="393"/>
    </row>
    <row r="31" spans="1:12" ht="15" customHeight="1">
      <c r="A31" s="241" t="s">
        <v>26</v>
      </c>
      <c r="B31" s="92" t="s">
        <v>162</v>
      </c>
      <c r="C31" s="4"/>
      <c r="D31" s="83">
        <f aca="true" t="shared" si="1" ref="D31:J31">(1+$C$16)^(148/365)</f>
        <v>1.0275023105689192</v>
      </c>
      <c r="E31" s="26">
        <f t="shared" si="1"/>
        <v>1.0275023105689192</v>
      </c>
      <c r="F31" s="83">
        <f t="shared" si="1"/>
        <v>1.0275023105689192</v>
      </c>
      <c r="G31" s="26">
        <f t="shared" si="1"/>
        <v>1.0275023105689192</v>
      </c>
      <c r="H31" s="26">
        <f t="shared" si="1"/>
        <v>1.0275023105689192</v>
      </c>
      <c r="I31" s="26">
        <f t="shared" si="1"/>
        <v>1.0275023105689192</v>
      </c>
      <c r="J31" s="84">
        <f t="shared" si="1"/>
        <v>1.0275023105689192</v>
      </c>
      <c r="K31" s="392" t="s">
        <v>293</v>
      </c>
      <c r="L31" s="392" t="s">
        <v>321</v>
      </c>
    </row>
    <row r="32" spans="1:12" ht="33" customHeight="1">
      <c r="A32" s="240"/>
      <c r="B32" s="94"/>
      <c r="C32" s="7"/>
      <c r="D32" s="55"/>
      <c r="E32" s="17"/>
      <c r="F32" s="55"/>
      <c r="G32" s="17"/>
      <c r="H32" s="17"/>
      <c r="I32" s="17"/>
      <c r="J32" s="47"/>
      <c r="K32" s="393"/>
      <c r="L32" s="393"/>
    </row>
    <row r="33" spans="1:12" ht="14.45" customHeight="1">
      <c r="A33" s="241" t="s">
        <v>27</v>
      </c>
      <c r="B33" s="405" t="s">
        <v>28</v>
      </c>
      <c r="C33" s="4"/>
      <c r="D33" s="61">
        <v>46740</v>
      </c>
      <c r="E33" s="25">
        <v>53364.06075431537</v>
      </c>
      <c r="F33" s="61">
        <v>53307.06145884855</v>
      </c>
      <c r="G33" s="25">
        <v>56325.62756535964</v>
      </c>
      <c r="H33" s="25">
        <v>55911.71569351031</v>
      </c>
      <c r="I33" s="25">
        <v>55770.529581862786</v>
      </c>
      <c r="J33" s="50">
        <v>56396.13317350516</v>
      </c>
      <c r="K33" s="392" t="s">
        <v>294</v>
      </c>
      <c r="L33" s="392" t="s">
        <v>324</v>
      </c>
    </row>
    <row r="34" spans="1:12" ht="36.75" customHeight="1">
      <c r="A34" s="240"/>
      <c r="B34" s="407"/>
      <c r="C34" s="7"/>
      <c r="D34" s="55"/>
      <c r="E34" s="17"/>
      <c r="F34" s="55"/>
      <c r="G34" s="17"/>
      <c r="H34" s="17"/>
      <c r="I34" s="17"/>
      <c r="J34" s="47"/>
      <c r="K34" s="393"/>
      <c r="L34" s="393"/>
    </row>
    <row r="35" spans="1:12" ht="14.45" customHeight="1">
      <c r="A35" s="241" t="s">
        <v>29</v>
      </c>
      <c r="B35" s="405" t="s">
        <v>30</v>
      </c>
      <c r="C35" s="4"/>
      <c r="D35" s="61">
        <v>7357</v>
      </c>
      <c r="E35" s="25">
        <v>-6805.605539954997</v>
      </c>
      <c r="F35" s="61">
        <v>812.7761466118549</v>
      </c>
      <c r="G35" s="25">
        <v>830.3206190704144</v>
      </c>
      <c r="H35" s="25">
        <v>848.2415280378051</v>
      </c>
      <c r="I35" s="25">
        <v>866.5492261211606</v>
      </c>
      <c r="J35" s="50">
        <v>885.2520614361094</v>
      </c>
      <c r="K35" s="392" t="s">
        <v>295</v>
      </c>
      <c r="L35" s="392" t="s">
        <v>325</v>
      </c>
    </row>
    <row r="36" spans="1:12" ht="31.9" customHeight="1">
      <c r="A36" s="240"/>
      <c r="B36" s="407"/>
      <c r="C36" s="7"/>
      <c r="D36" s="55"/>
      <c r="E36" s="17"/>
      <c r="F36" s="55"/>
      <c r="G36" s="17"/>
      <c r="H36" s="17"/>
      <c r="I36" s="17"/>
      <c r="J36" s="47"/>
      <c r="K36" s="393"/>
      <c r="L36" s="393"/>
    </row>
    <row r="37" spans="1:12" ht="14.45" customHeight="1">
      <c r="A37" s="241" t="s">
        <v>31</v>
      </c>
      <c r="B37" s="405" t="s">
        <v>32</v>
      </c>
      <c r="C37" s="4"/>
      <c r="D37" s="90">
        <v>0.28</v>
      </c>
      <c r="E37" s="91">
        <v>0.28</v>
      </c>
      <c r="F37" s="85">
        <v>0.28</v>
      </c>
      <c r="G37" s="27">
        <v>0.28</v>
      </c>
      <c r="H37" s="27">
        <v>0.28</v>
      </c>
      <c r="I37" s="27">
        <v>0.28</v>
      </c>
      <c r="J37" s="86">
        <v>0.28</v>
      </c>
      <c r="K37" s="392" t="s">
        <v>296</v>
      </c>
      <c r="L37" s="392" t="s">
        <v>322</v>
      </c>
    </row>
    <row r="38" spans="1:12" ht="32.45" customHeight="1">
      <c r="A38" s="240"/>
      <c r="B38" s="407"/>
      <c r="C38" s="7"/>
      <c r="D38" s="55"/>
      <c r="E38" s="17"/>
      <c r="F38" s="55"/>
      <c r="G38" s="17"/>
      <c r="H38" s="17"/>
      <c r="I38" s="17"/>
      <c r="J38" s="47"/>
      <c r="K38" s="393"/>
      <c r="L38" s="393"/>
    </row>
    <row r="39" spans="1:12" ht="14.45" customHeight="1">
      <c r="A39" s="241" t="s">
        <v>33</v>
      </c>
      <c r="B39" s="405" t="s">
        <v>34</v>
      </c>
      <c r="C39" s="4"/>
      <c r="D39" s="61">
        <v>0</v>
      </c>
      <c r="E39" s="99"/>
      <c r="F39" s="100"/>
      <c r="G39" s="97"/>
      <c r="H39" s="97"/>
      <c r="I39" s="97"/>
      <c r="J39" s="98"/>
      <c r="K39" s="392" t="s">
        <v>297</v>
      </c>
      <c r="L39" s="392" t="s">
        <v>318</v>
      </c>
    </row>
    <row r="40" spans="1:12" ht="31.9" customHeight="1">
      <c r="A40" s="240"/>
      <c r="B40" s="407"/>
      <c r="C40" s="7"/>
      <c r="D40" s="55"/>
      <c r="E40" s="17"/>
      <c r="F40" s="55"/>
      <c r="G40" s="17"/>
      <c r="H40" s="17"/>
      <c r="I40" s="17"/>
      <c r="J40" s="47"/>
      <c r="K40" s="393"/>
      <c r="L40" s="393"/>
    </row>
    <row r="41" spans="1:12" ht="14.45" customHeight="1">
      <c r="A41" s="241" t="s">
        <v>35</v>
      </c>
      <c r="B41" s="405" t="s">
        <v>36</v>
      </c>
      <c r="C41" s="4"/>
      <c r="D41" s="61">
        <v>753.3287916017509</v>
      </c>
      <c r="E41" s="53">
        <v>6769.299268963887</v>
      </c>
      <c r="F41" s="61">
        <v>126.88443038527537</v>
      </c>
      <c r="G41" s="25">
        <v>129.62333998983786</v>
      </c>
      <c r="H41" s="25">
        <v>132.42101599914582</v>
      </c>
      <c r="I41" s="25">
        <v>135.27907458348747</v>
      </c>
      <c r="J41" s="50">
        <v>138.1988189871827</v>
      </c>
      <c r="K41" s="392" t="s">
        <v>313</v>
      </c>
      <c r="L41" s="392" t="s">
        <v>325</v>
      </c>
    </row>
    <row r="42" spans="1:12" ht="56.45" customHeight="1">
      <c r="A42" s="240"/>
      <c r="B42" s="407"/>
      <c r="C42" s="7"/>
      <c r="D42" s="55"/>
      <c r="E42" s="17"/>
      <c r="F42" s="55"/>
      <c r="G42" s="17"/>
      <c r="H42" s="17"/>
      <c r="I42" s="17"/>
      <c r="J42" s="47"/>
      <c r="K42" s="393"/>
      <c r="L42" s="393"/>
    </row>
    <row r="43" spans="1:12" ht="14.45" customHeight="1">
      <c r="A43" s="241" t="s">
        <v>37</v>
      </c>
      <c r="B43" s="405" t="s">
        <v>38</v>
      </c>
      <c r="C43" s="4"/>
      <c r="D43" s="61">
        <v>0</v>
      </c>
      <c r="E43" s="53">
        <v>0</v>
      </c>
      <c r="F43" s="61">
        <v>0</v>
      </c>
      <c r="G43" s="25">
        <v>0</v>
      </c>
      <c r="H43" s="25">
        <v>0</v>
      </c>
      <c r="I43" s="25">
        <v>0</v>
      </c>
      <c r="J43" s="50">
        <v>0</v>
      </c>
      <c r="K43" s="392" t="s">
        <v>314</v>
      </c>
      <c r="L43" s="392" t="s">
        <v>318</v>
      </c>
    </row>
    <row r="44" spans="1:12" ht="55.5" customHeight="1">
      <c r="A44" s="240"/>
      <c r="B44" s="407"/>
      <c r="C44" s="7"/>
      <c r="D44" s="55"/>
      <c r="E44" s="17"/>
      <c r="F44" s="55"/>
      <c r="G44" s="17"/>
      <c r="H44" s="17"/>
      <c r="I44" s="17"/>
      <c r="J44" s="47"/>
      <c r="K44" s="393"/>
      <c r="L44" s="393"/>
    </row>
    <row r="45" spans="1:12" ht="14.45" customHeight="1">
      <c r="A45" s="241" t="s">
        <v>39</v>
      </c>
      <c r="B45" s="405" t="s">
        <v>40</v>
      </c>
      <c r="C45" s="4"/>
      <c r="D45" s="61">
        <v>3679.4960458490987</v>
      </c>
      <c r="E45" s="53">
        <v>80.37895793456487</v>
      </c>
      <c r="F45" s="61">
        <v>81.78796179254391</v>
      </c>
      <c r="G45" s="25">
        <v>83.55342532034634</v>
      </c>
      <c r="H45" s="25">
        <v>85.35676886582635</v>
      </c>
      <c r="I45" s="25">
        <v>87.1990341901629</v>
      </c>
      <c r="J45" s="50">
        <v>89.08106134675191</v>
      </c>
      <c r="K45" s="392" t="s">
        <v>41</v>
      </c>
      <c r="L45" s="392" t="s">
        <v>325</v>
      </c>
    </row>
    <row r="46" spans="1:12" ht="56.45" customHeight="1">
      <c r="A46" s="240"/>
      <c r="B46" s="407"/>
      <c r="C46" s="7"/>
      <c r="D46" s="55"/>
      <c r="E46" s="17"/>
      <c r="F46" s="55"/>
      <c r="G46" s="17"/>
      <c r="H46" s="17"/>
      <c r="I46" s="17"/>
      <c r="J46" s="47"/>
      <c r="K46" s="393"/>
      <c r="L46" s="393"/>
    </row>
    <row r="47" spans="1:12" ht="14.45" customHeight="1">
      <c r="A47" s="241" t="s">
        <v>42</v>
      </c>
      <c r="B47" s="92" t="s">
        <v>43</v>
      </c>
      <c r="C47" s="68">
        <v>0.44</v>
      </c>
      <c r="D47" s="54"/>
      <c r="E47" s="4"/>
      <c r="F47" s="54"/>
      <c r="G47" s="4"/>
      <c r="H47" s="4"/>
      <c r="I47" s="4"/>
      <c r="J47" s="46"/>
      <c r="K47" s="392" t="s">
        <v>298</v>
      </c>
      <c r="L47" s="392" t="s">
        <v>322</v>
      </c>
    </row>
    <row r="48" spans="1:12" ht="29.45" customHeight="1">
      <c r="A48" s="240"/>
      <c r="B48" s="94"/>
      <c r="C48" s="7"/>
      <c r="D48" s="55"/>
      <c r="E48" s="17"/>
      <c r="F48" s="55"/>
      <c r="G48" s="17"/>
      <c r="H48" s="17"/>
      <c r="I48" s="17"/>
      <c r="J48" s="47"/>
      <c r="K48" s="393"/>
      <c r="L48" s="393"/>
    </row>
    <row r="49" spans="1:12" ht="14.45" customHeight="1">
      <c r="A49" s="415" t="s">
        <v>44</v>
      </c>
      <c r="B49" s="405" t="s">
        <v>45</v>
      </c>
      <c r="D49" s="208">
        <v>0.07930000000000001</v>
      </c>
      <c r="E49" s="105">
        <v>0.07930000000000001</v>
      </c>
      <c r="F49" s="104">
        <v>0.05890000000000001</v>
      </c>
      <c r="G49" s="69">
        <v>0.05890000000000001</v>
      </c>
      <c r="H49" s="69">
        <v>0.05890000000000001</v>
      </c>
      <c r="I49" s="69">
        <v>0.05890000000000001</v>
      </c>
      <c r="J49" s="69">
        <v>0.05890000000000001</v>
      </c>
      <c r="K49" s="392" t="s">
        <v>299</v>
      </c>
      <c r="L49" s="392" t="s">
        <v>318</v>
      </c>
    </row>
    <row r="50" spans="1:12" ht="30" customHeight="1">
      <c r="A50" s="416"/>
      <c r="B50" s="407"/>
      <c r="C50" s="7"/>
      <c r="D50" s="59"/>
      <c r="E50" s="7"/>
      <c r="F50" s="59"/>
      <c r="G50" s="7"/>
      <c r="H50" s="7"/>
      <c r="I50" s="7"/>
      <c r="J50" s="49"/>
      <c r="K50" s="393"/>
      <c r="L50" s="393"/>
    </row>
    <row r="51" spans="1:12" ht="14.45" customHeight="1">
      <c r="A51" s="241" t="s">
        <v>46</v>
      </c>
      <c r="B51" s="405" t="s">
        <v>47</v>
      </c>
      <c r="D51" s="76">
        <v>480195.12503565656</v>
      </c>
      <c r="E51" s="4"/>
      <c r="F51" s="54"/>
      <c r="G51" s="4"/>
      <c r="H51" s="4"/>
      <c r="I51" s="4"/>
      <c r="J51" s="46"/>
      <c r="K51" s="392" t="s">
        <v>300</v>
      </c>
      <c r="L51" s="392" t="s">
        <v>318</v>
      </c>
    </row>
    <row r="52" spans="1:12" ht="30.6" customHeight="1">
      <c r="A52" s="240"/>
      <c r="B52" s="407"/>
      <c r="C52" s="7"/>
      <c r="D52" s="55"/>
      <c r="E52" s="17"/>
      <c r="F52" s="55"/>
      <c r="G52" s="17"/>
      <c r="H52" s="17"/>
      <c r="I52" s="17"/>
      <c r="J52" s="47"/>
      <c r="K52" s="393"/>
      <c r="L52" s="393"/>
    </row>
    <row r="53" spans="1:12" ht="14.45" customHeight="1">
      <c r="A53" s="241" t="s">
        <v>48</v>
      </c>
      <c r="B53" s="405" t="s">
        <v>49</v>
      </c>
      <c r="C53" s="5"/>
      <c r="D53" s="61">
        <v>0</v>
      </c>
      <c r="E53" s="53">
        <v>-4711.815382653248</v>
      </c>
      <c r="F53" s="61">
        <v>741.6002230782174</v>
      </c>
      <c r="G53" s="25">
        <v>1010.2071454146626</v>
      </c>
      <c r="H53" s="25">
        <v>1242.868318580984</v>
      </c>
      <c r="I53" s="25">
        <v>0</v>
      </c>
      <c r="J53" s="50">
        <v>0</v>
      </c>
      <c r="K53" s="392" t="s">
        <v>50</v>
      </c>
      <c r="L53" s="392" t="s">
        <v>318</v>
      </c>
    </row>
    <row r="54" spans="1:12" ht="56.25" customHeight="1">
      <c r="A54" s="240"/>
      <c r="B54" s="407"/>
      <c r="C54" s="7"/>
      <c r="D54" s="55"/>
      <c r="E54" s="17"/>
      <c r="F54" s="55"/>
      <c r="G54" s="17"/>
      <c r="H54" s="17"/>
      <c r="I54" s="17"/>
      <c r="J54" s="47"/>
      <c r="K54" s="393"/>
      <c r="L54" s="393"/>
    </row>
    <row r="55" spans="1:12" ht="14.45" customHeight="1">
      <c r="A55" s="241" t="s">
        <v>51</v>
      </c>
      <c r="B55" s="405" t="s">
        <v>52</v>
      </c>
      <c r="C55" s="4"/>
      <c r="D55" s="62">
        <v>30.47992510425751</v>
      </c>
      <c r="E55" s="70">
        <v>29.47992510425751</v>
      </c>
      <c r="F55" s="62">
        <v>28.380176776824445</v>
      </c>
      <c r="G55" s="29">
        <v>27.382316869077982</v>
      </c>
      <c r="H55" s="29">
        <v>26.387504804500182</v>
      </c>
      <c r="I55" s="29">
        <v>25.364343323052903</v>
      </c>
      <c r="J55" s="51">
        <v>24.364343323052903</v>
      </c>
      <c r="K55" s="392" t="s">
        <v>301</v>
      </c>
      <c r="L55" s="392" t="s">
        <v>324</v>
      </c>
    </row>
    <row r="56" spans="1:12" ht="29.25" customHeight="1">
      <c r="A56" s="240"/>
      <c r="B56" s="407"/>
      <c r="C56" s="7"/>
      <c r="D56" s="55"/>
      <c r="E56" s="17"/>
      <c r="F56" s="55"/>
      <c r="G56" s="17"/>
      <c r="H56" s="17"/>
      <c r="I56" s="17"/>
      <c r="J56" s="47"/>
      <c r="K56" s="393"/>
      <c r="L56" s="393"/>
    </row>
    <row r="57" spans="1:12" ht="14.45" customHeight="1">
      <c r="A57" s="241" t="s">
        <v>53</v>
      </c>
      <c r="B57" s="405" t="s">
        <v>54</v>
      </c>
      <c r="C57" s="44"/>
      <c r="D57" s="89">
        <v>-16064.986172228655</v>
      </c>
      <c r="E57" s="4"/>
      <c r="F57" s="54"/>
      <c r="G57" s="4"/>
      <c r="H57" s="4"/>
      <c r="I57" s="4"/>
      <c r="J57" s="46"/>
      <c r="K57" s="392" t="s">
        <v>302</v>
      </c>
      <c r="L57" s="392" t="s">
        <v>318</v>
      </c>
    </row>
    <row r="58" spans="1:12" ht="15.6" customHeight="1">
      <c r="A58" s="240"/>
      <c r="B58" s="407"/>
      <c r="C58" s="7"/>
      <c r="D58" s="55"/>
      <c r="E58" s="17"/>
      <c r="F58" s="55"/>
      <c r="G58" s="17"/>
      <c r="H58" s="17"/>
      <c r="I58" s="17"/>
      <c r="J58" s="47"/>
      <c r="K58" s="393"/>
      <c r="L58" s="393"/>
    </row>
    <row r="59" spans="1:20" ht="14.45" customHeight="1">
      <c r="A59" s="241" t="s">
        <v>55</v>
      </c>
      <c r="B59" s="92" t="s">
        <v>56</v>
      </c>
      <c r="C59" s="4"/>
      <c r="D59" s="61">
        <v>27380.92760457053</v>
      </c>
      <c r="E59" s="53">
        <v>29478.037152774585</v>
      </c>
      <c r="F59" s="61">
        <v>35273.242782422814</v>
      </c>
      <c r="G59" s="25">
        <v>37966.35483940717</v>
      </c>
      <c r="H59" s="25">
        <v>38516.55825397232</v>
      </c>
      <c r="I59" s="25">
        <v>37609.71714041962</v>
      </c>
      <c r="J59" s="50">
        <v>38850.62230016983</v>
      </c>
      <c r="K59" s="392" t="s">
        <v>57</v>
      </c>
      <c r="L59" s="392" t="s">
        <v>324</v>
      </c>
      <c r="M59" s="318"/>
      <c r="N59" s="318"/>
      <c r="O59" s="318"/>
      <c r="P59" s="318"/>
      <c r="Q59" s="318"/>
      <c r="R59" s="318"/>
      <c r="S59" s="318"/>
      <c r="T59" s="318" t="e">
        <f>ROUND(K59,0)</f>
        <v>#VALUE!</v>
      </c>
    </row>
    <row r="60" spans="1:12" ht="45" customHeight="1">
      <c r="A60" s="240"/>
      <c r="B60" s="94"/>
      <c r="C60" s="7"/>
      <c r="D60" s="55"/>
      <c r="E60" s="17"/>
      <c r="F60" s="55"/>
      <c r="G60" s="17"/>
      <c r="H60" s="17"/>
      <c r="I60" s="17"/>
      <c r="J60" s="47"/>
      <c r="K60" s="393"/>
      <c r="L60" s="393"/>
    </row>
    <row r="61" spans="1:12" ht="14.45" customHeight="1">
      <c r="A61" s="241" t="s">
        <v>58</v>
      </c>
      <c r="B61" s="405" t="s">
        <v>59</v>
      </c>
      <c r="C61" s="4"/>
      <c r="D61" s="61">
        <v>5044.14763758439</v>
      </c>
      <c r="E61" s="53">
        <v>5864.894441846026</v>
      </c>
      <c r="F61" s="61">
        <v>4858.191926933574</v>
      </c>
      <c r="G61" s="25">
        <v>4957.027113668621</v>
      </c>
      <c r="H61" s="25">
        <v>5064.019369572352</v>
      </c>
      <c r="I61" s="25">
        <v>5173.316703694693</v>
      </c>
      <c r="J61" s="50">
        <v>5284.973015217089</v>
      </c>
      <c r="K61" s="392" t="s">
        <v>303</v>
      </c>
      <c r="L61" s="392" t="s">
        <v>325</v>
      </c>
    </row>
    <row r="62" spans="1:12" ht="56.45" customHeight="1">
      <c r="A62" s="240"/>
      <c r="B62" s="407"/>
      <c r="C62" s="7"/>
      <c r="D62" s="55"/>
      <c r="E62" s="17"/>
      <c r="F62" s="55"/>
      <c r="G62" s="17"/>
      <c r="H62" s="17"/>
      <c r="I62" s="17"/>
      <c r="J62" s="47"/>
      <c r="K62" s="393"/>
      <c r="L62" s="393"/>
    </row>
    <row r="63" spans="1:12" ht="14.45" customHeight="1">
      <c r="A63" s="241" t="s">
        <v>60</v>
      </c>
      <c r="B63" s="405" t="s">
        <v>61</v>
      </c>
      <c r="C63" s="4"/>
      <c r="D63" s="61">
        <v>8325.717324875734</v>
      </c>
      <c r="E63" s="53">
        <v>8947.44831848754</v>
      </c>
      <c r="F63" s="61">
        <v>9237.38214842814</v>
      </c>
      <c r="G63" s="25">
        <v>10745.630162547079</v>
      </c>
      <c r="H63" s="25">
        <v>9833.421356195082</v>
      </c>
      <c r="I63" s="25">
        <v>10028.512881975263</v>
      </c>
      <c r="J63" s="50">
        <v>10198.38966144787</v>
      </c>
      <c r="K63" s="392" t="s">
        <v>304</v>
      </c>
      <c r="L63" s="392" t="s">
        <v>325</v>
      </c>
    </row>
    <row r="64" spans="1:12" ht="57.6" customHeight="1">
      <c r="A64" s="240"/>
      <c r="B64" s="407"/>
      <c r="C64" s="7"/>
      <c r="D64" s="55"/>
      <c r="E64" s="17"/>
      <c r="F64" s="55"/>
      <c r="G64" s="17"/>
      <c r="H64" s="17"/>
      <c r="I64" s="17"/>
      <c r="J64" s="47"/>
      <c r="K64" s="393"/>
      <c r="L64" s="393"/>
    </row>
    <row r="65" spans="1:12" ht="14.45" customHeight="1">
      <c r="A65" s="241" t="s">
        <v>62</v>
      </c>
      <c r="B65" s="405" t="s">
        <v>63</v>
      </c>
      <c r="C65" s="4"/>
      <c r="D65" s="61">
        <v>39.438574839998786</v>
      </c>
      <c r="E65" s="53">
        <v>-123.63618745505804</v>
      </c>
      <c r="F65" s="61">
        <v>-1239.9001722133619</v>
      </c>
      <c r="G65" s="25">
        <v>-963.9533647201636</v>
      </c>
      <c r="H65" s="25">
        <v>74.41149706277598</v>
      </c>
      <c r="I65" s="25">
        <v>0</v>
      </c>
      <c r="J65" s="50">
        <v>0</v>
      </c>
      <c r="K65" s="392" t="s">
        <v>305</v>
      </c>
      <c r="L65" s="392" t="s">
        <v>318</v>
      </c>
    </row>
    <row r="66" spans="1:12" ht="56.45" customHeight="1">
      <c r="A66" s="240"/>
      <c r="B66" s="407"/>
      <c r="C66" s="7"/>
      <c r="D66" s="55"/>
      <c r="E66" s="17"/>
      <c r="F66" s="55"/>
      <c r="G66" s="17"/>
      <c r="H66" s="17"/>
      <c r="I66" s="17"/>
      <c r="J66" s="47"/>
      <c r="K66" s="393"/>
      <c r="L66" s="393"/>
    </row>
    <row r="67" spans="1:12" ht="14.45" customHeight="1">
      <c r="A67" s="241" t="s">
        <v>64</v>
      </c>
      <c r="B67" s="405" t="s">
        <v>65</v>
      </c>
      <c r="C67" s="4"/>
      <c r="D67" s="61">
        <v>0</v>
      </c>
      <c r="E67" s="53">
        <v>0</v>
      </c>
      <c r="F67" s="61">
        <v>0</v>
      </c>
      <c r="G67" s="25">
        <v>0</v>
      </c>
      <c r="H67" s="25">
        <v>0</v>
      </c>
      <c r="I67" s="25">
        <v>0</v>
      </c>
      <c r="J67" s="50">
        <v>0</v>
      </c>
      <c r="K67" s="392" t="s">
        <v>66</v>
      </c>
      <c r="L67" s="392" t="s">
        <v>318</v>
      </c>
    </row>
    <row r="68" spans="1:12" ht="43.15" customHeight="1">
      <c r="A68" s="240"/>
      <c r="B68" s="407"/>
      <c r="C68" s="7"/>
      <c r="D68" s="55"/>
      <c r="E68" s="17"/>
      <c r="F68" s="55"/>
      <c r="G68" s="17"/>
      <c r="H68" s="17"/>
      <c r="I68" s="17"/>
      <c r="J68" s="47"/>
      <c r="K68" s="393"/>
      <c r="L68" s="393"/>
    </row>
    <row r="69" spans="1:12" ht="14.45" customHeight="1">
      <c r="A69" s="242" t="s">
        <v>67</v>
      </c>
      <c r="B69" s="406" t="s">
        <v>68</v>
      </c>
      <c r="C69" s="417" t="s">
        <v>211</v>
      </c>
      <c r="D69" s="206"/>
      <c r="E69" s="200"/>
      <c r="F69" s="198"/>
      <c r="G69" s="199"/>
      <c r="H69" s="199"/>
      <c r="I69" s="199"/>
      <c r="J69" s="200"/>
      <c r="K69" s="401" t="s">
        <v>306</v>
      </c>
      <c r="L69" s="401" t="s">
        <v>318</v>
      </c>
    </row>
    <row r="70" spans="1:12" ht="15">
      <c r="A70" s="242"/>
      <c r="B70" s="406"/>
      <c r="C70" s="418"/>
      <c r="D70" s="329"/>
      <c r="E70" s="203"/>
      <c r="F70" s="201"/>
      <c r="G70" s="202"/>
      <c r="H70" s="202"/>
      <c r="I70" s="202"/>
      <c r="J70" s="203"/>
      <c r="K70" s="401"/>
      <c r="L70" s="401"/>
    </row>
    <row r="71" spans="1:12" ht="15">
      <c r="A71" s="242"/>
      <c r="B71" s="406"/>
      <c r="C71" s="252">
        <v>1</v>
      </c>
      <c r="D71" s="328"/>
      <c r="E71" s="203"/>
      <c r="F71" s="201"/>
      <c r="G71" s="202"/>
      <c r="H71" s="202"/>
      <c r="I71" s="202"/>
      <c r="J71" s="203"/>
      <c r="K71" s="401"/>
      <c r="L71" s="401"/>
    </row>
    <row r="72" spans="1:12" ht="15">
      <c r="A72" s="242"/>
      <c r="B72" s="406"/>
      <c r="C72" s="275" t="s">
        <v>269</v>
      </c>
      <c r="D72" s="184">
        <v>844085.103820974</v>
      </c>
      <c r="E72" s="197"/>
      <c r="F72" s="201"/>
      <c r="G72" s="202"/>
      <c r="H72" s="202"/>
      <c r="I72" s="202"/>
      <c r="J72" s="203"/>
      <c r="K72" s="401"/>
      <c r="L72" s="401"/>
    </row>
    <row r="73" spans="1:12" ht="15">
      <c r="A73" s="242"/>
      <c r="B73" s="406"/>
      <c r="C73" s="276" t="s">
        <v>270</v>
      </c>
      <c r="D73" s="184">
        <v>20000</v>
      </c>
      <c r="E73" s="197"/>
      <c r="F73" s="201"/>
      <c r="G73" s="202"/>
      <c r="H73" s="202"/>
      <c r="I73" s="202"/>
      <c r="J73" s="203"/>
      <c r="K73" s="401"/>
      <c r="L73" s="401"/>
    </row>
    <row r="74" spans="1:12" ht="15">
      <c r="A74" s="242"/>
      <c r="B74" s="406"/>
      <c r="C74" s="276" t="s">
        <v>271</v>
      </c>
      <c r="D74" s="184">
        <v>30000</v>
      </c>
      <c r="E74" s="197"/>
      <c r="F74" s="201"/>
      <c r="G74" s="202"/>
      <c r="H74" s="202"/>
      <c r="I74" s="202"/>
      <c r="J74" s="203"/>
      <c r="K74" s="401"/>
      <c r="L74" s="401"/>
    </row>
    <row r="75" spans="1:12" ht="15">
      <c r="A75" s="242"/>
      <c r="B75" s="406"/>
      <c r="C75" s="276" t="s">
        <v>272</v>
      </c>
      <c r="D75" s="184">
        <v>40000</v>
      </c>
      <c r="E75" s="197"/>
      <c r="F75" s="201"/>
      <c r="G75" s="202"/>
      <c r="H75" s="202"/>
      <c r="I75" s="202"/>
      <c r="J75" s="203"/>
      <c r="K75" s="401"/>
      <c r="L75" s="401"/>
    </row>
    <row r="76" spans="1:12" ht="15">
      <c r="A76" s="242"/>
      <c r="B76" s="406"/>
      <c r="C76" s="276" t="s">
        <v>273</v>
      </c>
      <c r="D76" s="184">
        <v>50000</v>
      </c>
      <c r="E76" s="197"/>
      <c r="F76" s="201"/>
      <c r="G76" s="202"/>
      <c r="H76" s="202"/>
      <c r="I76" s="202"/>
      <c r="J76" s="203"/>
      <c r="K76" s="401"/>
      <c r="L76" s="401"/>
    </row>
    <row r="77" spans="1:12" ht="15">
      <c r="A77" s="242"/>
      <c r="B77" s="406"/>
      <c r="C77" s="276" t="s">
        <v>274</v>
      </c>
      <c r="D77" s="184">
        <v>60000</v>
      </c>
      <c r="E77" s="197"/>
      <c r="F77" s="201"/>
      <c r="G77" s="202"/>
      <c r="H77" s="202"/>
      <c r="I77" s="202"/>
      <c r="J77" s="203"/>
      <c r="K77" s="401"/>
      <c r="L77" s="401"/>
    </row>
    <row r="78" spans="1:12" ht="15">
      <c r="A78" s="242"/>
      <c r="B78" s="406"/>
      <c r="C78" s="276" t="s">
        <v>203</v>
      </c>
      <c r="D78" s="184">
        <v>70000</v>
      </c>
      <c r="E78" s="197"/>
      <c r="F78" s="201"/>
      <c r="G78" s="202"/>
      <c r="H78" s="202"/>
      <c r="I78" s="202"/>
      <c r="J78" s="203"/>
      <c r="K78" s="401"/>
      <c r="L78" s="401"/>
    </row>
    <row r="79" spans="1:12" ht="15">
      <c r="A79" s="242"/>
      <c r="B79" s="406"/>
      <c r="C79" s="276" t="s">
        <v>204</v>
      </c>
      <c r="D79" s="184">
        <v>80000</v>
      </c>
      <c r="E79" s="197"/>
      <c r="F79" s="201"/>
      <c r="G79" s="202"/>
      <c r="H79" s="202"/>
      <c r="I79" s="202"/>
      <c r="J79" s="203"/>
      <c r="K79" s="401"/>
      <c r="L79" s="401"/>
    </row>
    <row r="80" spans="1:12" ht="15">
      <c r="A80" s="242"/>
      <c r="B80" s="406"/>
      <c r="C80" s="276" t="s">
        <v>205</v>
      </c>
      <c r="D80" s="184">
        <v>90000</v>
      </c>
      <c r="E80" s="197"/>
      <c r="F80" s="201"/>
      <c r="G80" s="202"/>
      <c r="H80" s="202"/>
      <c r="I80" s="202"/>
      <c r="J80" s="203"/>
      <c r="K80" s="401"/>
      <c r="L80" s="401"/>
    </row>
    <row r="81" spans="1:12" ht="15">
      <c r="A81" s="240"/>
      <c r="B81" s="407"/>
      <c r="C81" s="7"/>
      <c r="D81" s="55"/>
      <c r="E81" s="17"/>
      <c r="F81" s="55"/>
      <c r="G81" s="17"/>
      <c r="H81" s="17"/>
      <c r="I81" s="17"/>
      <c r="J81" s="47"/>
      <c r="K81" s="393"/>
      <c r="L81" s="393"/>
    </row>
    <row r="82" spans="1:13" ht="14.45" customHeight="1">
      <c r="A82" s="241" t="s">
        <v>69</v>
      </c>
      <c r="B82" s="92" t="s">
        <v>70</v>
      </c>
      <c r="C82" s="277" t="str">
        <f>IF(ISBLANK($C$72),"",$C$72)</f>
        <v>One</v>
      </c>
      <c r="D82" s="61">
        <v>0</v>
      </c>
      <c r="E82" s="53">
        <v>15519.379568148077</v>
      </c>
      <c r="F82" s="61">
        <v>0</v>
      </c>
      <c r="G82" s="25">
        <v>0</v>
      </c>
      <c r="H82" s="25">
        <v>0</v>
      </c>
      <c r="I82" s="25">
        <v>0</v>
      </c>
      <c r="J82" s="50">
        <v>0</v>
      </c>
      <c r="K82" s="392" t="s">
        <v>307</v>
      </c>
      <c r="L82" s="392" t="s">
        <v>318</v>
      </c>
      <c r="M82" s="314">
        <v>1</v>
      </c>
    </row>
    <row r="83" spans="1:13" ht="15">
      <c r="A83" s="242"/>
      <c r="B83" s="176"/>
      <c r="C83" s="278" t="str">
        <f>IF(ISBLANK($C$73),"",$C$73)</f>
        <v>Two</v>
      </c>
      <c r="D83" s="184">
        <v>200</v>
      </c>
      <c r="E83" s="187">
        <v>200</v>
      </c>
      <c r="F83" s="184">
        <v>200</v>
      </c>
      <c r="G83" s="185">
        <v>200</v>
      </c>
      <c r="H83" s="185">
        <v>200</v>
      </c>
      <c r="I83" s="185">
        <v>200</v>
      </c>
      <c r="J83" s="186">
        <v>200</v>
      </c>
      <c r="K83" s="401"/>
      <c r="L83" s="401"/>
      <c r="M83" s="314">
        <v>2</v>
      </c>
    </row>
    <row r="84" spans="1:13" ht="15">
      <c r="A84" s="242"/>
      <c r="B84" s="176"/>
      <c r="C84" s="278" t="str">
        <f>IF(ISBLANK($C$74),"",$C$74)</f>
        <v>Three</v>
      </c>
      <c r="D84" s="184">
        <v>300</v>
      </c>
      <c r="E84" s="187">
        <v>300</v>
      </c>
      <c r="F84" s="184">
        <v>300</v>
      </c>
      <c r="G84" s="185">
        <v>300</v>
      </c>
      <c r="H84" s="185">
        <v>300</v>
      </c>
      <c r="I84" s="185">
        <v>300</v>
      </c>
      <c r="J84" s="186">
        <v>300</v>
      </c>
      <c r="K84" s="401"/>
      <c r="L84" s="401"/>
      <c r="M84" s="314">
        <v>3</v>
      </c>
    </row>
    <row r="85" spans="1:13" ht="15">
      <c r="A85" s="242"/>
      <c r="B85" s="176"/>
      <c r="C85" s="278" t="str">
        <f>IF(ISBLANK($C$75),"",$C$75)</f>
        <v>Four</v>
      </c>
      <c r="D85" s="184">
        <v>400</v>
      </c>
      <c r="E85" s="187">
        <v>400</v>
      </c>
      <c r="F85" s="184">
        <v>400</v>
      </c>
      <c r="G85" s="185">
        <v>400</v>
      </c>
      <c r="H85" s="185">
        <v>400</v>
      </c>
      <c r="I85" s="185">
        <v>400</v>
      </c>
      <c r="J85" s="186">
        <v>400</v>
      </c>
      <c r="K85" s="401"/>
      <c r="L85" s="401"/>
      <c r="M85" s="314">
        <v>4</v>
      </c>
    </row>
    <row r="86" spans="1:13" ht="15">
      <c r="A86" s="242"/>
      <c r="B86" s="176"/>
      <c r="C86" s="278" t="str">
        <f>IF(ISBLANK($C$76),"",$C$76)</f>
        <v>Five</v>
      </c>
      <c r="D86" s="184">
        <v>500</v>
      </c>
      <c r="E86" s="187">
        <v>500</v>
      </c>
      <c r="F86" s="184">
        <v>500</v>
      </c>
      <c r="G86" s="185">
        <v>500</v>
      </c>
      <c r="H86" s="185">
        <v>500</v>
      </c>
      <c r="I86" s="185">
        <v>500</v>
      </c>
      <c r="J86" s="186">
        <v>500</v>
      </c>
      <c r="K86" s="401"/>
      <c r="L86" s="401"/>
      <c r="M86" s="314">
        <v>5</v>
      </c>
    </row>
    <row r="87" spans="1:13" ht="15">
      <c r="A87" s="242"/>
      <c r="B87" s="176"/>
      <c r="C87" s="278" t="str">
        <f>IF(ISBLANK($C$77),"",$C$77)</f>
        <v>Six</v>
      </c>
      <c r="D87" s="184">
        <v>600</v>
      </c>
      <c r="E87" s="187">
        <v>600</v>
      </c>
      <c r="F87" s="184">
        <v>600</v>
      </c>
      <c r="G87" s="185">
        <v>600</v>
      </c>
      <c r="H87" s="185">
        <v>600</v>
      </c>
      <c r="I87" s="185">
        <v>600</v>
      </c>
      <c r="J87" s="186">
        <v>600</v>
      </c>
      <c r="K87" s="401"/>
      <c r="L87" s="401"/>
      <c r="M87" s="314">
        <v>6</v>
      </c>
    </row>
    <row r="88" spans="1:13" ht="15">
      <c r="A88" s="242"/>
      <c r="B88" s="176"/>
      <c r="C88" s="278" t="str">
        <f>IF(ISBLANK($C$78),"",$C$78)</f>
        <v>Seven</v>
      </c>
      <c r="D88" s="184">
        <v>700</v>
      </c>
      <c r="E88" s="187">
        <v>700</v>
      </c>
      <c r="F88" s="184">
        <v>700</v>
      </c>
      <c r="G88" s="185">
        <v>700</v>
      </c>
      <c r="H88" s="185">
        <v>700</v>
      </c>
      <c r="I88" s="185">
        <v>700</v>
      </c>
      <c r="J88" s="186">
        <v>700</v>
      </c>
      <c r="K88" s="401"/>
      <c r="L88" s="401"/>
      <c r="M88" s="314">
        <v>7</v>
      </c>
    </row>
    <row r="89" spans="1:13" ht="15">
      <c r="A89" s="242"/>
      <c r="B89" s="176"/>
      <c r="C89" s="278" t="str">
        <f>IF(ISBLANK($C$79),"",$C$79)</f>
        <v>Eight</v>
      </c>
      <c r="D89" s="184">
        <v>800</v>
      </c>
      <c r="E89" s="187">
        <v>800</v>
      </c>
      <c r="F89" s="184">
        <v>800</v>
      </c>
      <c r="G89" s="185">
        <v>800</v>
      </c>
      <c r="H89" s="185">
        <v>800</v>
      </c>
      <c r="I89" s="185">
        <v>800</v>
      </c>
      <c r="J89" s="186">
        <v>800</v>
      </c>
      <c r="K89" s="401"/>
      <c r="L89" s="401"/>
      <c r="M89" s="314">
        <v>8</v>
      </c>
    </row>
    <row r="90" spans="1:13" ht="15">
      <c r="A90" s="242"/>
      <c r="B90" s="176"/>
      <c r="C90" s="278" t="s">
        <v>205</v>
      </c>
      <c r="D90" s="184">
        <v>900</v>
      </c>
      <c r="E90" s="187">
        <v>900</v>
      </c>
      <c r="F90" s="184">
        <v>900</v>
      </c>
      <c r="G90" s="185">
        <v>900</v>
      </c>
      <c r="H90" s="185">
        <v>900</v>
      </c>
      <c r="I90" s="185">
        <v>900</v>
      </c>
      <c r="J90" s="186">
        <v>900</v>
      </c>
      <c r="K90" s="401"/>
      <c r="L90" s="401"/>
      <c r="M90" s="314">
        <v>9</v>
      </c>
    </row>
    <row r="91" spans="1:12" ht="15">
      <c r="A91" s="240"/>
      <c r="B91" s="93"/>
      <c r="C91" s="279"/>
      <c r="D91" s="55"/>
      <c r="E91" s="17"/>
      <c r="F91" s="55"/>
      <c r="G91" s="17"/>
      <c r="H91" s="17"/>
      <c r="I91" s="17"/>
      <c r="J91" s="47"/>
      <c r="K91" s="393"/>
      <c r="L91" s="393"/>
    </row>
    <row r="92" spans="1:13" ht="14.45" customHeight="1">
      <c r="A92" s="241" t="s">
        <v>71</v>
      </c>
      <c r="B92" s="405" t="s">
        <v>72</v>
      </c>
      <c r="C92" s="277" t="str">
        <f>IF(ISBLANK($C$72),"",$C$72)</f>
        <v>One</v>
      </c>
      <c r="D92" s="61">
        <v>62565.710582814296</v>
      </c>
      <c r="E92" s="53">
        <v>103182.48177689606</v>
      </c>
      <c r="F92" s="61">
        <v>75978.7886091537</v>
      </c>
      <c r="G92" s="25">
        <v>55742.84740715508</v>
      </c>
      <c r="H92" s="25">
        <v>45520.572872607576</v>
      </c>
      <c r="I92" s="25">
        <v>56291.16756939485</v>
      </c>
      <c r="J92" s="50">
        <v>35688.41264097966</v>
      </c>
      <c r="K92" s="392" t="s">
        <v>308</v>
      </c>
      <c r="L92" s="392" t="s">
        <v>324</v>
      </c>
      <c r="M92" s="314">
        <v>1</v>
      </c>
    </row>
    <row r="93" spans="1:13" ht="15">
      <c r="A93" s="242"/>
      <c r="B93" s="406"/>
      <c r="C93" s="278" t="str">
        <f>IF(ISBLANK($C$73),"",$C$73)</f>
        <v>Two</v>
      </c>
      <c r="D93" s="184">
        <v>2000</v>
      </c>
      <c r="E93" s="187">
        <v>2500</v>
      </c>
      <c r="F93" s="184">
        <v>2700</v>
      </c>
      <c r="G93" s="185">
        <v>2400</v>
      </c>
      <c r="H93" s="185">
        <v>2300</v>
      </c>
      <c r="I93" s="185">
        <v>2200</v>
      </c>
      <c r="J93" s="186">
        <v>2350</v>
      </c>
      <c r="K93" s="401"/>
      <c r="L93" s="401"/>
      <c r="M93" s="314">
        <v>2</v>
      </c>
    </row>
    <row r="94" spans="1:13" ht="15">
      <c r="A94" s="242"/>
      <c r="B94" s="406"/>
      <c r="C94" s="278" t="str">
        <f>IF(ISBLANK($C$74),"",$C$74)</f>
        <v>Three</v>
      </c>
      <c r="D94" s="184">
        <v>3000</v>
      </c>
      <c r="E94" s="187">
        <v>3500</v>
      </c>
      <c r="F94" s="184">
        <v>3700</v>
      </c>
      <c r="G94" s="185">
        <v>3400</v>
      </c>
      <c r="H94" s="185">
        <v>3300</v>
      </c>
      <c r="I94" s="185">
        <v>3200</v>
      </c>
      <c r="J94" s="186">
        <v>3350</v>
      </c>
      <c r="K94" s="401"/>
      <c r="L94" s="401"/>
      <c r="M94" s="314">
        <v>3</v>
      </c>
    </row>
    <row r="95" spans="1:13" ht="15">
      <c r="A95" s="242"/>
      <c r="B95" s="406"/>
      <c r="C95" s="278" t="str">
        <f>IF(ISBLANK($C$75),"",$C$75)</f>
        <v>Four</v>
      </c>
      <c r="D95" s="184">
        <v>4000</v>
      </c>
      <c r="E95" s="187">
        <v>4500</v>
      </c>
      <c r="F95" s="184">
        <v>4700</v>
      </c>
      <c r="G95" s="185">
        <v>4400</v>
      </c>
      <c r="H95" s="185">
        <v>4300</v>
      </c>
      <c r="I95" s="185">
        <v>4200</v>
      </c>
      <c r="J95" s="186">
        <v>4350</v>
      </c>
      <c r="K95" s="401"/>
      <c r="L95" s="401"/>
      <c r="M95" s="314">
        <v>4</v>
      </c>
    </row>
    <row r="96" spans="1:13" ht="15">
      <c r="A96" s="242"/>
      <c r="B96" s="406"/>
      <c r="C96" s="278" t="str">
        <f>IF(ISBLANK($C$76),"",$C$76)</f>
        <v>Five</v>
      </c>
      <c r="D96" s="184">
        <v>5000</v>
      </c>
      <c r="E96" s="187">
        <v>5500</v>
      </c>
      <c r="F96" s="184">
        <v>5700</v>
      </c>
      <c r="G96" s="185">
        <v>5400</v>
      </c>
      <c r="H96" s="185">
        <v>5300</v>
      </c>
      <c r="I96" s="185">
        <v>5200</v>
      </c>
      <c r="J96" s="186">
        <v>5350</v>
      </c>
      <c r="K96" s="401"/>
      <c r="L96" s="401"/>
      <c r="M96" s="314">
        <v>5</v>
      </c>
    </row>
    <row r="97" spans="1:13" ht="15">
      <c r="A97" s="242"/>
      <c r="B97" s="406"/>
      <c r="C97" s="278" t="str">
        <f>IF(ISBLANK($C$77),"",$C$77)</f>
        <v>Six</v>
      </c>
      <c r="D97" s="184">
        <v>6000</v>
      </c>
      <c r="E97" s="187">
        <v>6500</v>
      </c>
      <c r="F97" s="184">
        <v>6700</v>
      </c>
      <c r="G97" s="185">
        <v>6400</v>
      </c>
      <c r="H97" s="185">
        <v>6300</v>
      </c>
      <c r="I97" s="185">
        <v>6200</v>
      </c>
      <c r="J97" s="186">
        <v>6350</v>
      </c>
      <c r="K97" s="401"/>
      <c r="L97" s="401"/>
      <c r="M97" s="314">
        <v>6</v>
      </c>
    </row>
    <row r="98" spans="1:13" ht="15">
      <c r="A98" s="242"/>
      <c r="B98" s="406"/>
      <c r="C98" s="278" t="str">
        <f>IF(ISBLANK($C$78),"",$C$78)</f>
        <v>Seven</v>
      </c>
      <c r="D98" s="184">
        <v>7000</v>
      </c>
      <c r="E98" s="187">
        <v>7500</v>
      </c>
      <c r="F98" s="184">
        <v>7700</v>
      </c>
      <c r="G98" s="185">
        <v>7400</v>
      </c>
      <c r="H98" s="185">
        <v>7300</v>
      </c>
      <c r="I98" s="185">
        <v>7200</v>
      </c>
      <c r="J98" s="186">
        <v>7350</v>
      </c>
      <c r="K98" s="401"/>
      <c r="L98" s="401"/>
      <c r="M98" s="314">
        <v>7</v>
      </c>
    </row>
    <row r="99" spans="1:13" ht="15">
      <c r="A99" s="242"/>
      <c r="B99" s="406"/>
      <c r="C99" s="278" t="str">
        <f>IF(ISBLANK($C$79),"",$C$79)</f>
        <v>Eight</v>
      </c>
      <c r="D99" s="184">
        <v>8000</v>
      </c>
      <c r="E99" s="187">
        <v>8500</v>
      </c>
      <c r="F99" s="184">
        <v>8700</v>
      </c>
      <c r="G99" s="185">
        <v>8400</v>
      </c>
      <c r="H99" s="185">
        <v>8300</v>
      </c>
      <c r="I99" s="185">
        <v>8200</v>
      </c>
      <c r="J99" s="186">
        <v>8350</v>
      </c>
      <c r="K99" s="401"/>
      <c r="L99" s="401"/>
      <c r="M99" s="314">
        <v>8</v>
      </c>
    </row>
    <row r="100" spans="1:13" ht="15">
      <c r="A100" s="242"/>
      <c r="B100" s="406"/>
      <c r="C100" s="278" t="str">
        <f>IF(ISBLANK($C$80),"",$C$80)</f>
        <v>Nine</v>
      </c>
      <c r="D100" s="184">
        <v>9000</v>
      </c>
      <c r="E100" s="187">
        <v>9500</v>
      </c>
      <c r="F100" s="184">
        <v>9700</v>
      </c>
      <c r="G100" s="185">
        <v>9400</v>
      </c>
      <c r="H100" s="185">
        <v>9300</v>
      </c>
      <c r="I100" s="185">
        <v>9200</v>
      </c>
      <c r="J100" s="186">
        <v>9350</v>
      </c>
      <c r="K100" s="401"/>
      <c r="L100" s="401"/>
      <c r="M100" s="314">
        <v>9</v>
      </c>
    </row>
    <row r="101" spans="1:12" ht="15">
      <c r="A101" s="240"/>
      <c r="B101" s="407"/>
      <c r="C101" s="279"/>
      <c r="D101" s="55"/>
      <c r="E101" s="17"/>
      <c r="F101" s="55"/>
      <c r="G101" s="17"/>
      <c r="H101" s="17"/>
      <c r="I101" s="17"/>
      <c r="J101" s="47"/>
      <c r="K101" s="393"/>
      <c r="L101" s="393"/>
    </row>
    <row r="102" spans="1:12" ht="15" customHeight="1">
      <c r="A102" s="242" t="s">
        <v>73</v>
      </c>
      <c r="B102" s="92" t="s">
        <v>163</v>
      </c>
      <c r="C102" s="277"/>
      <c r="D102" s="63">
        <v>60598.4371215106</v>
      </c>
      <c r="E102" s="53">
        <v>99846.41835978384</v>
      </c>
      <c r="F102" s="61">
        <v>72944.87382712474</v>
      </c>
      <c r="G102" s="45">
        <v>53609.08066770864</v>
      </c>
      <c r="H102" s="45">
        <v>43984.750636350545</v>
      </c>
      <c r="I102" s="256">
        <v>54439.08056383139</v>
      </c>
      <c r="J102" s="257">
        <v>34514.19565178575</v>
      </c>
      <c r="K102" s="392" t="s">
        <v>74</v>
      </c>
      <c r="L102" s="392" t="s">
        <v>324</v>
      </c>
    </row>
    <row r="103" spans="1:12" ht="71.45" customHeight="1">
      <c r="A103" s="240"/>
      <c r="B103" s="93"/>
      <c r="C103" s="279"/>
      <c r="D103" s="55"/>
      <c r="E103" s="17"/>
      <c r="F103" s="55"/>
      <c r="G103" s="17"/>
      <c r="H103" s="17"/>
      <c r="I103" s="17"/>
      <c r="J103" s="47"/>
      <c r="K103" s="393"/>
      <c r="L103" s="393"/>
    </row>
    <row r="104" spans="1:13" ht="18" customHeight="1">
      <c r="A104" s="415" t="s">
        <v>75</v>
      </c>
      <c r="B104" s="405" t="s">
        <v>76</v>
      </c>
      <c r="C104" s="277" t="str">
        <f>IF(ISBLANK($C$72),"",$C$72)</f>
        <v>One</v>
      </c>
      <c r="D104" s="346">
        <v>0.01779294701862951</v>
      </c>
      <c r="E104" s="347">
        <v>0.017413265932726428</v>
      </c>
      <c r="F104" s="346">
        <v>0.022447823363966248</v>
      </c>
      <c r="G104" s="348">
        <v>0.021695726960048435</v>
      </c>
      <c r="H104" s="348">
        <v>0.02155119668174923</v>
      </c>
      <c r="I104" s="348">
        <v>0.021556232690619258</v>
      </c>
      <c r="J104" s="349">
        <v>0.02148658452283674</v>
      </c>
      <c r="K104" s="411" t="s">
        <v>315</v>
      </c>
      <c r="L104" s="411" t="s">
        <v>323</v>
      </c>
      <c r="M104" s="314">
        <v>1</v>
      </c>
    </row>
    <row r="105" spans="1:13" ht="15">
      <c r="A105" s="414"/>
      <c r="B105" s="406"/>
      <c r="C105" s="278" t="str">
        <f>IF(ISBLANK($C$73),"",$C$73)</f>
        <v>Two</v>
      </c>
      <c r="D105" s="189">
        <v>0.002</v>
      </c>
      <c r="E105" s="188">
        <v>0.002</v>
      </c>
      <c r="F105" s="189">
        <v>0.002</v>
      </c>
      <c r="G105" s="190">
        <v>0.002</v>
      </c>
      <c r="H105" s="190">
        <v>0.002</v>
      </c>
      <c r="I105" s="190">
        <v>0.002</v>
      </c>
      <c r="J105" s="191">
        <v>0.002</v>
      </c>
      <c r="K105" s="412"/>
      <c r="L105" s="412"/>
      <c r="M105" s="314">
        <v>2</v>
      </c>
    </row>
    <row r="106" spans="1:13" ht="15">
      <c r="A106" s="414"/>
      <c r="B106" s="406"/>
      <c r="C106" s="278" t="str">
        <f>IF(ISBLANK($C$74),"",$C$74)</f>
        <v>Three</v>
      </c>
      <c r="D106" s="189">
        <v>0.003</v>
      </c>
      <c r="E106" s="188">
        <v>0.003</v>
      </c>
      <c r="F106" s="189">
        <v>0.003</v>
      </c>
      <c r="G106" s="190">
        <v>0.003</v>
      </c>
      <c r="H106" s="190">
        <v>0.003</v>
      </c>
      <c r="I106" s="190">
        <v>0.003</v>
      </c>
      <c r="J106" s="191">
        <v>0.003</v>
      </c>
      <c r="K106" s="412"/>
      <c r="L106" s="412"/>
      <c r="M106" s="314">
        <v>3</v>
      </c>
    </row>
    <row r="107" spans="1:13" ht="14.45" customHeight="1">
      <c r="A107" s="414"/>
      <c r="B107" s="406"/>
      <c r="C107" s="278" t="str">
        <f>IF(ISBLANK($C$75),"",$C$75)</f>
        <v>Four</v>
      </c>
      <c r="D107" s="189">
        <v>0.004</v>
      </c>
      <c r="E107" s="188">
        <v>0.004</v>
      </c>
      <c r="F107" s="189">
        <v>0.004</v>
      </c>
      <c r="G107" s="190">
        <v>0.004</v>
      </c>
      <c r="H107" s="190">
        <v>0.004</v>
      </c>
      <c r="I107" s="190">
        <v>0.004</v>
      </c>
      <c r="J107" s="191">
        <v>0.004</v>
      </c>
      <c r="K107" s="412"/>
      <c r="L107" s="412"/>
      <c r="M107" s="314">
        <v>4</v>
      </c>
    </row>
    <row r="108" spans="1:13" ht="15">
      <c r="A108" s="414"/>
      <c r="B108" s="406"/>
      <c r="C108" s="278" t="str">
        <f>IF(ISBLANK($C$76),"",$C$76)</f>
        <v>Five</v>
      </c>
      <c r="D108" s="189">
        <v>0.005</v>
      </c>
      <c r="E108" s="188">
        <v>0.005</v>
      </c>
      <c r="F108" s="189">
        <v>0.005</v>
      </c>
      <c r="G108" s="190">
        <v>0.005</v>
      </c>
      <c r="H108" s="190">
        <v>0.005</v>
      </c>
      <c r="I108" s="190">
        <v>0.005</v>
      </c>
      <c r="J108" s="191">
        <v>0.005</v>
      </c>
      <c r="K108" s="412"/>
      <c r="L108" s="412"/>
      <c r="M108" s="314">
        <v>5</v>
      </c>
    </row>
    <row r="109" spans="1:13" ht="14.45" customHeight="1">
      <c r="A109" s="414"/>
      <c r="B109" s="406"/>
      <c r="C109" s="278" t="str">
        <f>IF(ISBLANK($C$77),"",$C$77)</f>
        <v>Six</v>
      </c>
      <c r="D109" s="189">
        <v>0.006</v>
      </c>
      <c r="E109" s="188">
        <v>0.006</v>
      </c>
      <c r="F109" s="189">
        <v>0.006</v>
      </c>
      <c r="G109" s="190">
        <v>0.006</v>
      </c>
      <c r="H109" s="190">
        <v>0.006</v>
      </c>
      <c r="I109" s="190">
        <v>0.006</v>
      </c>
      <c r="J109" s="191">
        <v>0.006</v>
      </c>
      <c r="K109" s="412"/>
      <c r="L109" s="412"/>
      <c r="M109" s="314">
        <v>6</v>
      </c>
    </row>
    <row r="110" spans="1:13" ht="15">
      <c r="A110" s="414"/>
      <c r="B110" s="406"/>
      <c r="C110" s="278" t="str">
        <f>IF(ISBLANK($C$78),"",$C$78)</f>
        <v>Seven</v>
      </c>
      <c r="D110" s="189">
        <v>0.007</v>
      </c>
      <c r="E110" s="188">
        <v>0.007</v>
      </c>
      <c r="F110" s="189">
        <v>0.007</v>
      </c>
      <c r="G110" s="190">
        <v>0.007</v>
      </c>
      <c r="H110" s="190">
        <v>0.007</v>
      </c>
      <c r="I110" s="190">
        <v>0.007</v>
      </c>
      <c r="J110" s="191">
        <v>0.007</v>
      </c>
      <c r="K110" s="412"/>
      <c r="L110" s="412"/>
      <c r="M110" s="314">
        <v>7</v>
      </c>
    </row>
    <row r="111" spans="1:13" ht="15">
      <c r="A111" s="414"/>
      <c r="B111" s="406"/>
      <c r="C111" s="278" t="str">
        <f>IF(ISBLANK($C$79),"",$C$79)</f>
        <v>Eight</v>
      </c>
      <c r="D111" s="189">
        <v>0.008</v>
      </c>
      <c r="E111" s="188">
        <v>0.008</v>
      </c>
      <c r="F111" s="189">
        <v>0.008</v>
      </c>
      <c r="G111" s="190">
        <v>0.008</v>
      </c>
      <c r="H111" s="190">
        <v>0.008</v>
      </c>
      <c r="I111" s="190">
        <v>0.008</v>
      </c>
      <c r="J111" s="191">
        <v>0.008</v>
      </c>
      <c r="K111" s="412"/>
      <c r="L111" s="412"/>
      <c r="M111" s="314">
        <v>8</v>
      </c>
    </row>
    <row r="112" spans="1:13" ht="15">
      <c r="A112" s="414"/>
      <c r="B112" s="406"/>
      <c r="C112" s="278" t="str">
        <f>IF(ISBLANK($C$80),"",$C$80)</f>
        <v>Nine</v>
      </c>
      <c r="D112" s="189">
        <v>0.009</v>
      </c>
      <c r="E112" s="188">
        <v>0.009</v>
      </c>
      <c r="F112" s="189">
        <v>0.009</v>
      </c>
      <c r="G112" s="190">
        <v>0.009</v>
      </c>
      <c r="H112" s="190">
        <v>0.009</v>
      </c>
      <c r="I112" s="190">
        <v>0.009</v>
      </c>
      <c r="J112" s="191">
        <v>0.009</v>
      </c>
      <c r="K112" s="412"/>
      <c r="L112" s="412"/>
      <c r="M112" s="314">
        <v>9</v>
      </c>
    </row>
    <row r="113" spans="1:12" ht="15">
      <c r="A113" s="416"/>
      <c r="B113" s="407"/>
      <c r="C113" s="279"/>
      <c r="D113" s="59"/>
      <c r="E113" s="7"/>
      <c r="F113" s="59"/>
      <c r="G113" s="7"/>
      <c r="H113" s="7"/>
      <c r="I113" s="7"/>
      <c r="J113" s="49"/>
      <c r="K113" s="413"/>
      <c r="L113" s="413"/>
    </row>
    <row r="114" spans="1:13" ht="14.45" customHeight="1">
      <c r="A114" s="241" t="s">
        <v>77</v>
      </c>
      <c r="B114" s="405" t="s">
        <v>78</v>
      </c>
      <c r="C114" s="277" t="str">
        <f>IF(ISBLANK($C$72),"",$C$72)</f>
        <v>One</v>
      </c>
      <c r="D114" s="64">
        <v>25.211556075504873</v>
      </c>
      <c r="E114" s="71">
        <v>25.229758786527754</v>
      </c>
      <c r="F114" s="64">
        <v>26.76293555865017</v>
      </c>
      <c r="G114" s="30">
        <v>25.95935581170117</v>
      </c>
      <c r="H114" s="30">
        <v>25.048645848093525</v>
      </c>
      <c r="I114" s="30">
        <v>24.126745190294052</v>
      </c>
      <c r="J114" s="52">
        <v>23.318988431181268</v>
      </c>
      <c r="K114" s="392" t="s">
        <v>309</v>
      </c>
      <c r="L114" s="392" t="s">
        <v>324</v>
      </c>
      <c r="M114" s="314">
        <v>1</v>
      </c>
    </row>
    <row r="115" spans="1:13" ht="15">
      <c r="A115" s="242"/>
      <c r="B115" s="406"/>
      <c r="C115" s="278" t="str">
        <f>IF(ISBLANK($C$73),"",$C$73)</f>
        <v>Two</v>
      </c>
      <c r="D115" s="193">
        <v>20</v>
      </c>
      <c r="E115" s="196">
        <v>20</v>
      </c>
      <c r="F115" s="193">
        <v>20</v>
      </c>
      <c r="G115" s="194">
        <v>20</v>
      </c>
      <c r="H115" s="194">
        <v>20</v>
      </c>
      <c r="I115" s="194">
        <v>20</v>
      </c>
      <c r="J115" s="195">
        <v>20</v>
      </c>
      <c r="K115" s="401"/>
      <c r="L115" s="401"/>
      <c r="M115" s="314">
        <v>2</v>
      </c>
    </row>
    <row r="116" spans="1:13" ht="15">
      <c r="A116" s="242"/>
      <c r="B116" s="406"/>
      <c r="C116" s="278" t="str">
        <f>IF(ISBLANK($C$74),"",$C$74)</f>
        <v>Three</v>
      </c>
      <c r="D116" s="193">
        <v>30</v>
      </c>
      <c r="E116" s="196">
        <v>30</v>
      </c>
      <c r="F116" s="193">
        <v>30</v>
      </c>
      <c r="G116" s="194">
        <v>30</v>
      </c>
      <c r="H116" s="194">
        <v>30</v>
      </c>
      <c r="I116" s="194">
        <v>30</v>
      </c>
      <c r="J116" s="195">
        <v>30</v>
      </c>
      <c r="K116" s="401"/>
      <c r="L116" s="401"/>
      <c r="M116" s="314">
        <v>3</v>
      </c>
    </row>
    <row r="117" spans="1:13" ht="15">
      <c r="A117" s="242"/>
      <c r="B117" s="406"/>
      <c r="C117" s="278" t="str">
        <f>IF(ISBLANK($C$75),"",$C$75)</f>
        <v>Four</v>
      </c>
      <c r="D117" s="193">
        <v>40</v>
      </c>
      <c r="E117" s="196">
        <v>40</v>
      </c>
      <c r="F117" s="193">
        <v>40</v>
      </c>
      <c r="G117" s="194">
        <v>40</v>
      </c>
      <c r="H117" s="194">
        <v>40</v>
      </c>
      <c r="I117" s="194">
        <v>40</v>
      </c>
      <c r="J117" s="195">
        <v>40</v>
      </c>
      <c r="K117" s="401"/>
      <c r="L117" s="401"/>
      <c r="M117" s="314">
        <v>4</v>
      </c>
    </row>
    <row r="118" spans="1:13" ht="15">
      <c r="A118" s="242"/>
      <c r="B118" s="406"/>
      <c r="C118" s="278" t="str">
        <f>IF(ISBLANK($C$76),"",$C$76)</f>
        <v>Five</v>
      </c>
      <c r="D118" s="193">
        <v>50</v>
      </c>
      <c r="E118" s="196">
        <v>50</v>
      </c>
      <c r="F118" s="193">
        <v>50</v>
      </c>
      <c r="G118" s="194">
        <v>50</v>
      </c>
      <c r="H118" s="194">
        <v>50</v>
      </c>
      <c r="I118" s="194">
        <v>50</v>
      </c>
      <c r="J118" s="195">
        <v>50</v>
      </c>
      <c r="K118" s="401"/>
      <c r="L118" s="401"/>
      <c r="M118" s="314">
        <v>5</v>
      </c>
    </row>
    <row r="119" spans="1:13" ht="15">
      <c r="A119" s="242"/>
      <c r="B119" s="406"/>
      <c r="C119" s="278" t="str">
        <f>IF(ISBLANK($C$77),"",$C$77)</f>
        <v>Six</v>
      </c>
      <c r="D119" s="193">
        <v>60</v>
      </c>
      <c r="E119" s="196">
        <v>60</v>
      </c>
      <c r="F119" s="193">
        <v>60</v>
      </c>
      <c r="G119" s="194">
        <v>60</v>
      </c>
      <c r="H119" s="194">
        <v>60</v>
      </c>
      <c r="I119" s="194">
        <v>60</v>
      </c>
      <c r="J119" s="195">
        <v>60</v>
      </c>
      <c r="K119" s="401"/>
      <c r="L119" s="401"/>
      <c r="M119" s="314">
        <v>6</v>
      </c>
    </row>
    <row r="120" spans="1:13" ht="15">
      <c r="A120" s="242"/>
      <c r="B120" s="406"/>
      <c r="C120" s="278" t="str">
        <f>IF(ISBLANK($C$78),"",$C$78)</f>
        <v>Seven</v>
      </c>
      <c r="D120" s="193">
        <v>70</v>
      </c>
      <c r="E120" s="196">
        <v>70</v>
      </c>
      <c r="F120" s="193">
        <v>70</v>
      </c>
      <c r="G120" s="194">
        <v>70</v>
      </c>
      <c r="H120" s="194">
        <v>70</v>
      </c>
      <c r="I120" s="194">
        <v>70</v>
      </c>
      <c r="J120" s="195">
        <v>70</v>
      </c>
      <c r="K120" s="401"/>
      <c r="L120" s="401"/>
      <c r="M120" s="314">
        <v>7</v>
      </c>
    </row>
    <row r="121" spans="1:13" ht="15">
      <c r="A121" s="242"/>
      <c r="B121" s="406"/>
      <c r="C121" s="278" t="str">
        <f>IF(ISBLANK($C$79),"",$C$79)</f>
        <v>Eight</v>
      </c>
      <c r="D121" s="193">
        <v>80</v>
      </c>
      <c r="E121" s="196">
        <v>80</v>
      </c>
      <c r="F121" s="193">
        <v>80</v>
      </c>
      <c r="G121" s="194">
        <v>80</v>
      </c>
      <c r="H121" s="194">
        <v>80</v>
      </c>
      <c r="I121" s="194">
        <v>80</v>
      </c>
      <c r="J121" s="195">
        <v>80</v>
      </c>
      <c r="K121" s="401"/>
      <c r="L121" s="401"/>
      <c r="M121" s="314">
        <v>8</v>
      </c>
    </row>
    <row r="122" spans="1:13" ht="15">
      <c r="A122" s="242"/>
      <c r="B122" s="406"/>
      <c r="C122" s="278" t="str">
        <f>IF(ISBLANK($C$80),"",$C$80)</f>
        <v>Nine</v>
      </c>
      <c r="D122" s="193">
        <v>90</v>
      </c>
      <c r="E122" s="196">
        <v>90</v>
      </c>
      <c r="F122" s="193">
        <v>90</v>
      </c>
      <c r="G122" s="194">
        <v>90</v>
      </c>
      <c r="H122" s="194">
        <v>90</v>
      </c>
      <c r="I122" s="194">
        <v>90</v>
      </c>
      <c r="J122" s="195">
        <v>90</v>
      </c>
      <c r="K122" s="401"/>
      <c r="L122" s="401"/>
      <c r="M122" s="314">
        <v>9</v>
      </c>
    </row>
    <row r="123" spans="1:12" ht="15">
      <c r="A123" s="240"/>
      <c r="B123" s="407"/>
      <c r="C123" s="279"/>
      <c r="D123" s="55"/>
      <c r="E123" s="17"/>
      <c r="F123" s="55"/>
      <c r="G123" s="17"/>
      <c r="H123" s="17"/>
      <c r="I123" s="17"/>
      <c r="J123" s="47"/>
      <c r="K123" s="393"/>
      <c r="L123" s="393"/>
    </row>
    <row r="124" spans="1:13" ht="14.45" customHeight="1">
      <c r="A124" s="242" t="s">
        <v>79</v>
      </c>
      <c r="B124" s="405" t="s">
        <v>312</v>
      </c>
      <c r="C124" s="277" t="str">
        <f>IF(ISBLANK($C$72),"",$C$72)</f>
        <v>One</v>
      </c>
      <c r="D124" s="63">
        <v>798281.8886330387</v>
      </c>
      <c r="E124" s="204"/>
      <c r="F124" s="206"/>
      <c r="G124" s="97"/>
      <c r="H124" s="97"/>
      <c r="I124" s="97"/>
      <c r="J124" s="98"/>
      <c r="K124" s="411" t="s">
        <v>80</v>
      </c>
      <c r="L124" s="392" t="s">
        <v>318</v>
      </c>
      <c r="M124" s="314">
        <v>1</v>
      </c>
    </row>
    <row r="125" spans="1:13" ht="15">
      <c r="A125" s="242"/>
      <c r="B125" s="406"/>
      <c r="C125" s="278" t="str">
        <f>IF(ISBLANK($C$73),"",$C$73)</f>
        <v>Two</v>
      </c>
      <c r="D125" s="184">
        <v>19500</v>
      </c>
      <c r="E125" s="205"/>
      <c r="F125" s="207"/>
      <c r="G125" s="38"/>
      <c r="H125" s="38"/>
      <c r="I125" s="38"/>
      <c r="J125" s="192"/>
      <c r="K125" s="412"/>
      <c r="L125" s="401"/>
      <c r="M125" s="314">
        <v>2</v>
      </c>
    </row>
    <row r="126" spans="1:13" ht="15">
      <c r="A126" s="242"/>
      <c r="B126" s="406"/>
      <c r="C126" s="278" t="str">
        <f>IF(ISBLANK($C$74),"",$C$74)</f>
        <v>Three</v>
      </c>
      <c r="D126" s="184">
        <v>29500</v>
      </c>
      <c r="E126" s="205"/>
      <c r="F126" s="207"/>
      <c r="G126" s="38"/>
      <c r="H126" s="38"/>
      <c r="I126" s="38"/>
      <c r="J126" s="192"/>
      <c r="K126" s="412"/>
      <c r="L126" s="401"/>
      <c r="M126" s="314">
        <v>3</v>
      </c>
    </row>
    <row r="127" spans="1:13" ht="15">
      <c r="A127" s="242"/>
      <c r="B127" s="406"/>
      <c r="C127" s="278" t="str">
        <f>IF(ISBLANK($C$75),"",$C$75)</f>
        <v>Four</v>
      </c>
      <c r="D127" s="184">
        <f>D126+10000</f>
        <v>39500</v>
      </c>
      <c r="E127" s="205"/>
      <c r="F127" s="207"/>
      <c r="G127" s="38"/>
      <c r="H127" s="38"/>
      <c r="I127" s="38"/>
      <c r="J127" s="192"/>
      <c r="K127" s="412"/>
      <c r="L127" s="401"/>
      <c r="M127" s="314">
        <v>4</v>
      </c>
    </row>
    <row r="128" spans="1:13" ht="15">
      <c r="A128" s="242"/>
      <c r="B128" s="406"/>
      <c r="C128" s="278" t="str">
        <f>IF(ISBLANK($C$76),"",$C$76)</f>
        <v>Five</v>
      </c>
      <c r="D128" s="184">
        <f>D127+10000</f>
        <v>49500</v>
      </c>
      <c r="E128" s="205"/>
      <c r="F128" s="207"/>
      <c r="G128" s="38"/>
      <c r="H128" s="38"/>
      <c r="I128" s="38"/>
      <c r="J128" s="192"/>
      <c r="K128" s="412"/>
      <c r="L128" s="401"/>
      <c r="M128" s="314">
        <v>5</v>
      </c>
    </row>
    <row r="129" spans="1:13" ht="15">
      <c r="A129" s="242"/>
      <c r="B129" s="406"/>
      <c r="C129" s="278" t="str">
        <f>IF(ISBLANK($C$77),"",$C$77)</f>
        <v>Six</v>
      </c>
      <c r="D129" s="184">
        <f>D128+10000</f>
        <v>59500</v>
      </c>
      <c r="E129" s="205"/>
      <c r="F129" s="207"/>
      <c r="G129" s="38"/>
      <c r="H129" s="38"/>
      <c r="I129" s="38"/>
      <c r="J129" s="192"/>
      <c r="K129" s="412"/>
      <c r="L129" s="401"/>
      <c r="M129" s="314">
        <v>6</v>
      </c>
    </row>
    <row r="130" spans="1:13" ht="15">
      <c r="A130" s="242"/>
      <c r="B130" s="406"/>
      <c r="C130" s="278" t="str">
        <f>IF(ISBLANK($C$78),"",$C$78)</f>
        <v>Seven</v>
      </c>
      <c r="D130" s="184">
        <f>D129+10000</f>
        <v>69500</v>
      </c>
      <c r="E130" s="205"/>
      <c r="F130" s="207"/>
      <c r="G130" s="38"/>
      <c r="H130" s="38"/>
      <c r="I130" s="38"/>
      <c r="J130" s="192"/>
      <c r="K130" s="412"/>
      <c r="L130" s="401"/>
      <c r="M130" s="314">
        <v>7</v>
      </c>
    </row>
    <row r="131" spans="1:13" ht="15">
      <c r="A131" s="242"/>
      <c r="B131" s="406"/>
      <c r="C131" s="278" t="str">
        <f>IF(ISBLANK($C$79),"",$C$79)</f>
        <v>Eight</v>
      </c>
      <c r="D131" s="184">
        <f>D130+10000</f>
        <v>79500</v>
      </c>
      <c r="E131" s="205"/>
      <c r="F131" s="207"/>
      <c r="G131" s="38"/>
      <c r="H131" s="38"/>
      <c r="I131" s="38"/>
      <c r="J131" s="192"/>
      <c r="K131" s="412"/>
      <c r="L131" s="401"/>
      <c r="M131" s="314">
        <v>8</v>
      </c>
    </row>
    <row r="132" spans="1:13" ht="15">
      <c r="A132" s="242"/>
      <c r="B132" s="406"/>
      <c r="C132" s="278" t="str">
        <f>IF(ISBLANK($C$80),"",$C$80)</f>
        <v>Nine</v>
      </c>
      <c r="D132" s="184">
        <v>89500</v>
      </c>
      <c r="E132" s="205"/>
      <c r="F132" s="207"/>
      <c r="G132" s="38"/>
      <c r="H132" s="38"/>
      <c r="I132" s="38"/>
      <c r="J132" s="192"/>
      <c r="K132" s="412"/>
      <c r="L132" s="401"/>
      <c r="M132" s="314">
        <v>9</v>
      </c>
    </row>
    <row r="133" spans="1:12" ht="15">
      <c r="A133" s="240"/>
      <c r="B133" s="407"/>
      <c r="C133" s="279"/>
      <c r="D133" s="55"/>
      <c r="E133" s="17"/>
      <c r="F133" s="55"/>
      <c r="G133" s="17"/>
      <c r="H133" s="17"/>
      <c r="I133" s="17"/>
      <c r="J133" s="47"/>
      <c r="K133" s="413"/>
      <c r="L133" s="393"/>
    </row>
    <row r="134" spans="1:12" ht="14.45" customHeight="1">
      <c r="A134" s="241" t="s">
        <v>81</v>
      </c>
      <c r="B134" s="405" t="s">
        <v>82</v>
      </c>
      <c r="C134" s="277"/>
      <c r="D134" s="63">
        <v>31965.570853894824</v>
      </c>
      <c r="E134" s="322">
        <v>44271.72339699728</v>
      </c>
      <c r="F134" s="63">
        <v>29597.221228576847</v>
      </c>
      <c r="G134" s="323">
        <v>23161.706593577546</v>
      </c>
      <c r="H134" s="323">
        <v>22161.462889803784</v>
      </c>
      <c r="I134" s="323">
        <v>28145.583784697425</v>
      </c>
      <c r="J134" s="324">
        <v>17844.20632048983</v>
      </c>
      <c r="K134" s="392" t="s">
        <v>310</v>
      </c>
      <c r="L134" s="392" t="s">
        <v>324</v>
      </c>
    </row>
    <row r="135" spans="1:12" ht="37.5" customHeight="1">
      <c r="A135" s="240"/>
      <c r="B135" s="407"/>
      <c r="C135" s="279"/>
      <c r="D135" s="55"/>
      <c r="E135" s="17"/>
      <c r="F135" s="55"/>
      <c r="G135" s="17"/>
      <c r="H135" s="17"/>
      <c r="I135" s="17"/>
      <c r="J135" s="47"/>
      <c r="K135" s="393"/>
      <c r="L135" s="393"/>
    </row>
    <row r="136" spans="1:13" ht="14.45" customHeight="1">
      <c r="A136" s="241" t="s">
        <v>199</v>
      </c>
      <c r="B136" s="405" t="s">
        <v>200</v>
      </c>
      <c r="C136" s="277" t="str">
        <f>IF(ISBLANK($C$72),"",$C$72)</f>
        <v>One</v>
      </c>
      <c r="D136" s="61">
        <v>0</v>
      </c>
      <c r="E136" s="209">
        <v>14200.459561292455</v>
      </c>
      <c r="F136" s="61">
        <v>0</v>
      </c>
      <c r="G136" s="25">
        <v>0</v>
      </c>
      <c r="H136" s="25">
        <v>0</v>
      </c>
      <c r="I136" s="25">
        <v>0</v>
      </c>
      <c r="J136" s="50">
        <v>0</v>
      </c>
      <c r="K136" s="392" t="s">
        <v>311</v>
      </c>
      <c r="L136" s="392" t="s">
        <v>324</v>
      </c>
      <c r="M136" s="314">
        <v>1</v>
      </c>
    </row>
    <row r="137" spans="1:13" ht="15">
      <c r="A137" s="242"/>
      <c r="B137" s="406"/>
      <c r="C137" s="278" t="str">
        <f>IF(ISBLANK($C$73),"",$C$73)</f>
        <v>Two</v>
      </c>
      <c r="D137" s="210"/>
      <c r="E137" s="211"/>
      <c r="F137" s="210"/>
      <c r="G137" s="212"/>
      <c r="H137" s="212"/>
      <c r="I137" s="212"/>
      <c r="J137" s="213"/>
      <c r="K137" s="401"/>
      <c r="L137" s="401"/>
      <c r="M137" s="314">
        <v>2</v>
      </c>
    </row>
    <row r="138" spans="1:13" ht="15">
      <c r="A138" s="242"/>
      <c r="B138" s="406"/>
      <c r="C138" s="278" t="str">
        <f>IF(ISBLANK($C$74),"",$C$74)</f>
        <v>Three</v>
      </c>
      <c r="D138" s="210"/>
      <c r="E138" s="211"/>
      <c r="F138" s="210"/>
      <c r="G138" s="212"/>
      <c r="H138" s="212"/>
      <c r="I138" s="212"/>
      <c r="J138" s="213"/>
      <c r="K138" s="401"/>
      <c r="L138" s="401"/>
      <c r="M138" s="314">
        <v>3</v>
      </c>
    </row>
    <row r="139" spans="1:16" ht="15">
      <c r="A139" s="242"/>
      <c r="B139" s="406"/>
      <c r="C139" s="278" t="str">
        <f>IF(ISBLANK($C$75),"",$C$75)</f>
        <v>Four</v>
      </c>
      <c r="D139" s="210"/>
      <c r="E139" s="211"/>
      <c r="F139" s="210"/>
      <c r="G139" s="212"/>
      <c r="H139" s="212"/>
      <c r="I139" s="212"/>
      <c r="J139" s="213"/>
      <c r="K139" s="401"/>
      <c r="L139" s="401"/>
      <c r="M139" s="314">
        <v>4</v>
      </c>
      <c r="P139" s="274"/>
    </row>
    <row r="140" spans="1:16" ht="15">
      <c r="A140" s="242"/>
      <c r="B140" s="406"/>
      <c r="C140" s="278" t="str">
        <f>IF(ISBLANK($C$76),"",$C$76)</f>
        <v>Five</v>
      </c>
      <c r="D140" s="210"/>
      <c r="E140" s="211"/>
      <c r="F140" s="210"/>
      <c r="G140" s="212"/>
      <c r="H140" s="212"/>
      <c r="I140" s="212"/>
      <c r="J140" s="213"/>
      <c r="K140" s="401"/>
      <c r="L140" s="401"/>
      <c r="M140" s="314">
        <v>5</v>
      </c>
      <c r="P140" s="274"/>
    </row>
    <row r="141" spans="1:13" ht="15">
      <c r="A141" s="242"/>
      <c r="B141" s="406"/>
      <c r="C141" s="278" t="str">
        <f>IF(ISBLANK($C$77),"",$C$77)</f>
        <v>Six</v>
      </c>
      <c r="D141" s="210"/>
      <c r="E141" s="211"/>
      <c r="F141" s="210"/>
      <c r="G141" s="212"/>
      <c r="H141" s="212"/>
      <c r="I141" s="212"/>
      <c r="J141" s="213"/>
      <c r="K141" s="401"/>
      <c r="L141" s="401"/>
      <c r="M141" s="314">
        <v>6</v>
      </c>
    </row>
    <row r="142" spans="1:13" ht="15">
      <c r="A142" s="242"/>
      <c r="B142" s="406"/>
      <c r="C142" s="278" t="str">
        <f>IF(ISBLANK($C$78),"",$C$78)</f>
        <v>Seven</v>
      </c>
      <c r="D142" s="210"/>
      <c r="E142" s="211"/>
      <c r="F142" s="210"/>
      <c r="G142" s="212"/>
      <c r="H142" s="212"/>
      <c r="I142" s="212"/>
      <c r="J142" s="213"/>
      <c r="K142" s="401"/>
      <c r="L142" s="401"/>
      <c r="M142" s="314">
        <v>7</v>
      </c>
    </row>
    <row r="143" spans="1:13" ht="15">
      <c r="A143" s="242"/>
      <c r="B143" s="406"/>
      <c r="C143" s="278" t="str">
        <f>IF(ISBLANK($C$79),"",$C$79)</f>
        <v>Eight</v>
      </c>
      <c r="D143" s="210"/>
      <c r="E143" s="211"/>
      <c r="F143" s="210"/>
      <c r="G143" s="212"/>
      <c r="H143" s="212"/>
      <c r="I143" s="212"/>
      <c r="J143" s="213"/>
      <c r="K143" s="401"/>
      <c r="L143" s="401"/>
      <c r="M143" s="314">
        <v>8</v>
      </c>
    </row>
    <row r="144" spans="1:13" ht="15">
      <c r="A144" s="242"/>
      <c r="B144" s="406"/>
      <c r="C144" s="278" t="str">
        <f>IF(ISBLANK($C$80),"",$C$80)</f>
        <v>Nine</v>
      </c>
      <c r="D144" s="210">
        <v>810</v>
      </c>
      <c r="E144" s="211">
        <v>810</v>
      </c>
      <c r="F144" s="210">
        <v>810</v>
      </c>
      <c r="G144" s="212">
        <v>810</v>
      </c>
      <c r="H144" s="212">
        <v>810</v>
      </c>
      <c r="I144" s="212">
        <v>810</v>
      </c>
      <c r="J144" s="213">
        <v>810</v>
      </c>
      <c r="K144" s="401"/>
      <c r="L144" s="401"/>
      <c r="M144" s="314">
        <v>9</v>
      </c>
    </row>
    <row r="145" spans="1:12" ht="15">
      <c r="A145" s="240"/>
      <c r="B145" s="407"/>
      <c r="C145" s="279"/>
      <c r="D145" s="55"/>
      <c r="E145" s="17"/>
      <c r="F145" s="55"/>
      <c r="G145" s="17"/>
      <c r="H145" s="17"/>
      <c r="I145" s="17"/>
      <c r="J145" s="47"/>
      <c r="K145" s="393"/>
      <c r="L145" s="393"/>
    </row>
    <row r="146" spans="1:13" ht="14.45" customHeight="1">
      <c r="A146" s="326" t="s">
        <v>265</v>
      </c>
      <c r="B146" s="405" t="s">
        <v>266</v>
      </c>
      <c r="C146" s="277" t="str">
        <f>IF(ISBLANK($C$72),"",$C$72)</f>
        <v>One</v>
      </c>
      <c r="D146" s="61">
        <v>0</v>
      </c>
      <c r="E146" s="53">
        <v>0</v>
      </c>
      <c r="F146" s="61">
        <v>0</v>
      </c>
      <c r="G146" s="25">
        <v>0</v>
      </c>
      <c r="H146" s="25">
        <v>0</v>
      </c>
      <c r="I146" s="25">
        <v>0</v>
      </c>
      <c r="J146" s="50">
        <v>0</v>
      </c>
      <c r="K146" s="392" t="s">
        <v>267</v>
      </c>
      <c r="L146" s="392" t="s">
        <v>324</v>
      </c>
      <c r="M146" s="314">
        <v>1</v>
      </c>
    </row>
    <row r="147" spans="1:13" ht="15">
      <c r="A147" s="325"/>
      <c r="B147" s="406"/>
      <c r="C147" s="278" t="str">
        <f>IF(ISBLANK($C$73),"",$C$73)</f>
        <v>Two</v>
      </c>
      <c r="D147" s="210">
        <v>0</v>
      </c>
      <c r="E147" s="211">
        <f aca="true" t="shared" si="2" ref="E147:J147">E146+100</f>
        <v>100</v>
      </c>
      <c r="F147" s="330">
        <v>0</v>
      </c>
      <c r="G147" s="331">
        <v>0</v>
      </c>
      <c r="H147" s="331">
        <v>0</v>
      </c>
      <c r="I147" s="332">
        <v>0</v>
      </c>
      <c r="J147" s="213">
        <f t="shared" si="2"/>
        <v>100</v>
      </c>
      <c r="K147" s="401"/>
      <c r="L147" s="401"/>
      <c r="M147" s="314">
        <v>2</v>
      </c>
    </row>
    <row r="148" spans="1:13" ht="15">
      <c r="A148" s="325"/>
      <c r="B148" s="406"/>
      <c r="C148" s="278" t="str">
        <f>IF(ISBLANK($C$74),"",$C$74)</f>
        <v>Three</v>
      </c>
      <c r="D148" s="210">
        <v>0</v>
      </c>
      <c r="E148" s="211">
        <f aca="true" t="shared" si="3" ref="E148:J153">E147+100</f>
        <v>200</v>
      </c>
      <c r="F148" s="333">
        <v>0</v>
      </c>
      <c r="G148" s="334">
        <v>0</v>
      </c>
      <c r="H148" s="334">
        <v>0</v>
      </c>
      <c r="I148" s="335">
        <v>0</v>
      </c>
      <c r="J148" s="213">
        <f t="shared" si="3"/>
        <v>200</v>
      </c>
      <c r="K148" s="401"/>
      <c r="L148" s="401"/>
      <c r="M148" s="314">
        <v>3</v>
      </c>
    </row>
    <row r="149" spans="1:16" ht="15">
      <c r="A149" s="325"/>
      <c r="B149" s="406"/>
      <c r="C149" s="278" t="str">
        <f>IF(ISBLANK($C$75),"",$C$75)</f>
        <v>Four</v>
      </c>
      <c r="D149" s="210">
        <v>0</v>
      </c>
      <c r="E149" s="211">
        <f t="shared" si="3"/>
        <v>300</v>
      </c>
      <c r="F149" s="333">
        <v>0</v>
      </c>
      <c r="G149" s="334">
        <v>0</v>
      </c>
      <c r="H149" s="334">
        <v>0</v>
      </c>
      <c r="I149" s="335">
        <v>0</v>
      </c>
      <c r="J149" s="213">
        <f t="shared" si="3"/>
        <v>300</v>
      </c>
      <c r="K149" s="401"/>
      <c r="L149" s="401"/>
      <c r="M149" s="314">
        <v>4</v>
      </c>
      <c r="P149" s="274"/>
    </row>
    <row r="150" spans="1:16" ht="15">
      <c r="A150" s="325"/>
      <c r="B150" s="406"/>
      <c r="C150" s="278" t="str">
        <f>IF(ISBLANK($C$76),"",$C$76)</f>
        <v>Five</v>
      </c>
      <c r="D150" s="210">
        <v>0</v>
      </c>
      <c r="E150" s="211">
        <f t="shared" si="3"/>
        <v>400</v>
      </c>
      <c r="F150" s="333">
        <v>0</v>
      </c>
      <c r="G150" s="334">
        <v>0</v>
      </c>
      <c r="H150" s="334">
        <v>0</v>
      </c>
      <c r="I150" s="335">
        <v>0</v>
      </c>
      <c r="J150" s="213">
        <f t="shared" si="3"/>
        <v>400</v>
      </c>
      <c r="K150" s="401"/>
      <c r="L150" s="401"/>
      <c r="M150" s="314">
        <v>5</v>
      </c>
      <c r="P150" s="274"/>
    </row>
    <row r="151" spans="1:13" ht="15">
      <c r="A151" s="325"/>
      <c r="B151" s="406"/>
      <c r="C151" s="278" t="str">
        <f>IF(ISBLANK($C$77),"",$C$77)</f>
        <v>Six</v>
      </c>
      <c r="D151" s="210">
        <v>0</v>
      </c>
      <c r="E151" s="211">
        <f t="shared" si="3"/>
        <v>500</v>
      </c>
      <c r="F151" s="333">
        <v>0</v>
      </c>
      <c r="G151" s="334">
        <v>0</v>
      </c>
      <c r="H151" s="334">
        <v>0</v>
      </c>
      <c r="I151" s="335">
        <v>0</v>
      </c>
      <c r="J151" s="213">
        <f t="shared" si="3"/>
        <v>500</v>
      </c>
      <c r="K151" s="401"/>
      <c r="L151" s="401"/>
      <c r="M151" s="314">
        <v>6</v>
      </c>
    </row>
    <row r="152" spans="1:13" ht="15">
      <c r="A152" s="325"/>
      <c r="B152" s="406"/>
      <c r="C152" s="278" t="str">
        <f>IF(ISBLANK($C$78),"",$C$78)</f>
        <v>Seven</v>
      </c>
      <c r="D152" s="210">
        <v>0</v>
      </c>
      <c r="E152" s="211">
        <f t="shared" si="3"/>
        <v>600</v>
      </c>
      <c r="F152" s="333">
        <v>0</v>
      </c>
      <c r="G152" s="334">
        <v>0</v>
      </c>
      <c r="H152" s="334">
        <v>0</v>
      </c>
      <c r="I152" s="335">
        <v>0</v>
      </c>
      <c r="J152" s="213">
        <f t="shared" si="3"/>
        <v>600</v>
      </c>
      <c r="K152" s="401"/>
      <c r="L152" s="401"/>
      <c r="M152" s="314">
        <v>7</v>
      </c>
    </row>
    <row r="153" spans="1:13" ht="15">
      <c r="A153" s="325"/>
      <c r="B153" s="406"/>
      <c r="C153" s="278" t="str">
        <f>IF(ISBLANK($C$79),"",$C$79)</f>
        <v>Eight</v>
      </c>
      <c r="D153" s="210">
        <v>0</v>
      </c>
      <c r="E153" s="211">
        <f t="shared" si="3"/>
        <v>700</v>
      </c>
      <c r="F153" s="333">
        <v>0</v>
      </c>
      <c r="G153" s="334">
        <v>0</v>
      </c>
      <c r="H153" s="334">
        <v>0</v>
      </c>
      <c r="I153" s="335">
        <v>0</v>
      </c>
      <c r="J153" s="213">
        <f t="shared" si="3"/>
        <v>700</v>
      </c>
      <c r="K153" s="401"/>
      <c r="L153" s="401"/>
      <c r="M153" s="314">
        <v>8</v>
      </c>
    </row>
    <row r="154" spans="1:13" ht="15">
      <c r="A154" s="325"/>
      <c r="B154" s="406"/>
      <c r="C154" s="278" t="str">
        <f>IF(ISBLANK($C$80),"",$C$80)</f>
        <v>Nine</v>
      </c>
      <c r="D154" s="210">
        <v>0</v>
      </c>
      <c r="E154" s="211">
        <v>910</v>
      </c>
      <c r="F154" s="333">
        <v>0</v>
      </c>
      <c r="G154" s="334">
        <v>0</v>
      </c>
      <c r="H154" s="334">
        <v>0</v>
      </c>
      <c r="I154" s="335">
        <v>0</v>
      </c>
      <c r="J154" s="213">
        <v>910</v>
      </c>
      <c r="K154" s="401"/>
      <c r="L154" s="401"/>
      <c r="M154" s="314">
        <v>9</v>
      </c>
    </row>
    <row r="155" spans="1:12" ht="15">
      <c r="A155" s="327"/>
      <c r="B155" s="407"/>
      <c r="C155" s="279"/>
      <c r="D155" s="55"/>
      <c r="E155" s="17"/>
      <c r="F155" s="55"/>
      <c r="G155" s="17"/>
      <c r="H155" s="17"/>
      <c r="I155" s="17"/>
      <c r="J155" s="47"/>
      <c r="K155" s="393"/>
      <c r="L155" s="393"/>
    </row>
    <row r="156" spans="3:10" ht="15">
      <c r="C156" s="3"/>
      <c r="D156" s="3"/>
      <c r="E156" s="3"/>
      <c r="F156" s="3"/>
      <c r="G156" s="3"/>
      <c r="H156" s="3"/>
      <c r="I156" s="3"/>
      <c r="J156" s="3"/>
    </row>
    <row r="157" spans="3:10" ht="15">
      <c r="C157" s="3"/>
      <c r="D157" s="3"/>
      <c r="E157" s="3"/>
      <c r="F157" s="3"/>
      <c r="G157" s="3"/>
      <c r="H157" s="3"/>
      <c r="I157" s="3"/>
      <c r="J157" s="3"/>
    </row>
    <row r="158" spans="3:10" ht="15">
      <c r="C158" s="3"/>
      <c r="D158" s="3"/>
      <c r="E158" s="3"/>
      <c r="F158" s="3"/>
      <c r="G158" s="3"/>
      <c r="H158" s="3"/>
      <c r="I158" s="3"/>
      <c r="J158" s="3"/>
    </row>
    <row r="159" spans="3:10" ht="15">
      <c r="C159" s="3"/>
      <c r="D159" s="3"/>
      <c r="E159" s="3"/>
      <c r="F159" s="3"/>
      <c r="G159" s="3"/>
      <c r="H159" s="3"/>
      <c r="I159" s="3"/>
      <c r="J159" s="3"/>
    </row>
    <row r="160" spans="3:10" ht="15">
      <c r="C160" s="3"/>
      <c r="D160" s="3"/>
      <c r="E160" s="3"/>
      <c r="F160" s="3"/>
      <c r="G160" s="3"/>
      <c r="H160" s="3"/>
      <c r="I160" s="3"/>
      <c r="J160" s="3"/>
    </row>
  </sheetData>
  <mergeCells count="112">
    <mergeCell ref="L114:L123"/>
    <mergeCell ref="L124:L133"/>
    <mergeCell ref="L134:L135"/>
    <mergeCell ref="L136:L145"/>
    <mergeCell ref="L146:L155"/>
    <mergeCell ref="L69:L81"/>
    <mergeCell ref="L82:L91"/>
    <mergeCell ref="L92:L101"/>
    <mergeCell ref="L102:L103"/>
    <mergeCell ref="L104:L113"/>
    <mergeCell ref="L59:L60"/>
    <mergeCell ref="L61:L62"/>
    <mergeCell ref="L63:L64"/>
    <mergeCell ref="L65:L66"/>
    <mergeCell ref="L67:L68"/>
    <mergeCell ref="L49:L50"/>
    <mergeCell ref="L51:L52"/>
    <mergeCell ref="L53:L54"/>
    <mergeCell ref="L55:L56"/>
    <mergeCell ref="L57:L58"/>
    <mergeCell ref="L39:L40"/>
    <mergeCell ref="L41:L42"/>
    <mergeCell ref="L43:L44"/>
    <mergeCell ref="L45:L46"/>
    <mergeCell ref="L47:L48"/>
    <mergeCell ref="L29:L30"/>
    <mergeCell ref="L31:L32"/>
    <mergeCell ref="L33:L34"/>
    <mergeCell ref="L35:L36"/>
    <mergeCell ref="L37:L38"/>
    <mergeCell ref="L16:L17"/>
    <mergeCell ref="L18:L22"/>
    <mergeCell ref="L23:L24"/>
    <mergeCell ref="L25:L26"/>
    <mergeCell ref="L27:L28"/>
    <mergeCell ref="L6:L7"/>
    <mergeCell ref="L8:L9"/>
    <mergeCell ref="L10:L11"/>
    <mergeCell ref="L12:L13"/>
    <mergeCell ref="L14:L15"/>
    <mergeCell ref="A104:A113"/>
    <mergeCell ref="B104:B113"/>
    <mergeCell ref="C69:C70"/>
    <mergeCell ref="K104:K113"/>
    <mergeCell ref="B136:B145"/>
    <mergeCell ref="K136:K145"/>
    <mergeCell ref="B114:B123"/>
    <mergeCell ref="K82:K91"/>
    <mergeCell ref="B92:B101"/>
    <mergeCell ref="K134:K135"/>
    <mergeCell ref="B134:B135"/>
    <mergeCell ref="B124:B133"/>
    <mergeCell ref="A18:A22"/>
    <mergeCell ref="A49:A50"/>
    <mergeCell ref="B49:B50"/>
    <mergeCell ref="K49:K50"/>
    <mergeCell ref="B18:B22"/>
    <mergeCell ref="K37:K38"/>
    <mergeCell ref="B37:B38"/>
    <mergeCell ref="K47:K48"/>
    <mergeCell ref="K43:K44"/>
    <mergeCell ref="B43:B44"/>
    <mergeCell ref="B41:B42"/>
    <mergeCell ref="K25:K26"/>
    <mergeCell ref="K27:K28"/>
    <mergeCell ref="B33:B34"/>
    <mergeCell ref="B35:B36"/>
    <mergeCell ref="B45:B46"/>
    <mergeCell ref="B61:B62"/>
    <mergeCell ref="B63:B64"/>
    <mergeCell ref="K16:K17"/>
    <mergeCell ref="K23:K24"/>
    <mergeCell ref="K102:K103"/>
    <mergeCell ref="K92:K101"/>
    <mergeCell ref="K39:K40"/>
    <mergeCell ref="K65:K66"/>
    <mergeCell ref="K51:K52"/>
    <mergeCell ref="K53:K54"/>
    <mergeCell ref="K55:K56"/>
    <mergeCell ref="K57:K58"/>
    <mergeCell ref="K61:K62"/>
    <mergeCell ref="K63:K64"/>
    <mergeCell ref="K67:K68"/>
    <mergeCell ref="K69:K81"/>
    <mergeCell ref="K45:K46"/>
    <mergeCell ref="K18:K22"/>
    <mergeCell ref="B67:B68"/>
    <mergeCell ref="B69:B81"/>
    <mergeCell ref="B146:B155"/>
    <mergeCell ref="K146:K155"/>
    <mergeCell ref="B8:B9"/>
    <mergeCell ref="K6:K7"/>
    <mergeCell ref="B6:B7"/>
    <mergeCell ref="K114:K123"/>
    <mergeCell ref="K124:K133"/>
    <mergeCell ref="K41:K42"/>
    <mergeCell ref="K14:K15"/>
    <mergeCell ref="K12:K13"/>
    <mergeCell ref="K10:K11"/>
    <mergeCell ref="K8:K9"/>
    <mergeCell ref="B27:B28"/>
    <mergeCell ref="K29:K30"/>
    <mergeCell ref="K31:K32"/>
    <mergeCell ref="K33:K34"/>
    <mergeCell ref="B53:B54"/>
    <mergeCell ref="K59:K60"/>
    <mergeCell ref="K35:K36"/>
    <mergeCell ref="B39:B40"/>
    <mergeCell ref="B65:B66"/>
    <mergeCell ref="B51:B52"/>
    <mergeCell ref="B55:B56"/>
    <mergeCell ref="B57:B58"/>
  </mergeCells>
  <conditionalFormatting sqref="I6:J11 I13:J13 I15:J135 I137:J145">
    <cfRule type="expression" priority="9" dxfId="0">
      <formula>I$5=""</formula>
    </cfRule>
  </conditionalFormatting>
  <conditionalFormatting sqref="C73:D80">
    <cfRule type="expression" priority="31" dxfId="10">
      <formula>ROWS(C$72:C72)+1&gt;$C$71</formula>
    </cfRule>
  </conditionalFormatting>
  <conditionalFormatting sqref="D83:D90 F83:I90 D93:D100 F93:I100 D105:D112 F105:I112 D115:D122 F115:I122 D125:D132 D137:D144 F137:I144">
    <cfRule type="expression" priority="32" dxfId="6">
      <formula>$M83&gt;$C$71</formula>
    </cfRule>
  </conditionalFormatting>
  <conditionalFormatting sqref="E83:E90 J83:J90 E93:E100 J93:J100 E105:E112 J105:J112 E115:E122 J115:J122 E137:E144 J137:J144">
    <cfRule type="expression" priority="43" dxfId="5">
      <formula>$M83&gt;$C$71</formula>
    </cfRule>
  </conditionalFormatting>
  <conditionalFormatting sqref="I147:J155">
    <cfRule type="expression" priority="6" dxfId="0">
      <formula>I$5=""</formula>
    </cfRule>
  </conditionalFormatting>
  <conditionalFormatting sqref="D147:D154 F147:I154">
    <cfRule type="expression" priority="7" dxfId="6">
      <formula>$M147&gt;$C$71</formula>
    </cfRule>
  </conditionalFormatting>
  <conditionalFormatting sqref="E147:E154 J147:J154">
    <cfRule type="expression" priority="8" dxfId="5">
      <formula>$M147&gt;$C$71</formula>
    </cfRule>
  </conditionalFormatting>
  <conditionalFormatting sqref="C83:C90 C93:C100 C105:C112 C115:C122 C125:C132 C137:C144 C147:C154">
    <cfRule type="expression" priority="5" dxfId="4">
      <formula>$M83&gt;$C$71</formula>
    </cfRule>
  </conditionalFormatting>
  <conditionalFormatting sqref="I12:J12">
    <cfRule type="expression" priority="4" dxfId="0">
      <formula>I$5=""</formula>
    </cfRule>
  </conditionalFormatting>
  <conditionalFormatting sqref="I14:J14">
    <cfRule type="expression" priority="3" dxfId="0">
      <formula>I$5=""</formula>
    </cfRule>
  </conditionalFormatting>
  <conditionalFormatting sqref="I146:J146">
    <cfRule type="expression" priority="2" dxfId="0">
      <formula>I$5=""</formula>
    </cfRule>
  </conditionalFormatting>
  <conditionalFormatting sqref="I136:J136">
    <cfRule type="expression" priority="1" dxfId="0">
      <formula>I$5=""</formula>
    </cfRule>
  </conditionalFormatting>
  <dataValidations count="3">
    <dataValidation type="whole" allowBlank="1" showInputMessage="1" showErrorMessage="1" prompt="Input the number of years in the regulatory period as either 3,4 or 5." error="Please input the number of years in the regulatory period as 3,4 or 5." sqref="C6">
      <formula1>3</formula1>
      <formula2>5</formula2>
    </dataValidation>
    <dataValidation type="whole" allowBlank="1" showInputMessage="1" showErrorMessage="1" prompt="Input the first year in the Regulatory Period" error="Please enter the first year of the regulatory period as a whole number between 2014 and 2050" sqref="F6">
      <formula1>2014</formula1>
      <formula2>2050</formula2>
    </dataValidation>
    <dataValidation type="whole" allowBlank="1" showInputMessage="1" showErrorMessage="1" prompt="Enter the number of asset classes to be aggregated (1 up to 9)" error="The number of asset classes must be between1 and 9" sqref="D69 C71">
      <formula1>1</formula1>
      <formula2>9</formula2>
    </dataValidation>
  </dataValidations>
  <printOptions horizontalCentered="1"/>
  <pageMargins left="0.2362204724409449" right="0.2362204724409449" top="0.5511811023622047" bottom="0.5511811023622047" header="0.31496062992125984" footer="0.31496062992125984"/>
  <pageSetup fitToHeight="0" fitToWidth="1" horizontalDpi="600" verticalDpi="600" orientation="landscape" paperSize="9" scale="85" r:id="rId1"/>
  <headerFooter>
    <oddFooter>&amp;C&amp;8Page &amp;P of &amp;N&amp;R&amp;8&amp;A</oddFooter>
  </headerFooter>
  <rowBreaks count="5" manualBreakCount="5">
    <brk id="40" max="16383" man="1"/>
    <brk id="58" max="16383" man="1"/>
    <brk id="81" max="16383" man="1"/>
    <brk id="113" max="16383" man="1"/>
    <brk id="1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2013-08-09T00:13:01Z</dcterms:created>
  <dcterms:modified xsi:type="dcterms:W3CDTF">2013-08-13T03:46:22Z</dcterms:modified>
  <cp:category/>
  <cp:version/>
  <cp:contentType/>
  <cp:contentStatus/>
</cp:coreProperties>
</file>