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hil Neutze\AIAL\"/>
    </mc:Choice>
  </mc:AlternateContent>
  <bookViews>
    <workbookView xWindow="0" yWindow="0" windowWidth="28800" windowHeight="11445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23" i="1" s="1"/>
  <c r="D22" i="1"/>
  <c r="C22" i="1"/>
  <c r="B22" i="1"/>
  <c r="C23" i="1" l="1"/>
  <c r="B23" i="1"/>
  <c r="D23" i="1"/>
  <c r="F23" i="1"/>
  <c r="H14" i="1"/>
  <c r="H8" i="1"/>
  <c r="C4" i="1" l="1"/>
  <c r="D4" i="1" s="1"/>
  <c r="E4" i="1" s="1"/>
  <c r="F4" i="1" s="1"/>
  <c r="C19" i="1"/>
  <c r="D19" i="1" s="1"/>
  <c r="E19" i="1" s="1"/>
  <c r="F19" i="1" s="1"/>
  <c r="C18" i="1"/>
  <c r="D18" i="1" s="1"/>
  <c r="C12" i="1"/>
  <c r="D12" i="1" s="1"/>
  <c r="E12" i="1" l="1"/>
  <c r="D16" i="1"/>
  <c r="D15" i="1" s="1"/>
  <c r="D3" i="1" s="1"/>
  <c r="C16" i="1"/>
  <c r="C15" i="1" s="1"/>
  <c r="C21" i="1" s="1"/>
  <c r="E18" i="1"/>
  <c r="B16" i="1"/>
  <c r="D21" i="1" l="1"/>
  <c r="F12" i="1"/>
  <c r="C3" i="1"/>
  <c r="C9" i="1" s="1"/>
  <c r="C13" i="1" s="1"/>
  <c r="F18" i="1"/>
  <c r="H18" i="1" s="1"/>
  <c r="E16" i="1"/>
  <c r="D5" i="1"/>
  <c r="D9" i="1"/>
  <c r="B15" i="1"/>
  <c r="H12" i="1" l="1"/>
  <c r="B3" i="1"/>
  <c r="B21" i="1"/>
  <c r="C10" i="1"/>
  <c r="C5" i="1"/>
  <c r="E15" i="1"/>
  <c r="F16" i="1"/>
  <c r="D13" i="1"/>
  <c r="D10" i="1"/>
  <c r="B9" i="1"/>
  <c r="B13" i="1" s="1"/>
  <c r="B5" i="1" l="1"/>
  <c r="F24" i="1"/>
  <c r="B24" i="1"/>
  <c r="E24" i="1"/>
  <c r="C24" i="1"/>
  <c r="D24" i="1"/>
  <c r="D6" i="1"/>
  <c r="B6" i="1"/>
  <c r="E3" i="1"/>
  <c r="E9" i="1" s="1"/>
  <c r="E21" i="1"/>
  <c r="C6" i="1"/>
  <c r="F15" i="1"/>
  <c r="B10" i="1"/>
  <c r="E5" i="1" l="1"/>
  <c r="E6" i="1" s="1"/>
  <c r="F3" i="1"/>
  <c r="H3" i="1" s="1"/>
  <c r="H9" i="1" s="1"/>
  <c r="H13" i="1" s="1"/>
  <c r="F21" i="1"/>
  <c r="E13" i="1"/>
  <c r="E10" i="1"/>
  <c r="F5" i="1" l="1"/>
  <c r="F6" i="1" s="1"/>
  <c r="F9" i="1"/>
  <c r="F13" i="1" s="1"/>
  <c r="H15" i="1"/>
  <c r="H16" i="1" s="1"/>
  <c r="H19" i="1" s="1"/>
  <c r="F10" i="1" l="1"/>
</calcChain>
</file>

<file path=xl/sharedStrings.xml><?xml version="1.0" encoding="utf-8"?>
<sst xmlns="http://schemas.openxmlformats.org/spreadsheetml/2006/main" count="22" uniqueCount="21">
  <si>
    <t>RAB</t>
  </si>
  <si>
    <t>Depreciation</t>
  </si>
  <si>
    <t>Tax Rate</t>
  </si>
  <si>
    <t>Total Passengers</t>
  </si>
  <si>
    <t>Increase charges vs 80% EBITDA Margin</t>
  </si>
  <si>
    <t>Aeronautical Revenue</t>
  </si>
  <si>
    <t>Impact of declining EBITDA Margin on Aeronautical Charges per Passsenger (lower margin = higher prices)</t>
  </si>
  <si>
    <t>Increase opex vs 80% EBITDA Margin</t>
  </si>
  <si>
    <t>Incr Total aero charg vs 80% EBITDA</t>
  </si>
  <si>
    <t>Aeronautical EBITDA</t>
  </si>
  <si>
    <t>Aeronautical EBITDA Margin</t>
  </si>
  <si>
    <t>Aeronautical NOPBT</t>
  </si>
  <si>
    <t>Aeronautical Tax</t>
  </si>
  <si>
    <t>Aeronautical NOPAT</t>
  </si>
  <si>
    <t>Aeronautical ROI</t>
  </si>
  <si>
    <t>Aeronautical charges per pax</t>
  </si>
  <si>
    <t>Constants</t>
  </si>
  <si>
    <t>Solve for a given margin</t>
  </si>
  <si>
    <t xml:space="preserve">Aeronautical Opex </t>
  </si>
  <si>
    <t>Cross-Check</t>
  </si>
  <si>
    <t>Total aero charges Excl Opex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</si>
</sst>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* #,##0.00_);_(* \(#,##0.00\);_(* &quot;-&quot;??_);_(@_)"/>
    <numFmt numFmtId="166" formatCode="_-* #,##0_-;\-* #,##0_-;_-* &quot;-&quot;??_-;_-@_-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9" tint="-0.249977111117893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6" fontId="4" fillId="0" borderId="0" xfId="1" applyNumberFormat="1" applyFont="1"/>
    <xf numFmtId="166" fontId="4" fillId="2" borderId="0" xfId="1" applyNumberFormat="1" applyFont="1" applyFill="1"/>
    <xf numFmtId="164" fontId="3" fillId="0" borderId="0" xfId="1" applyNumberFormat="1" applyFont="1"/>
    <xf numFmtId="167" fontId="3" fillId="0" borderId="0" xfId="2" applyNumberFormat="1" applyFont="1"/>
    <xf numFmtId="166" fontId="3" fillId="3" borderId="0" xfId="1" applyNumberFormat="1" applyFont="1" applyFill="1"/>
    <xf numFmtId="167" fontId="4" fillId="0" borderId="0" xfId="2" applyNumberFormat="1" applyFont="1"/>
    <xf numFmtId="9" fontId="4" fillId="2" borderId="0" xfId="2" applyFont="1" applyFill="1"/>
    <xf numFmtId="10" fontId="4" fillId="2" borderId="0" xfId="1" applyNumberFormat="1" applyFont="1" applyFill="1"/>
    <xf numFmtId="166" fontId="5" fillId="0" borderId="0" xfId="1" applyNumberFormat="1" applyFont="1"/>
    <xf numFmtId="166" fontId="6" fillId="0" borderId="0" xfId="1" applyNumberFormat="1" applyFont="1"/>
    <xf numFmtId="166" fontId="4" fillId="3" borderId="0" xfId="1" applyNumberFormat="1" applyFont="1" applyFill="1"/>
    <xf numFmtId="166" fontId="7" fillId="0" borderId="0" xfId="1" applyNumberFormat="1" applyFont="1" applyAlignment="1">
      <alignment horizontal="right"/>
    </xf>
    <xf numFmtId="166" fontId="8" fillId="0" borderId="0" xfId="1" applyNumberFormat="1" applyFont="1"/>
    <xf numFmtId="166" fontId="7" fillId="0" borderId="0" xfId="1" applyNumberFormat="1" applyFont="1"/>
    <xf numFmtId="9" fontId="7" fillId="0" borderId="0" xfId="2" applyFont="1"/>
    <xf numFmtId="10" fontId="7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Aeronautical Charges vs EBITDA Margin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Aeronautical charges per pax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Sheet1!$B$5:$F$5</c:f>
              <c:numCache>
                <c:formatCode>"$"#,##0.00_);\("$"#,##0.00\)</c:formatCode>
                <c:ptCount val="5"/>
                <c:pt idx="0">
                  <c:v>12.220230835056814</c:v>
                </c:pt>
                <c:pt idx="1">
                  <c:v>13.964203393582848</c:v>
                </c:pt>
                <c:pt idx="2">
                  <c:v>16.291550189713682</c:v>
                </c:pt>
                <c:pt idx="3">
                  <c:v>19.554339306259664</c:v>
                </c:pt>
                <c:pt idx="4">
                  <c:v>24.444261142007928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7111768"/>
        <c:axId val="5604401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Sheet1!$A$6</c15:sqref>
                        </c15:formulaRef>
                      </c:ext>
                    </c:extLst>
                    <c:strCache>
                      <c:ptCount val="1"/>
                      <c:pt idx="0">
                        <c:v>Increase charges vs 80% EBITDA Margin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Sheet1!$B$6:$F$6</c15:sqref>
                        </c15:formulaRef>
                      </c:ext>
                    </c:extLst>
                    <c:numCache>
                      <c:formatCode>0.0%</c:formatCode>
                      <c:ptCount val="5"/>
                      <c:pt idx="0">
                        <c:v>0</c:v>
                      </c:pt>
                      <c:pt idx="1">
                        <c:v>0.14271191617125667</c:v>
                      </c:pt>
                      <c:pt idx="2">
                        <c:v>0.33316222988008226</c:v>
                      </c:pt>
                      <c:pt idx="3">
                        <c:v>0.60016120564294995</c:v>
                      </c:pt>
                      <c:pt idx="4">
                        <c:v>1.0003109165404145</c:v>
                      </c:pt>
                    </c:numCache>
                  </c:numRef>
                </c:val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Sheet1!$B$7:$F$7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  <c:pt idx="0">
                        <c:v>Aeronautical Opex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Sheet1!$B$8:$F$8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48779616.701136291</c:v>
                      </c:pt>
                      <c:pt idx="1">
                        <c:v>83659067.871656954</c:v>
                      </c:pt>
                      <c:pt idx="2">
                        <c:v>130206003.79427364</c:v>
                      </c:pt>
                      <c:pt idx="3">
                        <c:v>195461786.1251933</c:v>
                      </c:pt>
                      <c:pt idx="4">
                        <c:v>293260222.84015858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  <c:pt idx="0">
                        <c:v>Aeronautical EBITDA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Sheet1!$B$9:$F$9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195625000</c:v>
                      </c:pt>
                      <c:pt idx="1">
                        <c:v>195625000</c:v>
                      </c:pt>
                      <c:pt idx="2">
                        <c:v>195624999.99999997</c:v>
                      </c:pt>
                      <c:pt idx="3">
                        <c:v>195625000</c:v>
                      </c:pt>
                      <c:pt idx="4">
                        <c:v>195625000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Sheet1!$A$10</c:f>
              <c:strCache>
                <c:ptCount val="1"/>
                <c:pt idx="0">
                  <c:v>Aeronautical EBITDA Margin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Sheet1!$B$10:$F$10</c:f>
              <c:numCache>
                <c:formatCode>0.0%</c:formatCode>
                <c:ptCount val="5"/>
                <c:pt idx="0">
                  <c:v>0.80041450378662382</c:v>
                </c:pt>
                <c:pt idx="1">
                  <c:v>0.70045169955737718</c:v>
                </c:pt>
                <c:pt idx="2">
                  <c:v>0.60038792417530529</c:v>
                </c:pt>
                <c:pt idx="3">
                  <c:v>0.50020866707927392</c:v>
                </c:pt>
                <c:pt idx="4">
                  <c:v>0.4001450460366231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445984"/>
        <c:axId val="560440888"/>
      </c:lineChart>
      <c:catAx>
        <c:axId val="55711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40104"/>
        <c:crosses val="autoZero"/>
        <c:auto val="1"/>
        <c:lblAlgn val="ctr"/>
        <c:lblOffset val="100"/>
        <c:noMultiLvlLbl val="0"/>
      </c:catAx>
      <c:valAx>
        <c:axId val="5604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Aero charges per pax ($)</a:t>
                </a:r>
              </a:p>
            </c:rich>
          </c:tx>
          <c:layout>
            <c:manualLayout>
              <c:xMode val="edge"/>
              <c:yMode val="edge"/>
              <c:x val="1.1644831537798115E-2"/>
              <c:y val="0.302202615166154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_);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111768"/>
        <c:crosses val="autoZero"/>
        <c:crossBetween val="between"/>
      </c:valAx>
      <c:valAx>
        <c:axId val="560440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EBITDA Margin</a:t>
                </a:r>
              </a:p>
            </c:rich>
          </c:tx>
          <c:layout>
            <c:manualLayout>
              <c:xMode val="edge"/>
              <c:yMode val="edge"/>
              <c:x val="0.94828521144905165"/>
              <c:y val="0.37621514268126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45984"/>
        <c:crosses val="max"/>
        <c:crossBetween val="between"/>
      </c:valAx>
      <c:catAx>
        <c:axId val="560445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560440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495299</xdr:colOff>
      <xdr:row>2</xdr:row>
      <xdr:rowOff>4762</xdr:rowOff>
    </xdr:from>
    <xdr:to>
      <xdr:col>17</xdr:col>
      <xdr:colOff>461962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I27" sqref="I27"/>
    </sheetView>
  </sheetViews>
  <sheetFormatPr defaultRowHeight="15" x14ac:dyDescent="0.25"/>
  <cols>
    <col min="1" max="1" width="36.85546875" style="2" customWidth="1"/>
    <col min="2" max="6" width="15.7109375" style="1" bestFit="1" customWidth="1"/>
    <col min="7" max="7" width="5.42578125" style="1" customWidth="1"/>
    <col min="8" max="8" width="14.85546875" style="1" customWidth="1"/>
    <col min="9" max="16384" width="9.140625" style="1"/>
  </cols>
  <sheetData>
    <row r="1" spans="1:8" x14ac:dyDescent="0.25">
      <c r="A1" s="3" t="s">
        <v>6</v>
      </c>
      <c r="B1" s="4"/>
      <c r="C1" s="4"/>
      <c r="D1" s="4"/>
      <c r="E1" s="4"/>
      <c r="F1" s="4"/>
      <c r="G1" s="9"/>
      <c r="H1" s="15" t="s">
        <v>19</v>
      </c>
    </row>
    <row r="2" spans="1:8" s="2" customFormat="1" x14ac:dyDescent="0.25">
      <c r="A2" s="3"/>
      <c r="B2" s="3"/>
      <c r="C2" s="3"/>
      <c r="D2" s="3"/>
      <c r="E2" s="3"/>
      <c r="F2" s="3"/>
      <c r="G2" s="9"/>
      <c r="H2" s="16"/>
    </row>
    <row r="3" spans="1:8" s="2" customFormat="1" x14ac:dyDescent="0.25">
      <c r="A3" s="3" t="s">
        <v>5</v>
      </c>
      <c r="B3" s="3">
        <f>B16+B12+B8+B15</f>
        <v>244404616.70113629</v>
      </c>
      <c r="C3" s="3">
        <f>C16+C12+C8+C15</f>
        <v>279284067.87165695</v>
      </c>
      <c r="D3" s="3">
        <f>D16+D12+D8+D15</f>
        <v>325831003.79427361</v>
      </c>
      <c r="E3" s="3">
        <f>E16+E12+E8+E15</f>
        <v>391086786.1251933</v>
      </c>
      <c r="F3" s="3">
        <f>F16+F12+F8+F15</f>
        <v>488885222.84015858</v>
      </c>
      <c r="G3" s="9"/>
      <c r="H3" s="16">
        <f>F3</f>
        <v>488885222.84015858</v>
      </c>
    </row>
    <row r="4" spans="1:8" x14ac:dyDescent="0.25">
      <c r="A4" s="3" t="s">
        <v>3</v>
      </c>
      <c r="B4" s="5">
        <v>20000000</v>
      </c>
      <c r="C4" s="5">
        <f>B4</f>
        <v>20000000</v>
      </c>
      <c r="D4" s="5">
        <f t="shared" ref="D4:F4" si="0">C4</f>
        <v>20000000</v>
      </c>
      <c r="E4" s="5">
        <f t="shared" si="0"/>
        <v>20000000</v>
      </c>
      <c r="F4" s="5">
        <f t="shared" si="0"/>
        <v>20000000</v>
      </c>
      <c r="G4" s="9"/>
      <c r="H4" s="17"/>
    </row>
    <row r="5" spans="1:8" s="2" customFormat="1" x14ac:dyDescent="0.25">
      <c r="A5" s="3" t="s">
        <v>15</v>
      </c>
      <c r="B5" s="6">
        <f>B3/B4</f>
        <v>12.220230835056814</v>
      </c>
      <c r="C5" s="6">
        <f t="shared" ref="C5:F5" si="1">C3/C4</f>
        <v>13.964203393582848</v>
      </c>
      <c r="D5" s="6">
        <f t="shared" si="1"/>
        <v>16.291550189713682</v>
      </c>
      <c r="E5" s="6">
        <f t="shared" si="1"/>
        <v>19.554339306259664</v>
      </c>
      <c r="F5" s="6">
        <f t="shared" si="1"/>
        <v>24.444261142007928</v>
      </c>
      <c r="G5" s="9"/>
      <c r="H5" s="16"/>
    </row>
    <row r="6" spans="1:8" x14ac:dyDescent="0.25">
      <c r="A6" s="3" t="s">
        <v>4</v>
      </c>
      <c r="B6" s="7">
        <f>B5/$B$5-1</f>
        <v>0</v>
      </c>
      <c r="C6" s="7">
        <f>C5/$B$5-1</f>
        <v>0.14271191617125667</v>
      </c>
      <c r="D6" s="7">
        <f>D5/$B$5-1</f>
        <v>0.33316222988008226</v>
      </c>
      <c r="E6" s="7">
        <f>E5/$B$5-1</f>
        <v>0.60016120564294995</v>
      </c>
      <c r="F6" s="7">
        <f>F5/$B$5-1</f>
        <v>1.0003109165404145</v>
      </c>
      <c r="G6" s="9"/>
      <c r="H6" s="17"/>
    </row>
    <row r="7" spans="1:8" s="2" customFormat="1" x14ac:dyDescent="0.25">
      <c r="A7" s="3"/>
      <c r="B7" s="4"/>
      <c r="C7" s="4"/>
      <c r="D7" s="4"/>
      <c r="E7" s="4"/>
      <c r="F7" s="4"/>
      <c r="G7" s="9"/>
      <c r="H7" s="16"/>
    </row>
    <row r="8" spans="1:8" x14ac:dyDescent="0.25">
      <c r="A8" s="3" t="s">
        <v>18</v>
      </c>
      <c r="B8" s="8">
        <v>48779616.701136291</v>
      </c>
      <c r="C8" s="8">
        <v>83659067.871656954</v>
      </c>
      <c r="D8" s="8">
        <v>130206003.79427364</v>
      </c>
      <c r="E8" s="8">
        <v>195461786.1251933</v>
      </c>
      <c r="F8" s="8">
        <v>293260222.84015858</v>
      </c>
      <c r="G8" s="9"/>
      <c r="H8" s="17">
        <f>F8</f>
        <v>293260222.84015858</v>
      </c>
    </row>
    <row r="9" spans="1:8" x14ac:dyDescent="0.25">
      <c r="A9" s="3" t="s">
        <v>9</v>
      </c>
      <c r="B9" s="4">
        <f t="shared" ref="B9:H9" si="2">B3-B8</f>
        <v>195625000</v>
      </c>
      <c r="C9" s="4">
        <f t="shared" si="2"/>
        <v>195625000</v>
      </c>
      <c r="D9" s="4">
        <f t="shared" si="2"/>
        <v>195624999.99999997</v>
      </c>
      <c r="E9" s="4">
        <f t="shared" si="2"/>
        <v>195625000</v>
      </c>
      <c r="F9" s="4">
        <f t="shared" si="2"/>
        <v>195625000</v>
      </c>
      <c r="G9" s="9"/>
      <c r="H9" s="17">
        <f t="shared" si="2"/>
        <v>195625000</v>
      </c>
    </row>
    <row r="10" spans="1:8" x14ac:dyDescent="0.25">
      <c r="A10" s="3" t="s">
        <v>10</v>
      </c>
      <c r="B10" s="7">
        <f>B9/B3</f>
        <v>0.80041450378662382</v>
      </c>
      <c r="C10" s="7">
        <f>C9/C3</f>
        <v>0.70045169955737718</v>
      </c>
      <c r="D10" s="7">
        <f>D9/D3</f>
        <v>0.60038792417530529</v>
      </c>
      <c r="E10" s="7">
        <f>E9/E3</f>
        <v>0.50020866707927392</v>
      </c>
      <c r="F10" s="7">
        <f>F9/F3</f>
        <v>0.4001450460366231</v>
      </c>
      <c r="G10" s="9"/>
      <c r="H10" s="17"/>
    </row>
    <row r="11" spans="1:8" x14ac:dyDescent="0.25">
      <c r="A11" s="3"/>
      <c r="B11" s="9"/>
      <c r="C11" s="9"/>
      <c r="D11" s="9"/>
      <c r="E11" s="9"/>
      <c r="F11" s="9"/>
      <c r="G11" s="9"/>
      <c r="H11" s="17"/>
    </row>
    <row r="12" spans="1:8" x14ac:dyDescent="0.25">
      <c r="A12" s="3" t="s">
        <v>1</v>
      </c>
      <c r="B12" s="5">
        <v>50000000</v>
      </c>
      <c r="C12" s="5">
        <f>B12</f>
        <v>50000000</v>
      </c>
      <c r="D12" s="5">
        <f t="shared" ref="D12:F12" si="3">C12</f>
        <v>50000000</v>
      </c>
      <c r="E12" s="5">
        <f t="shared" si="3"/>
        <v>50000000</v>
      </c>
      <c r="F12" s="5">
        <f t="shared" si="3"/>
        <v>50000000</v>
      </c>
      <c r="G12" s="9"/>
      <c r="H12" s="17">
        <f>F12</f>
        <v>50000000</v>
      </c>
    </row>
    <row r="13" spans="1:8" x14ac:dyDescent="0.25">
      <c r="A13" s="3" t="s">
        <v>11</v>
      </c>
      <c r="B13" s="4">
        <f>B9-B12</f>
        <v>145625000</v>
      </c>
      <c r="C13" s="4">
        <f t="shared" ref="C13:F13" si="4">C9-C12</f>
        <v>145625000</v>
      </c>
      <c r="D13" s="4">
        <f t="shared" si="4"/>
        <v>145624999.99999997</v>
      </c>
      <c r="E13" s="4">
        <f t="shared" si="4"/>
        <v>145625000</v>
      </c>
      <c r="F13" s="4">
        <f t="shared" si="4"/>
        <v>145625000</v>
      </c>
      <c r="G13" s="9"/>
      <c r="H13" s="17">
        <f>H9-H12</f>
        <v>145625000</v>
      </c>
    </row>
    <row r="14" spans="1:8" x14ac:dyDescent="0.25">
      <c r="A14" s="3" t="s">
        <v>2</v>
      </c>
      <c r="B14" s="10">
        <v>0.28000000000000003</v>
      </c>
      <c r="C14" s="10">
        <v>0.28000000000000003</v>
      </c>
      <c r="D14" s="10">
        <v>0.28000000000000003</v>
      </c>
      <c r="E14" s="10">
        <v>0.28000000000000003</v>
      </c>
      <c r="F14" s="10">
        <v>0.28000000000000003</v>
      </c>
      <c r="G14" s="9"/>
      <c r="H14" s="18">
        <f>F14</f>
        <v>0.28000000000000003</v>
      </c>
    </row>
    <row r="15" spans="1:8" x14ac:dyDescent="0.25">
      <c r="A15" s="3" t="s">
        <v>12</v>
      </c>
      <c r="B15" s="4">
        <f>B16/(1-B14)*B14</f>
        <v>40775000.000000007</v>
      </c>
      <c r="C15" s="4">
        <f t="shared" ref="C15:F15" si="5">C16/(1-C14)*C14</f>
        <v>40775000.000000007</v>
      </c>
      <c r="D15" s="4">
        <f t="shared" si="5"/>
        <v>40775000.000000007</v>
      </c>
      <c r="E15" s="4">
        <f t="shared" si="5"/>
        <v>40775000.000000007</v>
      </c>
      <c r="F15" s="4">
        <f t="shared" si="5"/>
        <v>40775000.000000007</v>
      </c>
      <c r="G15" s="9"/>
      <c r="H15" s="17">
        <f>H13*H14</f>
        <v>40775000.000000007</v>
      </c>
    </row>
    <row r="16" spans="1:8" x14ac:dyDescent="0.25">
      <c r="A16" s="3" t="s">
        <v>13</v>
      </c>
      <c r="B16" s="4">
        <f>B19*B18</f>
        <v>104850000</v>
      </c>
      <c r="C16" s="4">
        <f t="shared" ref="C16:F16" si="6">C19*C18</f>
        <v>104850000</v>
      </c>
      <c r="D16" s="4">
        <f t="shared" si="6"/>
        <v>104850000</v>
      </c>
      <c r="E16" s="4">
        <f t="shared" si="6"/>
        <v>104850000</v>
      </c>
      <c r="F16" s="4">
        <f t="shared" si="6"/>
        <v>104850000</v>
      </c>
      <c r="G16" s="9"/>
      <c r="H16" s="17">
        <f>H13-H15</f>
        <v>104850000</v>
      </c>
    </row>
    <row r="17" spans="1:8" x14ac:dyDescent="0.25">
      <c r="A17" s="3"/>
      <c r="B17" s="4"/>
      <c r="C17" s="4"/>
      <c r="D17" s="4"/>
      <c r="E17" s="4"/>
      <c r="F17" s="4"/>
      <c r="G17" s="9"/>
      <c r="H17" s="17"/>
    </row>
    <row r="18" spans="1:8" x14ac:dyDescent="0.25">
      <c r="A18" s="3" t="s">
        <v>0</v>
      </c>
      <c r="B18" s="5">
        <v>1500000000</v>
      </c>
      <c r="C18" s="5">
        <f>B18</f>
        <v>1500000000</v>
      </c>
      <c r="D18" s="5">
        <f t="shared" ref="D18:F18" si="7">C18</f>
        <v>1500000000</v>
      </c>
      <c r="E18" s="5">
        <f t="shared" si="7"/>
        <v>1500000000</v>
      </c>
      <c r="F18" s="5">
        <f t="shared" si="7"/>
        <v>1500000000</v>
      </c>
      <c r="G18" s="9"/>
      <c r="H18" s="17">
        <f>F18</f>
        <v>1500000000</v>
      </c>
    </row>
    <row r="19" spans="1:8" x14ac:dyDescent="0.25">
      <c r="A19" s="3" t="s">
        <v>14</v>
      </c>
      <c r="B19" s="11">
        <v>6.9900000000000004E-2</v>
      </c>
      <c r="C19" s="11">
        <f>B19</f>
        <v>6.9900000000000004E-2</v>
      </c>
      <c r="D19" s="11">
        <f t="shared" ref="D19:F19" si="8">C19</f>
        <v>6.9900000000000004E-2</v>
      </c>
      <c r="E19" s="11">
        <f t="shared" si="8"/>
        <v>6.9900000000000004E-2</v>
      </c>
      <c r="F19" s="11">
        <f t="shared" si="8"/>
        <v>6.9900000000000004E-2</v>
      </c>
      <c r="G19" s="9"/>
      <c r="H19" s="19">
        <f>H16/H18</f>
        <v>6.9900000000000004E-2</v>
      </c>
    </row>
    <row r="20" spans="1:8" x14ac:dyDescent="0.25">
      <c r="A20" s="3"/>
      <c r="B20" s="4"/>
      <c r="C20" s="4"/>
      <c r="D20" s="4"/>
      <c r="E20" s="4"/>
      <c r="F20" s="4"/>
      <c r="G20" s="9"/>
    </row>
    <row r="21" spans="1:8" x14ac:dyDescent="0.25">
      <c r="A21" s="4" t="s">
        <v>20</v>
      </c>
      <c r="B21" s="4">
        <f>B12+B15+B16</f>
        <v>195625000</v>
      </c>
      <c r="C21" s="4">
        <f t="shared" ref="C21:F21" si="9">C12+C15+C16</f>
        <v>195625000</v>
      </c>
      <c r="D21" s="4">
        <f t="shared" si="9"/>
        <v>195625000</v>
      </c>
      <c r="E21" s="4">
        <f t="shared" si="9"/>
        <v>195625000</v>
      </c>
      <c r="F21" s="4">
        <f t="shared" si="9"/>
        <v>195625000</v>
      </c>
      <c r="G21" s="9"/>
    </row>
    <row r="22" spans="1:8" x14ac:dyDescent="0.25">
      <c r="A22" s="4" t="s">
        <v>7</v>
      </c>
      <c r="B22" s="4">
        <f>B8-$B$8</f>
        <v>0</v>
      </c>
      <c r="C22" s="4">
        <f t="shared" ref="C22:F22" si="10">C8-$B$8</f>
        <v>34879451.170520663</v>
      </c>
      <c r="D22" s="4">
        <f t="shared" si="10"/>
        <v>81426387.093137354</v>
      </c>
      <c r="E22" s="4">
        <f t="shared" si="10"/>
        <v>146682169.42405701</v>
      </c>
      <c r="F22" s="4">
        <f t="shared" si="10"/>
        <v>244480606.13902229</v>
      </c>
      <c r="G22" s="9"/>
    </row>
    <row r="23" spans="1:8" x14ac:dyDescent="0.25">
      <c r="A23" s="4" t="s">
        <v>7</v>
      </c>
      <c r="B23" s="9">
        <f>B22/$B$8</f>
        <v>0</v>
      </c>
      <c r="C23" s="9">
        <f t="shared" ref="C23:F23" si="11">C22/$B$8</f>
        <v>0.71504151794018034</v>
      </c>
      <c r="D23" s="9">
        <f t="shared" si="11"/>
        <v>1.6692707446231445</v>
      </c>
      <c r="E23" s="9">
        <f t="shared" si="11"/>
        <v>3.0070381717583308</v>
      </c>
      <c r="F23" s="9">
        <f t="shared" si="11"/>
        <v>5.0119419272379657</v>
      </c>
      <c r="G23" s="9"/>
    </row>
    <row r="24" spans="1:8" x14ac:dyDescent="0.25">
      <c r="A24" s="4" t="s">
        <v>8</v>
      </c>
      <c r="B24" s="9">
        <f>B22/$B$3</f>
        <v>0</v>
      </c>
      <c r="C24" s="9">
        <f t="shared" ref="C24:F24" si="12">C22/$B$3</f>
        <v>0.14271191617125661</v>
      </c>
      <c r="D24" s="9">
        <f t="shared" si="12"/>
        <v>0.33316222988008221</v>
      </c>
      <c r="E24" s="9">
        <f t="shared" si="12"/>
        <v>0.60016120564294995</v>
      </c>
      <c r="F24" s="9">
        <f t="shared" si="12"/>
        <v>1.0003109165404143</v>
      </c>
      <c r="G24" s="9"/>
    </row>
    <row r="25" spans="1:8" x14ac:dyDescent="0.25">
      <c r="A25" s="12"/>
      <c r="B25" s="13"/>
      <c r="C25" s="13"/>
      <c r="D25" s="13"/>
      <c r="E25" s="13"/>
      <c r="F25" s="13"/>
      <c r="G25" s="13"/>
    </row>
    <row r="26" spans="1:8" x14ac:dyDescent="0.25">
      <c r="A26" s="5" t="s">
        <v>16</v>
      </c>
      <c r="B26" s="13"/>
      <c r="C26" s="13"/>
      <c r="D26" s="13"/>
      <c r="E26" s="13"/>
      <c r="F26" s="13"/>
      <c r="G26" s="13"/>
    </row>
    <row r="27" spans="1:8" x14ac:dyDescent="0.25">
      <c r="A27" s="14" t="s">
        <v>17</v>
      </c>
      <c r="B27" s="13"/>
      <c r="C27" s="13"/>
      <c r="D27" s="13"/>
      <c r="E27" s="13"/>
      <c r="F27" s="13"/>
      <c r="G27" s="13"/>
    </row>
  </sheetData>
  <pageMargins left="0.23622047244094491" right="0.23622047244094491" top="0.74803149606299213" bottom="0.74803149606299213" header="0.31496062992125984" footer="0.31496062992125984"/>
  <pageSetup paperSize="9" scale="71" orientation="landscape" r:id="rId1"/>
  <headerFooter>
    <oddHeader>&amp;C&amp;F</oddHeader>
    <oddFooter>&amp;LPage &amp;P of &amp;N&amp;C&amp;A&amp;RPrinted on &amp;D at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Neutze</dc:creator>
  <cp:lastModifiedBy>Philip Neutze</cp:lastModifiedBy>
  <cp:lastPrinted>2018-05-31T06:55:12Z</cp:lastPrinted>
  <dcterms:created xsi:type="dcterms:W3CDTF">2018-05-31T05:49:47Z</dcterms:created>
  <dcterms:modified xsi:type="dcterms:W3CDTF">2018-06-26T23:30:20Z</dcterms:modified>
</cp:coreProperties>
</file>