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15345" yWindow="-15" windowWidth="15390" windowHeight="15600"/>
  </bookViews>
  <sheets>
    <sheet name="CoverSheet" sheetId="24" r:id="rId1"/>
    <sheet name="Description" sheetId="28" r:id="rId2"/>
    <sheet name="Table of Contents" sheetId="27" r:id="rId3"/>
    <sheet name="Inputs" sheetId="18" r:id="rId4"/>
    <sheet name="EDB data" sheetId="19" r:id="rId5"/>
    <sheet name="Calculations" sheetId="25" r:id="rId6"/>
    <sheet name="Outputs" sheetId="26" r:id="rId7"/>
  </sheets>
  <definedNames>
    <definedName name="Change_in_GDP">Inputs!$B$19:$R$19</definedName>
    <definedName name="EDB_Name">'EDB data'!$C$4</definedName>
    <definedName name="Indiv_Data">Inputs!$B:$R</definedName>
    <definedName name="_xlnm.Print_Area" localSheetId="5">Calculations!$A$1:$K$28</definedName>
    <definedName name="_xlnm.Print_Area" localSheetId="0">CoverSheet!$A$1:$D$18</definedName>
    <definedName name="_xlnm.Print_Area" localSheetId="1">Description!$A$1:$F$7</definedName>
    <definedName name="_xlnm.Print_Area" localSheetId="4">'EDB data'!$A$1:$H$22</definedName>
    <definedName name="_xlnm.Print_Area" localSheetId="3">Inputs!$A$1:$S$20</definedName>
    <definedName name="_xlnm.Print_Area" localSheetId="6">Outputs!$A$1:$T$35</definedName>
    <definedName name="_xlnm.Print_Area" localSheetId="2">'Table of Contents'!$A$1:$D$10</definedName>
    <definedName name="rEDBNames">Inputs!$B$9:$R$9</definedName>
    <definedName name="Scenario">'EDB data'!$C$5</definedName>
    <definedName name="Supplier_Specific">Inputs!$B$12:$R$19</definedName>
    <definedName name="Z_2F530BD0_D284_4ADF_AC7F_C1C966DD4D52_.wvu.PrintArea" localSheetId="5" hidden="1">Calculations!$A$1:$K$28</definedName>
    <definedName name="Z_2F530BD0_D284_4ADF_AC7F_C1C966DD4D52_.wvu.PrintArea" localSheetId="0" hidden="1">CoverSheet!$A$1:$D$18</definedName>
    <definedName name="Z_2F530BD0_D284_4ADF_AC7F_C1C966DD4D52_.wvu.PrintArea" localSheetId="1" hidden="1">Description!$A$1:$D$6</definedName>
    <definedName name="Z_2F530BD0_D284_4ADF_AC7F_C1C966DD4D52_.wvu.PrintArea" localSheetId="4" hidden="1">'EDB data'!$A$1:$G$21</definedName>
    <definedName name="Z_2F530BD0_D284_4ADF_AC7F_C1C966DD4D52_.wvu.PrintArea" localSheetId="3" hidden="1">Inputs!$A$1:$S$20</definedName>
    <definedName name="Z_2F530BD0_D284_4ADF_AC7F_C1C966DD4D52_.wvu.PrintArea" localSheetId="6" hidden="1">Outputs!$A$1:$T$17</definedName>
    <definedName name="Z_2F530BD0_D284_4ADF_AC7F_C1C966DD4D52_.wvu.PrintArea" localSheetId="2" hidden="1">'Table of Contents'!$A$1:$D$10</definedName>
  </definedNames>
  <calcPr calcId="145621"/>
</workbook>
</file>

<file path=xl/calcChain.xml><?xml version="1.0" encoding="utf-8"?>
<calcChain xmlns="http://schemas.openxmlformats.org/spreadsheetml/2006/main">
  <c r="B5" i="26" l="1"/>
  <c r="A15" i="19" l="1"/>
  <c r="A12" i="25" s="1"/>
  <c r="D4" i="25" l="1"/>
  <c r="D26" i="25" s="1"/>
  <c r="E4" i="25"/>
  <c r="E26" i="25" s="1"/>
  <c r="B19" i="19"/>
  <c r="C19" i="19"/>
  <c r="B18" i="19"/>
  <c r="C18" i="19"/>
  <c r="J1" i="25"/>
  <c r="A13" i="25"/>
  <c r="A5" i="25"/>
  <c r="A6" i="25"/>
  <c r="A12" i="19"/>
  <c r="A9" i="25" s="1"/>
  <c r="A13" i="19"/>
  <c r="A10" i="25" s="1"/>
  <c r="A14" i="19"/>
  <c r="A11" i="25" s="1"/>
  <c r="A11" i="19"/>
  <c r="A8" i="25" s="1"/>
  <c r="F4" i="25"/>
  <c r="F21" i="25" s="1"/>
  <c r="G4" i="25"/>
  <c r="G21" i="25" s="1"/>
  <c r="H4" i="25"/>
  <c r="H26" i="25" s="1"/>
  <c r="I4" i="25"/>
  <c r="I26" i="25" s="1"/>
  <c r="J4" i="25"/>
  <c r="J26" i="25" s="1"/>
  <c r="E18" i="19"/>
  <c r="F18" i="19"/>
  <c r="G18" i="19"/>
  <c r="H18" i="19"/>
  <c r="E19" i="19"/>
  <c r="F19" i="19"/>
  <c r="G19" i="19"/>
  <c r="H19" i="19"/>
  <c r="B4" i="26"/>
  <c r="B9" i="19"/>
  <c r="C6" i="25" s="1"/>
  <c r="D19" i="19"/>
  <c r="D18" i="19"/>
  <c r="C6" i="19"/>
  <c r="B8" i="19"/>
  <c r="C5" i="25" s="1"/>
  <c r="J21" i="25" l="1"/>
  <c r="F26" i="25"/>
  <c r="I21" i="25"/>
  <c r="H21" i="25"/>
  <c r="G26" i="25"/>
  <c r="D21" i="25"/>
  <c r="E21" i="25"/>
  <c r="C5" i="19"/>
  <c r="B8" i="26"/>
  <c r="B14" i="19" l="1"/>
  <c r="C11" i="25" s="1"/>
  <c r="B15" i="19"/>
  <c r="C12" i="25" s="1"/>
  <c r="B13" i="19"/>
  <c r="C10" i="25" s="1"/>
  <c r="B12" i="19"/>
  <c r="C9" i="25" s="1"/>
  <c r="B11" i="19"/>
  <c r="B20" i="19"/>
  <c r="D7" i="25" s="1"/>
  <c r="G21" i="19"/>
  <c r="I7" i="25" s="1"/>
  <c r="C20" i="19"/>
  <c r="E7" i="25" s="1"/>
  <c r="F21" i="19"/>
  <c r="H7" i="25" s="1"/>
  <c r="H21" i="19"/>
  <c r="J7" i="25" s="1"/>
  <c r="B16" i="19"/>
  <c r="C13" i="25" s="1"/>
  <c r="D23" i="25" s="1"/>
  <c r="B26" i="26" s="1"/>
  <c r="D20" i="19"/>
  <c r="F7" i="25" s="1"/>
  <c r="E21" i="19"/>
  <c r="G7" i="25" s="1"/>
  <c r="H23" i="25" l="1"/>
  <c r="B30" i="26" s="1"/>
  <c r="C8" i="25"/>
  <c r="F23" i="25"/>
  <c r="B28" i="26" s="1"/>
  <c r="J23" i="25"/>
  <c r="B32" i="26" s="1"/>
  <c r="G23" i="25"/>
  <c r="B29" i="26" s="1"/>
  <c r="I23" i="25"/>
  <c r="B31" i="26" s="1"/>
  <c r="E23" i="25"/>
  <c r="B27" i="26" s="1"/>
  <c r="C17" i="25" l="1"/>
  <c r="G22" i="25" s="1"/>
  <c r="C18" i="25"/>
  <c r="C19" i="25" l="1"/>
  <c r="G24" i="25" s="1"/>
  <c r="G27" i="25" s="1"/>
  <c r="B13" i="26" s="1"/>
  <c r="B34" i="26"/>
  <c r="B21" i="26"/>
  <c r="H22" i="25"/>
  <c r="E22" i="25"/>
  <c r="I22" i="25"/>
  <c r="F22" i="25"/>
  <c r="J22" i="25"/>
  <c r="D22" i="25"/>
  <c r="J24" i="25" l="1"/>
  <c r="J27" i="25" s="1"/>
  <c r="B16" i="26" s="1"/>
  <c r="B24" i="26"/>
  <c r="I24" i="25"/>
  <c r="I27" i="25" s="1"/>
  <c r="B15" i="26" s="1"/>
  <c r="B23" i="26"/>
  <c r="H24" i="25"/>
  <c r="H27" i="25" s="1"/>
  <c r="B14" i="26" s="1"/>
  <c r="B22" i="26"/>
  <c r="D24" i="25"/>
  <c r="D27" i="25" s="1"/>
  <c r="B10" i="26" s="1"/>
  <c r="B18" i="26"/>
  <c r="F24" i="25"/>
  <c r="F27" i="25" s="1"/>
  <c r="B12" i="26" s="1"/>
  <c r="B20" i="26"/>
  <c r="E24" i="25"/>
  <c r="E27" i="25" s="1"/>
  <c r="B11" i="26" s="1"/>
  <c r="B19" i="26"/>
</calcChain>
</file>

<file path=xl/sharedStrings.xml><?xml version="1.0" encoding="utf-8"?>
<sst xmlns="http://schemas.openxmlformats.org/spreadsheetml/2006/main" count="161" uniqueCount="111">
  <si>
    <t xml:space="preserve">Horizon Energy </t>
  </si>
  <si>
    <t>The Lines Company</t>
  </si>
  <si>
    <t>Electricity Ashburton</t>
  </si>
  <si>
    <t xml:space="preserve">OtagoNet </t>
  </si>
  <si>
    <t>Aurora Energy</t>
  </si>
  <si>
    <t>Electricity Invercargill</t>
  </si>
  <si>
    <t>Change in electricity use per residential user</t>
  </si>
  <si>
    <t>Inputs</t>
  </si>
  <si>
    <t>Percentage change in revenue from electricity distribution services (in constant prices)</t>
  </si>
  <si>
    <t>Percentage change due to residential usage</t>
  </si>
  <si>
    <t>Percentage change due to industrial and commercial usage</t>
  </si>
  <si>
    <t xml:space="preserve">Elasticity of  constant price revenue to GDP </t>
  </si>
  <si>
    <t>All input data is entered into this worksheet</t>
  </si>
  <si>
    <t>Inputs that are specific to individual suppliers</t>
  </si>
  <si>
    <t>Name</t>
  </si>
  <si>
    <t xml:space="preserve">Alpine Energy </t>
  </si>
  <si>
    <t xml:space="preserve">Centralines </t>
  </si>
  <si>
    <t xml:space="preserve">Eastland </t>
  </si>
  <si>
    <t xml:space="preserve">Nelson Electricity </t>
  </si>
  <si>
    <t xml:space="preserve">Network Tasman </t>
  </si>
  <si>
    <t>Orion</t>
  </si>
  <si>
    <t xml:space="preserve">Powerco </t>
  </si>
  <si>
    <t xml:space="preserve">Top Energy </t>
  </si>
  <si>
    <t xml:space="preserve">Unison </t>
  </si>
  <si>
    <t xml:space="preserve">Vector </t>
  </si>
  <si>
    <t xml:space="preserve">Wellington Electricity </t>
  </si>
  <si>
    <t>Supplier number</t>
  </si>
  <si>
    <t>Inputs that are the same for all suppliers and all years</t>
  </si>
  <si>
    <t>Supplier specific conditions</t>
  </si>
  <si>
    <t>Inputs for the selected supplier</t>
  </si>
  <si>
    <t>Data from the Inputs sheet that relates to the selected supplier. The supplier's name is user-selected in cell C4.</t>
  </si>
  <si>
    <t>Supplier</t>
  </si>
  <si>
    <t>Scenario</t>
  </si>
  <si>
    <t>Supplier number (for output data table)</t>
  </si>
  <si>
    <t>General time-series data</t>
  </si>
  <si>
    <t xml:space="preserve">Year number in model </t>
  </si>
  <si>
    <t>Regulatory year</t>
  </si>
  <si>
    <t>2015/16</t>
  </si>
  <si>
    <t>2016/17</t>
  </si>
  <si>
    <t>2017/18</t>
  </si>
  <si>
    <t>2018/19</t>
  </si>
  <si>
    <t>2019/20</t>
  </si>
  <si>
    <t>Year in modelling period</t>
  </si>
  <si>
    <t>Source</t>
  </si>
  <si>
    <t>Value</t>
  </si>
  <si>
    <t>EDB data</t>
  </si>
  <si>
    <t>Calculations</t>
  </si>
  <si>
    <t>Outputs</t>
  </si>
  <si>
    <t>Electricity Distribution Business</t>
  </si>
  <si>
    <t>Revenue growth calculations</t>
  </si>
  <si>
    <t>Revenue weightings</t>
  </si>
  <si>
    <t>This worksheet uses Excel's data table facility to display the calculated results for all suppliers.</t>
  </si>
  <si>
    <t>Active EDB outputs</t>
  </si>
  <si>
    <t>Proportion of line charge revenue from residential users</t>
  </si>
  <si>
    <t>Proportion of line charge revenue from industrial and commercial users</t>
  </si>
  <si>
    <t>User group split</t>
  </si>
  <si>
    <t>Revenue growth output table</t>
  </si>
  <si>
    <t>Table of Contents</t>
  </si>
  <si>
    <t>Sheet Name</t>
  </si>
  <si>
    <t>Link</t>
  </si>
  <si>
    <t>Forecast average change in electricity use per residential user from 1 April 2015 to 31 March 2020</t>
  </si>
  <si>
    <t xml:space="preserve">Elasticity of  constant price revenue from industrial and commercial users to GDP </t>
  </si>
  <si>
    <t>Supplier-specific data</t>
  </si>
  <si>
    <t>Forecast annual average change in number of residential users from 2017 to 2021</t>
  </si>
  <si>
    <t>Forecast annual average change in number of residential users from 2011 to 2016</t>
  </si>
  <si>
    <t>Forecast annual average change in number of residential users</t>
  </si>
  <si>
    <t>Price-Quality Regulation 1 April 2015 Reset</t>
  </si>
  <si>
    <t>1</t>
  </si>
  <si>
    <t>2</t>
  </si>
  <si>
    <t>3</t>
  </si>
  <si>
    <t>4</t>
  </si>
  <si>
    <t>5</t>
  </si>
  <si>
    <t>6</t>
  </si>
  <si>
    <t>7</t>
  </si>
  <si>
    <t>2014/15</t>
  </si>
  <si>
    <t>2013/14</t>
  </si>
  <si>
    <t>Forecast average annual change in real GDP from 1 April 2013 to 31 March 2020</t>
  </si>
  <si>
    <t>Description and Status</t>
  </si>
  <si>
    <t>General Description</t>
  </si>
  <si>
    <t>Final determination version</t>
  </si>
  <si>
    <t>Model 7.  Revenue growth</t>
  </si>
  <si>
    <t>Proportion of residential line charge revenue from a charge based on electricity delivered</t>
  </si>
  <si>
    <t>Line charge revenue - Residential</t>
  </si>
  <si>
    <t>Line charge revenue - Total</t>
  </si>
  <si>
    <t>Fixed charges - Residential</t>
  </si>
  <si>
    <t>Transmission charges - Residential</t>
  </si>
  <si>
    <t>Transmission charges - Total</t>
  </si>
  <si>
    <t>Percentage change due to residential usage 2013/14</t>
  </si>
  <si>
    <t>Percentage change due to residential usage 2014/15</t>
  </si>
  <si>
    <t>Percentage change due to residential usage 2015/16</t>
  </si>
  <si>
    <t>Percentage change due to residential usage 2016/17</t>
  </si>
  <si>
    <t>Percentage change due to residential usage 2017/18</t>
  </si>
  <si>
    <t>Percentage change due to residential usage 2018/19</t>
  </si>
  <si>
    <t>Percentage change due to residential usage 2019/20</t>
  </si>
  <si>
    <t>Percentage change in revenue 1 April 2013 to 31 March 2014</t>
  </si>
  <si>
    <t>Percentage change in revenue 1 April 2014 to 31 March 2015</t>
  </si>
  <si>
    <t>Percentage change in revenue 1 April 2015 to 31 March 2016</t>
  </si>
  <si>
    <t>Percentage change in revenue 1 April 2016 to 31 March 2017</t>
  </si>
  <si>
    <t>Percentage change in revenue 1 April 2017 to 31 March 2018</t>
  </si>
  <si>
    <t>Percentage change in revenue 1 April 2018 to 31 March 2019</t>
  </si>
  <si>
    <t>Percentage change in revenue 1 April 2019 to 31 March 2020</t>
  </si>
  <si>
    <t>This is the final version of the revenue growth model being prepared by the Commission to project constant price revenue growth for those EDBs (suppliers) that are subject</t>
  </si>
  <si>
    <t>to default price quality regulation at 1 April 2015. Outputs from this model are feed inputs into the 'Financial model for the 2015–20 default price-quality paths'.</t>
  </si>
  <si>
    <t>Percentage change due to commercial and industrial usage 2013/14</t>
  </si>
  <si>
    <t>Percentage change due to commercial and industrial usage 2014/15</t>
  </si>
  <si>
    <t>Percentage change due to commercial and industrial usage 2015/16</t>
  </si>
  <si>
    <t>Percentage change due to commercial and industrial usage 2016/17</t>
  </si>
  <si>
    <t>Percentage change due to commercial and industrial usage 2017/18</t>
  </si>
  <si>
    <t>Percentage change due to commercial and industrial usage 2018/19</t>
  </si>
  <si>
    <t>Percentage change due to commercial and industrial usage 2019/20</t>
  </si>
  <si>
    <t>Version 2.0.   28 November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</si>
</sst>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@_)"/>
    <numFmt numFmtId="165" formatCode="_(* #,##0.00%_);_(* \(#,##0.00%\);_(* &quot;–&quot;???_);_(* @_)"/>
    <numFmt numFmtId="166" formatCode="_(* #,##0.0%_);_(* \(#,##0.0%\);_(* &quot;–&quot;???_);_(* @_)"/>
    <numFmt numFmtId="167" formatCode="_(* #,##0.0_);_(* \(#,##0.0\);_(* &quot;–&quot;???_);_(* @_)"/>
    <numFmt numFmtId="168" formatCode="_(* #,##0.00_);_(* \(#,##0.00\);_(* &quot;–&quot;???_);_(* @_)"/>
    <numFmt numFmtId="169" formatCode="_(* #,##0.0000_);_(* \(#,##0.0000\);_(* &quot;–&quot;??_);_(* @_)"/>
    <numFmt numFmtId="170" formatCode="_(* #,##0_);_(* \(#,##0\);_(* &quot;–&quot;???_);_(* @_)"/>
    <numFmt numFmtId="171" formatCode="_(* #,##0.000%_);_(* \(#,##0.000%\);_(* &quot;–&quot;???_);_(* @_)"/>
    <numFmt numFmtId="172" formatCode="_-* #,##0_-;\-* #,##0_-;_-* &quot;-&quot;??_-;_-@_-"/>
    <numFmt numFmtId="173" formatCode="0;\-0;&quot;&quot;"/>
    <numFmt numFmtId="174" formatCode="_(* #,##0%_);_(* \(#,##0%\);_(* &quot;–&quot;??_);_(* @_)"/>
    <numFmt numFmtId="175" formatCode="_(* #,##0.0%_);_(* \(#,##0.0%\);_(* &quot;–&quot;??_);_(* 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0"/>
      <color theme="1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1"/>
      <name val="Calibri"/>
      <family val="2"/>
      <scheme val="minor"/>
    </font>
    <font>
      <b/>
      <sz val="20"/>
      <color theme="2"/>
      <name val="Calibri"/>
      <family val="2"/>
      <scheme val="minor"/>
    </font>
    <font>
      <i/>
      <sz val="10"/>
      <name val="Calibri"/>
      <family val="4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4"/>
      <scheme val="minor"/>
    </font>
    <font>
      <sz val="11"/>
      <name val="Calibri"/>
      <family val="2"/>
    </font>
    <font>
      <sz val="11"/>
      <color theme="2"/>
      <name val="Calibri"/>
      <family val="2"/>
      <scheme val="minor"/>
    </font>
    <font>
      <sz val="10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2"/>
      <name val="Cambria"/>
      <family val="1"/>
      <scheme val="maj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0"/>
      <color theme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7"/>
      </bottom>
      <diagonal/>
    </border>
    <border>
      <left/>
      <right/>
      <top/>
      <bottom style="thin">
        <color rgb="FFB0A978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rgb="FFB0A978"/>
      </top>
      <bottom/>
      <diagonal/>
    </border>
    <border>
      <left/>
      <right/>
      <top style="thin">
        <color rgb="FFB0A978"/>
      </top>
      <bottom style="thin">
        <color rgb="FFB0A97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0">
    <xf numFmtId="0" fontId="0" fillId="0" borderId="0"/>
    <xf numFmtId="0" fontId="3" fillId="0" borderId="0" applyNumberFormat="0" applyFill="0" applyBorder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6" applyNumberFormat="0" applyAlignment="0" applyProtection="0"/>
    <xf numFmtId="0" fontId="11" fillId="6" borderId="7" applyNumberFormat="0" applyAlignment="0" applyProtection="0"/>
    <xf numFmtId="0" fontId="12" fillId="6" borderId="6" applyNumberFormat="0" applyAlignment="0" applyProtection="0"/>
    <xf numFmtId="0" fontId="13" fillId="0" borderId="8" applyNumberFormat="0" applyFill="0" applyAlignment="0" applyProtection="0"/>
    <xf numFmtId="0" fontId="14" fillId="7" borderId="9" applyNumberFormat="0" applyAlignment="0" applyProtection="0"/>
    <xf numFmtId="0" fontId="15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16" fillId="0" borderId="0" applyNumberFormat="0" applyFill="0" applyBorder="0" applyAlignment="0" applyProtection="0"/>
    <xf numFmtId="0" fontId="2" fillId="0" borderId="11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5" fontId="27" fillId="0" borderId="0" applyFont="0" applyFill="0" applyBorder="0" applyAlignment="0" applyProtection="0">
      <protection locked="0"/>
    </xf>
    <xf numFmtId="0" fontId="30" fillId="37" borderId="15" applyNumberFormat="0" applyFill="0" applyAlignment="0"/>
    <xf numFmtId="0" fontId="3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9" fontId="22" fillId="0" borderId="0" applyFill="0" applyAlignment="0"/>
    <xf numFmtId="164" fontId="23" fillId="0" borderId="0" applyFill="0" applyProtection="0">
      <alignment horizontal="left" indent="1"/>
    </xf>
    <xf numFmtId="164" fontId="24" fillId="0" borderId="0" applyFill="0" applyAlignment="0"/>
    <xf numFmtId="49" fontId="31" fillId="0" borderId="0" applyFill="0" applyAlignment="0"/>
    <xf numFmtId="0" fontId="26" fillId="36" borderId="15" applyNumberFormat="0" applyFill="0">
      <alignment horizontal="centerContinuous" wrapText="1"/>
    </xf>
    <xf numFmtId="170" fontId="21" fillId="0" borderId="0" applyFont="0" applyFill="0" applyBorder="0" applyAlignment="0" applyProtection="0"/>
    <xf numFmtId="167" fontId="27" fillId="0" borderId="0" applyFont="0" applyFill="0" applyBorder="0" applyAlignment="0" applyProtection="0">
      <protection locked="0"/>
    </xf>
    <xf numFmtId="0" fontId="28" fillId="37" borderId="15" applyNumberFormat="0" applyFill="0" applyAlignment="0">
      <protection locked="0"/>
    </xf>
    <xf numFmtId="174" fontId="1" fillId="0" borderId="0" applyFont="0" applyFill="0" applyBorder="0" applyAlignment="0" applyProtection="0"/>
    <xf numFmtId="175" fontId="21" fillId="0" borderId="0" applyFont="0" applyFill="0" applyBorder="0" applyAlignment="0" applyProtection="0">
      <alignment horizontal="center" vertical="top" wrapText="1"/>
    </xf>
    <xf numFmtId="171" fontId="21" fillId="33" borderId="0" applyFont="0" applyBorder="0"/>
    <xf numFmtId="0" fontId="36" fillId="0" borderId="0" applyNumberFormat="0" applyFill="0" applyBorder="0" applyAlignment="0" applyProtection="0">
      <alignment vertical="top"/>
      <protection locked="0"/>
    </xf>
    <xf numFmtId="164" fontId="27" fillId="0" borderId="0" applyFont="0" applyFill="0" applyBorder="0" applyAlignment="0" applyProtection="0">
      <alignment horizontal="left"/>
      <protection locked="0"/>
    </xf>
    <xf numFmtId="0" fontId="1" fillId="34" borderId="15" applyNumberFormat="0" applyFill="0" applyAlignment="0"/>
    <xf numFmtId="0" fontId="28" fillId="37" borderId="15" applyNumberFormat="0" applyFill="0" applyAlignment="0">
      <protection locked="0"/>
    </xf>
    <xf numFmtId="49" fontId="35" fillId="35" borderId="0" applyFill="0" applyBorder="0">
      <alignment horizontal="left"/>
    </xf>
    <xf numFmtId="49" fontId="23" fillId="0" borderId="0" applyFill="0" applyProtection="0">
      <alignment horizontal="left" indent="1"/>
    </xf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6" applyNumberFormat="0" applyAlignment="0" applyProtection="0"/>
    <xf numFmtId="0" fontId="11" fillId="6" borderId="7" applyNumberFormat="0" applyAlignment="0" applyProtection="0"/>
    <xf numFmtId="0" fontId="12" fillId="6" borderId="6" applyNumberFormat="0" applyAlignment="0" applyProtection="0"/>
    <xf numFmtId="0" fontId="13" fillId="0" borderId="8" applyNumberFormat="0" applyFill="0" applyAlignment="0" applyProtection="0"/>
    <xf numFmtId="0" fontId="14" fillId="7" borderId="9" applyNumberFormat="0" applyAlignment="0" applyProtection="0"/>
    <xf numFmtId="0" fontId="15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16" fillId="0" borderId="0" applyNumberFormat="0" applyFill="0" applyBorder="0" applyAlignment="0" applyProtection="0"/>
    <xf numFmtId="0" fontId="2" fillId="0" borderId="11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9" fontId="24" fillId="0" borderId="0" applyFill="0" applyAlignment="0"/>
  </cellStyleXfs>
  <cellXfs count="119">
    <xf numFmtId="0" fontId="0" fillId="0" borderId="0" xfId="0"/>
    <xf numFmtId="0" fontId="34" fillId="33" borderId="0" xfId="0" applyFont="1" applyFill="1" applyBorder="1" applyAlignment="1">
      <alignment horizontal="centerContinuous"/>
    </xf>
    <xf numFmtId="164" fontId="21" fillId="0" borderId="15" xfId="58" applyFont="1" applyFill="1" applyBorder="1" applyAlignment="1">
      <alignment horizontal="left"/>
      <protection locked="0"/>
    </xf>
    <xf numFmtId="164" fontId="21" fillId="0" borderId="15" xfId="58" applyFont="1" applyFill="1" applyBorder="1" applyAlignment="1">
      <alignment horizontal="left" wrapText="1"/>
      <protection locked="0"/>
    </xf>
    <xf numFmtId="164" fontId="31" fillId="0" borderId="0" xfId="58" applyFont="1" applyFill="1" applyBorder="1" applyAlignment="1" applyProtection="1"/>
    <xf numFmtId="164" fontId="0" fillId="0" borderId="15" xfId="58" applyFont="1" applyFill="1" applyBorder="1" applyAlignment="1">
      <alignment horizontal="left" wrapText="1"/>
      <protection locked="0"/>
    </xf>
    <xf numFmtId="0" fontId="34" fillId="33" borderId="16" xfId="0" applyFont="1" applyFill="1" applyBorder="1" applyAlignment="1">
      <alignment horizontal="centerContinuous"/>
    </xf>
    <xf numFmtId="0" fontId="34" fillId="33" borderId="16" xfId="0" applyFont="1" applyFill="1" applyBorder="1"/>
    <xf numFmtId="0" fontId="0" fillId="0" borderId="0" xfId="0" applyBorder="1"/>
    <xf numFmtId="0" fontId="34" fillId="33" borderId="16" xfId="0" applyFont="1" applyFill="1" applyBorder="1" applyAlignment="1"/>
    <xf numFmtId="0" fontId="34" fillId="33" borderId="2" xfId="0" applyFont="1" applyFill="1" applyBorder="1"/>
    <xf numFmtId="0" fontId="34" fillId="33" borderId="12" xfId="0" applyFont="1" applyFill="1" applyBorder="1"/>
    <xf numFmtId="0" fontId="18" fillId="36" borderId="21" xfId="0" applyFont="1" applyFill="1" applyBorder="1"/>
    <xf numFmtId="49" fontId="0" fillId="34" borderId="23" xfId="0" applyNumberFormat="1" applyFill="1" applyBorder="1"/>
    <xf numFmtId="164" fontId="28" fillId="0" borderId="15" xfId="58" applyFont="1" applyFill="1" applyBorder="1" applyAlignment="1">
      <alignment horizontal="left"/>
      <protection locked="0"/>
    </xf>
    <xf numFmtId="0" fontId="34" fillId="33" borderId="19" xfId="0" applyFont="1" applyFill="1" applyBorder="1"/>
    <xf numFmtId="164" fontId="0" fillId="0" borderId="18" xfId="58" applyFont="1" applyFill="1" applyBorder="1" applyAlignment="1" applyProtection="1">
      <alignment wrapText="1"/>
    </xf>
    <xf numFmtId="49" fontId="0" fillId="37" borderId="23" xfId="0" applyNumberFormat="1" applyFill="1" applyBorder="1"/>
    <xf numFmtId="164" fontId="26" fillId="0" borderId="14" xfId="58" applyFont="1" applyFill="1" applyBorder="1" applyAlignment="1" applyProtection="1">
      <alignment horizontal="left" wrapText="1"/>
    </xf>
    <xf numFmtId="0" fontId="18" fillId="36" borderId="20" xfId="0" applyFont="1" applyFill="1" applyBorder="1"/>
    <xf numFmtId="0" fontId="34" fillId="33" borderId="0" xfId="0" applyFont="1" applyFill="1" applyBorder="1"/>
    <xf numFmtId="0" fontId="34" fillId="33" borderId="1" xfId="0" applyFont="1" applyFill="1" applyBorder="1"/>
    <xf numFmtId="164" fontId="0" fillId="0" borderId="15" xfId="58" applyFont="1" applyFill="1" applyBorder="1" applyAlignment="1">
      <alignment horizontal="left"/>
      <protection locked="0"/>
    </xf>
    <xf numFmtId="0" fontId="20" fillId="33" borderId="1" xfId="0" applyFont="1" applyFill="1" applyBorder="1" applyAlignment="1">
      <alignment horizontal="centerContinuous"/>
    </xf>
    <xf numFmtId="164" fontId="0" fillId="0" borderId="17" xfId="58" applyFont="1" applyFill="1" applyBorder="1" applyAlignment="1" applyProtection="1"/>
    <xf numFmtId="164" fontId="1" fillId="0" borderId="15" xfId="59" applyNumberFormat="1" applyFont="1" applyFill="1" applyAlignment="1"/>
    <xf numFmtId="170" fontId="0" fillId="0" borderId="15" xfId="51" applyNumberFormat="1" applyFont="1" applyFill="1" applyBorder="1"/>
    <xf numFmtId="0" fontId="0" fillId="0" borderId="15" xfId="59" applyFont="1" applyFill="1" applyAlignment="1">
      <alignment horizontal="left"/>
    </xf>
    <xf numFmtId="0" fontId="32" fillId="0" borderId="1" xfId="0" applyFont="1" applyFill="1" applyBorder="1" applyAlignment="1">
      <alignment horizontal="centerContinuous"/>
    </xf>
    <xf numFmtId="164" fontId="1" fillId="0" borderId="15" xfId="59" applyNumberFormat="1" applyFill="1" applyAlignment="1"/>
    <xf numFmtId="0" fontId="26" fillId="0" borderId="0" xfId="50" applyNumberFormat="1" applyFill="1" applyBorder="1">
      <alignment horizontal="centerContinuous" wrapText="1"/>
    </xf>
    <xf numFmtId="164" fontId="0" fillId="0" borderId="15" xfId="58" applyFont="1" applyFill="1" applyBorder="1" applyAlignment="1" applyProtection="1">
      <alignment horizontal="left"/>
    </xf>
    <xf numFmtId="0" fontId="30" fillId="0" borderId="15" xfId="43" applyFill="1" applyAlignment="1">
      <alignment horizontal="center"/>
    </xf>
    <xf numFmtId="0" fontId="30" fillId="0" borderId="15" xfId="43" applyNumberFormat="1" applyFill="1"/>
    <xf numFmtId="164" fontId="26" fillId="0" borderId="13" xfId="58" applyFont="1" applyFill="1" applyBorder="1" applyAlignment="1" applyProtection="1">
      <alignment horizontal="left" wrapText="1"/>
    </xf>
    <xf numFmtId="0" fontId="1" fillId="0" borderId="15" xfId="59" applyFill="1"/>
    <xf numFmtId="164" fontId="0" fillId="0" borderId="0" xfId="58" applyFont="1" applyFill="1" applyBorder="1" applyAlignment="1" applyProtection="1"/>
    <xf numFmtId="166" fontId="1" fillId="0" borderId="15" xfId="59" applyNumberFormat="1" applyFill="1" applyAlignment="1"/>
    <xf numFmtId="0" fontId="31" fillId="0" borderId="0" xfId="49" applyNumberFormat="1" applyFill="1" applyBorder="1" applyAlignment="1">
      <alignment horizontal="right"/>
    </xf>
    <xf numFmtId="0" fontId="31" fillId="0" borderId="0" xfId="49" applyNumberFormat="1" applyFill="1" applyBorder="1" applyAlignment="1">
      <alignment horizontal="left"/>
    </xf>
    <xf numFmtId="164" fontId="25" fillId="0" borderId="0" xfId="49" applyNumberFormat="1" applyFont="1" applyFill="1" applyBorder="1" applyAlignment="1">
      <alignment horizontal="left"/>
    </xf>
    <xf numFmtId="165" fontId="30" fillId="0" borderId="15" xfId="43" applyNumberFormat="1" applyFill="1"/>
    <xf numFmtId="165" fontId="1" fillId="0" borderId="15" xfId="59" applyNumberFormat="1" applyFill="1"/>
    <xf numFmtId="164" fontId="1" fillId="0" borderId="15" xfId="59" applyNumberFormat="1" applyFill="1" applyAlignment="1">
      <alignment horizontal="center"/>
    </xf>
    <xf numFmtId="0" fontId="26" fillId="0" borderId="14" xfId="50" applyNumberFormat="1" applyFill="1" applyBorder="1">
      <alignment horizontal="centerContinuous" wrapText="1"/>
    </xf>
    <xf numFmtId="164" fontId="26" fillId="0" borderId="14" xfId="50" applyNumberFormat="1" applyFill="1" applyBorder="1">
      <alignment horizontal="centerContinuous" wrapText="1"/>
    </xf>
    <xf numFmtId="164" fontId="24" fillId="0" borderId="0" xfId="48" applyNumberFormat="1" applyFont="1" applyFill="1" applyBorder="1"/>
    <xf numFmtId="49" fontId="23" fillId="0" borderId="0" xfId="62" quotePrefix="1" applyFill="1" applyAlignment="1" applyProtection="1">
      <alignment horizontal="left" vertical="top"/>
    </xf>
    <xf numFmtId="164" fontId="22" fillId="0" borderId="0" xfId="46" applyNumberFormat="1" applyFill="1" applyBorder="1" applyAlignment="1">
      <alignment vertical="center"/>
    </xf>
    <xf numFmtId="0" fontId="0" fillId="0" borderId="0" xfId="0" applyFill="1"/>
    <xf numFmtId="0" fontId="0" fillId="0" borderId="0" xfId="0"/>
    <xf numFmtId="164" fontId="23" fillId="0" borderId="0" xfId="47" quotePrefix="1" applyFill="1" applyAlignment="1" applyProtection="1">
      <alignment horizontal="left" vertical="top" indent="1"/>
    </xf>
    <xf numFmtId="0" fontId="0" fillId="0" borderId="0" xfId="0" applyAlignment="1">
      <alignment vertical="center"/>
    </xf>
    <xf numFmtId="164" fontId="24" fillId="0" borderId="0" xfId="48" applyNumberFormat="1" applyFill="1" applyAlignment="1">
      <alignment horizontal="left"/>
    </xf>
    <xf numFmtId="0" fontId="0" fillId="33" borderId="0" xfId="0" applyFill="1"/>
    <xf numFmtId="170" fontId="28" fillId="0" borderId="0" xfId="53" applyNumberFormat="1" applyFill="1" applyBorder="1">
      <protection locked="0"/>
    </xf>
    <xf numFmtId="164" fontId="28" fillId="0" borderId="15" xfId="53" applyNumberFormat="1" applyFill="1" applyAlignment="1">
      <alignment horizontal="right" wrapText="1"/>
      <protection locked="0"/>
    </xf>
    <xf numFmtId="164" fontId="28" fillId="0" borderId="15" xfId="53" applyNumberFormat="1" applyFill="1" applyAlignment="1">
      <alignment horizontal="right"/>
      <protection locked="0"/>
    </xf>
    <xf numFmtId="170" fontId="28" fillId="0" borderId="15" xfId="53" applyNumberFormat="1" applyFill="1" applyAlignment="1">
      <alignment horizontal="right"/>
      <protection locked="0"/>
    </xf>
    <xf numFmtId="164" fontId="31" fillId="0" borderId="0" xfId="49" applyNumberFormat="1" applyFill="1" applyAlignment="1">
      <alignment horizontal="left"/>
    </xf>
    <xf numFmtId="0" fontId="29" fillId="0" borderId="0" xfId="50" applyFont="1" applyFill="1" applyBorder="1" applyAlignment="1">
      <alignment horizontal="right" wrapText="1"/>
    </xf>
    <xf numFmtId="170" fontId="28" fillId="0" borderId="15" xfId="53" applyNumberFormat="1" applyFill="1">
      <protection locked="0"/>
    </xf>
    <xf numFmtId="171" fontId="28" fillId="33" borderId="15" xfId="56" applyFont="1" applyBorder="1"/>
    <xf numFmtId="0" fontId="0" fillId="33" borderId="0" xfId="0" applyFill="1" applyBorder="1"/>
    <xf numFmtId="168" fontId="28" fillId="0" borderId="15" xfId="51" applyNumberFormat="1" applyFont="1" applyFill="1" applyBorder="1" applyProtection="1">
      <protection locked="0"/>
    </xf>
    <xf numFmtId="165" fontId="28" fillId="0" borderId="15" xfId="54" applyNumberFormat="1" applyFont="1" applyFill="1" applyBorder="1" applyProtection="1">
      <protection locked="0"/>
    </xf>
    <xf numFmtId="164" fontId="23" fillId="0" borderId="0" xfId="47" quotePrefix="1" applyFill="1" applyAlignment="1" applyProtection="1">
      <alignment horizontal="left" vertical="top"/>
    </xf>
    <xf numFmtId="0" fontId="26" fillId="0" borderId="15" xfId="50" applyFill="1">
      <alignment horizontal="centerContinuous" wrapText="1"/>
    </xf>
    <xf numFmtId="164" fontId="0" fillId="0" borderId="13" xfId="59" applyNumberFormat="1" applyFont="1" applyFill="1" applyBorder="1" applyAlignment="1"/>
    <xf numFmtId="0" fontId="0" fillId="0" borderId="15" xfId="59" applyFont="1" applyFill="1"/>
    <xf numFmtId="164" fontId="0" fillId="0" borderId="15" xfId="59" applyNumberFormat="1" applyFont="1" applyFill="1" applyAlignment="1"/>
    <xf numFmtId="167" fontId="0" fillId="0" borderId="0" xfId="52" applyFont="1" applyFill="1" applyProtection="1"/>
    <xf numFmtId="0" fontId="26" fillId="0" borderId="14" xfId="50" applyFill="1" applyBorder="1">
      <alignment horizontal="centerContinuous" wrapText="1"/>
    </xf>
    <xf numFmtId="170" fontId="28" fillId="0" borderId="15" xfId="53" quotePrefix="1" applyNumberFormat="1" applyFill="1">
      <protection locked="0"/>
    </xf>
    <xf numFmtId="172" fontId="21" fillId="0" borderId="15" xfId="45" applyNumberFormat="1" applyFont="1" applyFill="1" applyBorder="1" applyProtection="1">
      <protection locked="0"/>
    </xf>
    <xf numFmtId="164" fontId="30" fillId="0" borderId="15" xfId="58" applyFont="1" applyFill="1" applyBorder="1" applyAlignment="1" applyProtection="1">
      <alignment horizontal="left"/>
    </xf>
    <xf numFmtId="0" fontId="30" fillId="0" borderId="15" xfId="43" applyFill="1" applyAlignment="1" applyProtection="1">
      <alignment horizontal="center"/>
    </xf>
    <xf numFmtId="0" fontId="0" fillId="0" borderId="15" xfId="59" applyFont="1" applyFill="1" applyProtection="1"/>
    <xf numFmtId="173" fontId="0" fillId="0" borderId="15" xfId="51" applyNumberFormat="1" applyFont="1" applyFill="1" applyBorder="1" applyAlignment="1" applyProtection="1">
      <alignment horizontal="center"/>
    </xf>
    <xf numFmtId="165" fontId="1" fillId="0" borderId="15" xfId="59" applyNumberFormat="1" applyFill="1" applyProtection="1"/>
    <xf numFmtId="0" fontId="30" fillId="0" borderId="15" xfId="43" applyNumberFormat="1" applyFill="1" applyAlignment="1"/>
    <xf numFmtId="165" fontId="1" fillId="0" borderId="15" xfId="59" applyNumberFormat="1" applyFill="1"/>
    <xf numFmtId="175" fontId="28" fillId="0" borderId="15" xfId="55" applyFont="1" applyFill="1" applyBorder="1" applyAlignment="1" applyProtection="1">
      <protection locked="0"/>
    </xf>
    <xf numFmtId="175" fontId="30" fillId="0" borderId="15" xfId="55" applyFont="1" applyFill="1" applyBorder="1" applyAlignment="1" applyProtection="1">
      <protection locked="0"/>
    </xf>
    <xf numFmtId="168" fontId="30" fillId="0" borderId="15" xfId="51" applyNumberFormat="1" applyFont="1" applyFill="1" applyBorder="1" applyProtection="1">
      <protection locked="0"/>
    </xf>
    <xf numFmtId="170" fontId="30" fillId="33" borderId="15" xfId="53" applyNumberFormat="1" applyFont="1" applyFill="1">
      <protection locked="0"/>
    </xf>
    <xf numFmtId="170" fontId="30" fillId="0" borderId="15" xfId="53" applyNumberFormat="1" applyFont="1" applyFill="1">
      <protection locked="0"/>
    </xf>
    <xf numFmtId="165" fontId="30" fillId="0" borderId="15" xfId="54" applyNumberFormat="1" applyFont="1" applyFill="1" applyBorder="1" applyProtection="1">
      <protection locked="0"/>
    </xf>
    <xf numFmtId="171" fontId="30" fillId="33" borderId="15" xfId="56" applyFont="1" applyBorder="1"/>
    <xf numFmtId="165" fontId="30" fillId="0" borderId="15" xfId="59" applyNumberFormat="1" applyFont="1" applyFill="1" applyProtection="1"/>
    <xf numFmtId="166" fontId="30" fillId="0" borderId="27" xfId="55" applyNumberFormat="1" applyFont="1" applyFill="1" applyBorder="1" applyAlignment="1" applyProtection="1">
      <protection locked="0"/>
    </xf>
    <xf numFmtId="166" fontId="30" fillId="0" borderId="15" xfId="55" applyNumberFormat="1" applyFont="1" applyFill="1" applyBorder="1" applyAlignment="1" applyProtection="1">
      <protection locked="0"/>
    </xf>
    <xf numFmtId="0" fontId="36" fillId="37" borderId="26" xfId="57" applyFill="1" applyBorder="1" applyAlignment="1" applyProtection="1"/>
    <xf numFmtId="0" fontId="36" fillId="34" borderId="26" xfId="57" applyFill="1" applyBorder="1" applyAlignment="1" applyProtection="1"/>
    <xf numFmtId="175" fontId="30" fillId="0" borderId="0" xfId="55" applyFont="1" applyFill="1" applyBorder="1" applyAlignment="1" applyProtection="1">
      <protection locked="0"/>
    </xf>
    <xf numFmtId="168" fontId="30" fillId="0" borderId="0" xfId="51" applyNumberFormat="1" applyFont="1" applyFill="1" applyBorder="1" applyProtection="1">
      <protection locked="0"/>
    </xf>
    <xf numFmtId="0" fontId="26" fillId="0" borderId="13" xfId="50" applyFill="1" applyBorder="1">
      <alignment horizontal="centerContinuous" wrapText="1"/>
    </xf>
    <xf numFmtId="0" fontId="26" fillId="0" borderId="13" xfId="50" applyFill="1" applyBorder="1" applyAlignment="1">
      <alignment horizontal="center" wrapText="1"/>
    </xf>
    <xf numFmtId="170" fontId="30" fillId="33" borderId="28" xfId="53" applyNumberFormat="1" applyFont="1" applyFill="1" applyBorder="1">
      <protection locked="0"/>
    </xf>
    <xf numFmtId="170" fontId="30" fillId="0" borderId="0" xfId="53" applyNumberFormat="1" applyFont="1" applyFill="1" applyBorder="1">
      <protection locked="0"/>
    </xf>
    <xf numFmtId="165" fontId="30" fillId="0" borderId="0" xfId="43" applyNumberFormat="1" applyFill="1" applyBorder="1"/>
    <xf numFmtId="164" fontId="26" fillId="0" borderId="14" xfId="50" applyNumberFormat="1" applyFill="1" applyBorder="1" applyAlignment="1">
      <alignment horizontal="center" wrapText="1"/>
    </xf>
    <xf numFmtId="166" fontId="1" fillId="0" borderId="0" xfId="59" applyNumberFormat="1" applyFill="1" applyBorder="1" applyAlignment="1"/>
    <xf numFmtId="165" fontId="0" fillId="0" borderId="0" xfId="42" applyFont="1" applyFill="1" applyBorder="1" applyProtection="1"/>
    <xf numFmtId="165" fontId="1" fillId="0" borderId="0" xfId="59" applyNumberFormat="1" applyFill="1" applyBorder="1"/>
    <xf numFmtId="169" fontId="28" fillId="0" borderId="0" xfId="60" applyNumberFormat="1" applyFill="1" applyBorder="1">
      <protection locked="0"/>
    </xf>
    <xf numFmtId="169" fontId="1" fillId="0" borderId="0" xfId="59" applyNumberFormat="1" applyFill="1" applyBorder="1"/>
    <xf numFmtId="170" fontId="30" fillId="0" borderId="15" xfId="51" applyNumberFormat="1" applyFont="1" applyFill="1" applyBorder="1" applyAlignment="1">
      <alignment horizontal="center"/>
    </xf>
    <xf numFmtId="49" fontId="22" fillId="0" borderId="0" xfId="46" applyBorder="1"/>
    <xf numFmtId="49" fontId="24" fillId="0" borderId="0" xfId="109" applyFill="1" applyBorder="1" applyAlignment="1">
      <alignment horizontal="left" indent="1"/>
    </xf>
    <xf numFmtId="164" fontId="0" fillId="0" borderId="0" xfId="58" applyFont="1" applyBorder="1" applyAlignment="1" applyProtection="1"/>
    <xf numFmtId="49" fontId="35" fillId="0" borderId="0" xfId="61" applyFill="1" applyAlignment="1">
      <alignment horizontal="right"/>
    </xf>
    <xf numFmtId="0" fontId="0" fillId="0" borderId="22" xfId="0" applyBorder="1"/>
    <xf numFmtId="0" fontId="0" fillId="0" borderId="29" xfId="0" applyBorder="1"/>
    <xf numFmtId="0" fontId="0" fillId="0" borderId="30" xfId="0" applyBorder="1"/>
    <xf numFmtId="0" fontId="0" fillId="0" borderId="1" xfId="0" applyBorder="1"/>
    <xf numFmtId="0" fontId="0" fillId="0" borderId="16" xfId="0" applyBorder="1"/>
    <xf numFmtId="49" fontId="0" fillId="34" borderId="24" xfId="0" applyNumberFormat="1" applyFill="1" applyBorder="1"/>
    <xf numFmtId="0" fontId="36" fillId="34" borderId="25" xfId="57" applyFill="1" applyBorder="1" applyAlignment="1" applyProtection="1"/>
  </cellXfs>
  <cellStyles count="110">
    <cellStyle name="20% - Accent1" xfId="18" builtinId="30" hidden="1" customBuiltin="1"/>
    <cellStyle name="20% - Accent1" xfId="84" builtinId="30" hidden="1" customBuiltin="1"/>
    <cellStyle name="20% - Accent2" xfId="22" builtinId="34" hidden="1" customBuiltin="1"/>
    <cellStyle name="20% - Accent2" xfId="88" builtinId="34" hidden="1" customBuiltin="1"/>
    <cellStyle name="20% - Accent3" xfId="26" builtinId="38" hidden="1" customBuiltin="1"/>
    <cellStyle name="20% - Accent3" xfId="92" builtinId="38" hidden="1" customBuiltin="1"/>
    <cellStyle name="20% - Accent4" xfId="30" builtinId="42" hidden="1" customBuiltin="1"/>
    <cellStyle name="20% - Accent4" xfId="96" builtinId="42" hidden="1" customBuiltin="1"/>
    <cellStyle name="20% - Accent5" xfId="34" builtinId="46" hidden="1" customBuiltin="1"/>
    <cellStyle name="20% - Accent5" xfId="100" builtinId="46" hidden="1" customBuiltin="1"/>
    <cellStyle name="20% - Accent6" xfId="38" builtinId="50" hidden="1" customBuiltin="1"/>
    <cellStyle name="20% - Accent6" xfId="104" builtinId="50" hidden="1" customBuiltin="1"/>
    <cellStyle name="40% - Accent1" xfId="19" builtinId="31" hidden="1" customBuiltin="1"/>
    <cellStyle name="40% - Accent1" xfId="85" builtinId="31" hidden="1" customBuiltin="1"/>
    <cellStyle name="40% - Accent2" xfId="23" builtinId="35" hidden="1" customBuiltin="1"/>
    <cellStyle name="40% - Accent2" xfId="89" builtinId="35" hidden="1" customBuiltin="1"/>
    <cellStyle name="40% - Accent3" xfId="27" builtinId="39" hidden="1" customBuiltin="1"/>
    <cellStyle name="40% - Accent3" xfId="93" builtinId="39" hidden="1" customBuiltin="1"/>
    <cellStyle name="40% - Accent4" xfId="31" builtinId="43" hidden="1" customBuiltin="1"/>
    <cellStyle name="40% - Accent4" xfId="97" builtinId="43" hidden="1" customBuiltin="1"/>
    <cellStyle name="40% - Accent5" xfId="35" builtinId="47" hidden="1" customBuiltin="1"/>
    <cellStyle name="40% - Accent5" xfId="101" builtinId="47" hidden="1" customBuiltin="1"/>
    <cellStyle name="40% - Accent6" xfId="39" builtinId="51" hidden="1" customBuiltin="1"/>
    <cellStyle name="40% - Accent6" xfId="105" builtinId="51" hidden="1" customBuiltin="1"/>
    <cellStyle name="60% - Accent1" xfId="20" builtinId="32" hidden="1" customBuiltin="1"/>
    <cellStyle name="60% - Accent1" xfId="86" builtinId="32" hidden="1" customBuiltin="1"/>
    <cellStyle name="60% - Accent2" xfId="24" builtinId="36" hidden="1" customBuiltin="1"/>
    <cellStyle name="60% - Accent2" xfId="90" builtinId="36" hidden="1" customBuiltin="1"/>
    <cellStyle name="60% - Accent3" xfId="28" builtinId="40" hidden="1" customBuiltin="1"/>
    <cellStyle name="60% - Accent3" xfId="94" builtinId="40" hidden="1" customBuiltin="1"/>
    <cellStyle name="60% - Accent4" xfId="32" builtinId="44" hidden="1" customBuiltin="1"/>
    <cellStyle name="60% - Accent4" xfId="98" builtinId="44" hidden="1" customBuiltin="1"/>
    <cellStyle name="60% - Accent5" xfId="36" builtinId="48" hidden="1" customBuiltin="1"/>
    <cellStyle name="60% - Accent5" xfId="102" builtinId="48" hidden="1" customBuiltin="1"/>
    <cellStyle name="60% - Accent6" xfId="40" builtinId="52" hidden="1" customBuiltin="1"/>
    <cellStyle name="60% - Accent6" xfId="106" builtinId="52" hidden="1" customBuiltin="1"/>
    <cellStyle name="Accent1" xfId="17" builtinId="29" hidden="1" customBuiltin="1"/>
    <cellStyle name="Accent1" xfId="83" builtinId="29" hidden="1" customBuiltin="1"/>
    <cellStyle name="Accent2" xfId="21" builtinId="33" hidden="1" customBuiltin="1"/>
    <cellStyle name="Accent2" xfId="87" builtinId="33" hidden="1" customBuiltin="1"/>
    <cellStyle name="Accent3" xfId="25" builtinId="37" hidden="1" customBuiltin="1"/>
    <cellStyle name="Accent3" xfId="91" builtinId="37" hidden="1" customBuiltin="1"/>
    <cellStyle name="Accent4" xfId="29" builtinId="41" hidden="1" customBuiltin="1"/>
    <cellStyle name="Accent4" xfId="95" builtinId="41" hidden="1" customBuiltin="1"/>
    <cellStyle name="Accent5" xfId="33" builtinId="45" hidden="1" customBuiltin="1"/>
    <cellStyle name="Accent5" xfId="99" builtinId="45" hidden="1" customBuiltin="1"/>
    <cellStyle name="Accent6" xfId="37" builtinId="49" hidden="1" customBuiltin="1"/>
    <cellStyle name="Accent6" xfId="103" builtinId="49" hidden="1" customBuiltin="1"/>
    <cellStyle name="Bad" xfId="6" builtinId="27" hidden="1" customBuiltin="1"/>
    <cellStyle name="Bad" xfId="72" builtinId="27" hidden="1" customBuiltin="1"/>
    <cellStyle name="Calculation" xfId="10" builtinId="22" hidden="1" customBuiltin="1"/>
    <cellStyle name="Calculation" xfId="76" builtinId="22" hidden="1" customBuiltin="1"/>
    <cellStyle name="Check Cell" xfId="12" builtinId="23" hidden="1" customBuiltin="1"/>
    <cellStyle name="Check Cell" xfId="78" builtinId="23" hidden="1" customBuiltin="1"/>
    <cellStyle name="Comma" xfId="45" builtinId="3"/>
    <cellStyle name="Comma [0]" xfId="63" builtinId="6" hidden="1"/>
    <cellStyle name="Comma [0]" xfId="51"/>
    <cellStyle name="Comma [1]" xfId="52"/>
    <cellStyle name="Currency" xfId="64" builtinId="4" hidden="1"/>
    <cellStyle name="Currency [0]" xfId="65" builtinId="7" hidden="1"/>
    <cellStyle name="Explanatory Text" xfId="15" builtinId="53" hidden="1" customBuiltin="1"/>
    <cellStyle name="Explanatory Text" xfId="81" builtinId="53" hidden="1" customBuiltin="1"/>
    <cellStyle name="Explanatory Text" xfId="62"/>
    <cellStyle name="Explanatory Text 16" xfId="47"/>
    <cellStyle name="Followed Hyperlink" xfId="41" builtinId="9" hidden="1" customBuiltin="1"/>
    <cellStyle name="Followed Hyperlink" xfId="107" builtinId="9" hidden="1" customBuiltin="1"/>
    <cellStyle name="Good" xfId="5" builtinId="26" hidden="1" customBuiltin="1"/>
    <cellStyle name="Good" xfId="71" builtinId="26" hidden="1" customBuiltin="1"/>
    <cellStyle name="Heading 1" xfId="67" builtinId="16" hidden="1" customBuiltin="1"/>
    <cellStyle name="Heading 1" xfId="109" builtinId="16"/>
    <cellStyle name="Heading 1 10" xfId="48"/>
    <cellStyle name="Heading 2" xfId="2" builtinId="17" hidden="1" customBuiltin="1"/>
    <cellStyle name="Heading 2" xfId="68" builtinId="17" hidden="1" customBuiltin="1"/>
    <cellStyle name="Heading 2" xfId="49"/>
    <cellStyle name="Heading 3" xfId="3" builtinId="18" hidden="1" customBuiltin="1"/>
    <cellStyle name="Heading 3" xfId="69" builtinId="18" hidden="1" customBuiltin="1"/>
    <cellStyle name="Heading 3" xfId="61"/>
    <cellStyle name="Heading 4" xfId="4" builtinId="19" hidden="1" customBuiltin="1"/>
    <cellStyle name="Heading 4" xfId="70" builtinId="19" hidden="1" customBuiltin="1"/>
    <cellStyle name="Hyperlink" xfId="44" builtinId="8" hidden="1"/>
    <cellStyle name="Hyperlink" xfId="57" builtinId="8" customBuiltin="1"/>
    <cellStyle name="Input" xfId="8" builtinId="20" hidden="1" customBuiltin="1"/>
    <cellStyle name="Input" xfId="74" builtinId="20" hidden="1" customBuiltin="1"/>
    <cellStyle name="Input" xfId="60"/>
    <cellStyle name="Input 9" xfId="53"/>
    <cellStyle name="Label" xfId="50"/>
    <cellStyle name="Link" xfId="43"/>
    <cellStyle name="Linked Cell" xfId="11" builtinId="24" hidden="1" customBuiltin="1"/>
    <cellStyle name="Linked Cell" xfId="77" builtinId="24" hidden="1" customBuiltin="1"/>
    <cellStyle name="Neutral" xfId="7" builtinId="28" hidden="1" customBuiltin="1"/>
    <cellStyle name="Neutral" xfId="73" builtinId="28" hidden="1" customBuiltin="1"/>
    <cellStyle name="Normal" xfId="0" builtinId="0"/>
    <cellStyle name="Note" xfId="14" builtinId="10" hidden="1" customBuiltin="1"/>
    <cellStyle name="Note" xfId="80" builtinId="10" hidden="1" customBuiltin="1"/>
    <cellStyle name="Output" xfId="9" builtinId="21" hidden="1" customBuiltin="1"/>
    <cellStyle name="Output" xfId="75" builtinId="21" hidden="1" customBuiltin="1"/>
    <cellStyle name="Output" xfId="59"/>
    <cellStyle name="Percent" xfId="108" builtinId="5" hidden="1"/>
    <cellStyle name="Percent [0]" xfId="54"/>
    <cellStyle name="Percent [1]" xfId="55"/>
    <cellStyle name="Percent [2]" xfId="42"/>
    <cellStyle name="Percent [3]" xfId="56"/>
    <cellStyle name="Text" xfId="58"/>
    <cellStyle name="Title" xfId="1" builtinId="15" hidden="1" customBuiltin="1"/>
    <cellStyle name="Title" xfId="66" builtinId="15" hidden="1" customBuiltin="1"/>
    <cellStyle name="Title" xfId="46"/>
    <cellStyle name="Total" xfId="16" builtinId="25" hidden="1" customBuiltin="1"/>
    <cellStyle name="Total" xfId="82" builtinId="25" hidden="1" customBuiltin="1"/>
    <cellStyle name="Warning Text" xfId="13" builtinId="11" hidden="1" customBuiltin="1"/>
    <cellStyle name="Warning Text" xfId="79" builtinId="11" hidden="1" customBuiltin="1"/>
  </cellStyles>
  <dxfs count="1">
    <dxf>
      <font>
        <color theme="0" tint="-0.2499465926084170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314325</xdr:colOff>
      <xdr:row>0</xdr:row>
      <xdr:rowOff>142875</xdr:rowOff>
    </xdr:from>
    <xdr:ext cx="2314575" cy="704850"/>
    <xdr:pic>
      <xdr:nvPicPr>
        <xdr:cNvPr id="2" name="Picture 5" descr="ComComNZ colour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142875"/>
          <a:ext cx="23145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1</xdr:row>
      <xdr:rowOff>2162175</xdr:rowOff>
    </xdr:from>
    <xdr:to>
      <xdr:col>4</xdr:col>
      <xdr:colOff>0</xdr:colOff>
      <xdr:row>14</xdr:row>
      <xdr:rowOff>142875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2675"/>
          <a:ext cx="8982075" cy="339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ComCom standard">
  <a:themeElements>
    <a:clrScheme name="Office">
      <a:dk1>
        <a:srgbClr val="000000"/>
      </a:dk1>
      <a:lt1>
        <a:srgbClr val="FFFFFF"/>
      </a:lt1>
      <a:dk2>
        <a:srgbClr val="F9F9F5"/>
      </a:dk2>
      <a:lt2>
        <a:srgbClr val="C00000"/>
      </a:lt2>
      <a:accent1>
        <a:srgbClr val="EAE8DA"/>
      </a:accent1>
      <a:accent2>
        <a:srgbClr val="D7D3BB"/>
      </a:accent2>
      <a:accent3>
        <a:srgbClr val="C9C4A3"/>
      </a:accent3>
      <a:accent4>
        <a:srgbClr val="B0A978"/>
      </a:accent4>
      <a:accent5>
        <a:srgbClr val="968F58"/>
      </a:accent5>
      <a:accent6>
        <a:srgbClr val="645F3A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8"/>
  <sheetViews>
    <sheetView showGridLines="0" tabSelected="1" view="pageBreakPreview" zoomScaleNormal="100" zoomScaleSheetLayoutView="100" workbookViewId="0"/>
  </sheetViews>
  <sheetFormatPr defaultRowHeight="15" x14ac:dyDescent="0.25"/>
  <cols>
    <col min="1" max="1" width="26.5703125" style="50" customWidth="1"/>
    <col min="2" max="2" width="43.140625" style="50" customWidth="1"/>
    <col min="3" max="3" width="32.7109375" style="50" customWidth="1"/>
    <col min="4" max="4" width="32.28515625" style="50" customWidth="1"/>
    <col min="5" max="16384" width="9.140625" style="50"/>
  </cols>
  <sheetData>
    <row r="1" spans="1:4" ht="15" customHeight="1" x14ac:dyDescent="0.25">
      <c r="A1" s="112"/>
      <c r="B1" s="113"/>
      <c r="C1" s="113"/>
      <c r="D1" s="114"/>
    </row>
    <row r="2" spans="1:4" ht="189" customHeight="1" x14ac:dyDescent="0.25">
      <c r="A2" s="115"/>
      <c r="B2" s="8"/>
      <c r="C2" s="8"/>
      <c r="D2" s="116"/>
    </row>
    <row r="3" spans="1:4" ht="22.5" customHeight="1" x14ac:dyDescent="0.3">
      <c r="A3" s="28" t="s">
        <v>48</v>
      </c>
      <c r="B3" s="1"/>
      <c r="C3" s="1"/>
      <c r="D3" s="6"/>
    </row>
    <row r="4" spans="1:4" ht="22.5" customHeight="1" x14ac:dyDescent="0.3">
      <c r="A4" s="28" t="s">
        <v>66</v>
      </c>
      <c r="B4" s="1"/>
      <c r="C4" s="1"/>
      <c r="D4" s="6"/>
    </row>
    <row r="5" spans="1:4" ht="22.5" customHeight="1" x14ac:dyDescent="0.3">
      <c r="A5" s="28" t="s">
        <v>80</v>
      </c>
      <c r="B5" s="1"/>
      <c r="C5" s="1"/>
      <c r="D5" s="6"/>
    </row>
    <row r="6" spans="1:4" ht="22.5" customHeight="1" x14ac:dyDescent="0.3">
      <c r="A6" s="28" t="s">
        <v>79</v>
      </c>
      <c r="B6" s="1"/>
      <c r="C6" s="1"/>
      <c r="D6" s="6"/>
    </row>
    <row r="7" spans="1:4" ht="42" customHeight="1" x14ac:dyDescent="0.25">
      <c r="A7" s="21"/>
      <c r="B7" s="20"/>
      <c r="C7" s="20"/>
      <c r="D7" s="7"/>
    </row>
    <row r="8" spans="1:4" ht="15" customHeight="1" x14ac:dyDescent="0.25">
      <c r="A8" s="21"/>
      <c r="B8" s="8"/>
      <c r="C8" s="8"/>
      <c r="D8" s="9"/>
    </row>
    <row r="9" spans="1:4" ht="15" customHeight="1" x14ac:dyDescent="0.25">
      <c r="A9" s="21"/>
      <c r="B9" s="8"/>
      <c r="C9" s="8"/>
      <c r="D9" s="7"/>
    </row>
    <row r="10" spans="1:4" ht="15" customHeight="1" x14ac:dyDescent="0.25">
      <c r="A10" s="21"/>
      <c r="B10" s="8"/>
      <c r="C10" s="8"/>
      <c r="D10" s="7"/>
    </row>
    <row r="11" spans="1:4" ht="15" customHeight="1" x14ac:dyDescent="0.25">
      <c r="A11" s="21"/>
      <c r="B11" s="8"/>
      <c r="C11" s="8"/>
      <c r="D11" s="7"/>
    </row>
    <row r="12" spans="1:4" ht="15" customHeight="1" x14ac:dyDescent="0.25">
      <c r="A12" s="21"/>
      <c r="B12" s="8"/>
      <c r="C12" s="8"/>
      <c r="D12" s="9"/>
    </row>
    <row r="13" spans="1:4" ht="15" customHeight="1" x14ac:dyDescent="0.25">
      <c r="A13" s="21"/>
      <c r="B13" s="8"/>
      <c r="C13" s="8"/>
      <c r="D13" s="9"/>
    </row>
    <row r="14" spans="1:4" ht="15" customHeight="1" x14ac:dyDescent="0.25">
      <c r="A14" s="21"/>
      <c r="B14" s="8"/>
      <c r="C14" s="8"/>
      <c r="D14" s="7"/>
    </row>
    <row r="15" spans="1:4" ht="15" customHeight="1" x14ac:dyDescent="0.25">
      <c r="A15" s="21"/>
      <c r="B15" s="8"/>
      <c r="C15" s="8"/>
      <c r="D15" s="7"/>
    </row>
    <row r="16" spans="1:4" ht="15" customHeight="1" x14ac:dyDescent="0.25">
      <c r="A16" s="21"/>
      <c r="B16" s="8"/>
      <c r="C16" s="8"/>
      <c r="D16" s="7"/>
    </row>
    <row r="17" spans="1:4" ht="15" customHeight="1" x14ac:dyDescent="0.25">
      <c r="A17" s="23" t="s">
        <v>110</v>
      </c>
      <c r="B17" s="1"/>
      <c r="C17" s="1"/>
      <c r="D17" s="6"/>
    </row>
    <row r="18" spans="1:4" ht="15" customHeight="1" x14ac:dyDescent="0.25">
      <c r="A18" s="15"/>
      <c r="B18" s="10"/>
      <c r="C18" s="10"/>
      <c r="D18" s="11"/>
    </row>
  </sheetData>
  <sheetProtection formatColumns="0" formatRows="0"/>
  <pageMargins left="0.70866141732283472" right="0.70866141732283472" top="0.74803149606299213" bottom="0.74803149606299213" header="0.31496062992125984" footer="0.31496062992125984"/>
  <pageSetup paperSize="9" scale="97" orientation="landscape" r:id="rId1"/>
  <headerFooter>
    <oddFooter>&amp;L&amp;F&amp;C&amp;A&amp;R&amp;P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F7"/>
  <sheetViews>
    <sheetView showGridLines="0" view="pageBreakPreview" zoomScaleNormal="100" zoomScaleSheetLayoutView="100" workbookViewId="0"/>
  </sheetViews>
  <sheetFormatPr defaultRowHeight="15" x14ac:dyDescent="0.25"/>
  <cols>
    <col min="1" max="1" width="2.7109375" style="50" customWidth="1"/>
    <col min="2" max="2" width="23.28515625" style="50" customWidth="1"/>
    <col min="3" max="3" width="100.7109375" style="50" customWidth="1"/>
    <col min="4" max="5" width="14.7109375" style="50" customWidth="1"/>
    <col min="6" max="6" width="2.7109375" style="50" customWidth="1"/>
    <col min="7" max="16384" width="9.140625" style="50"/>
  </cols>
  <sheetData>
    <row r="1" spans="1:6" ht="26.25" x14ac:dyDescent="0.4">
      <c r="A1" s="108" t="s">
        <v>77</v>
      </c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3.25" x14ac:dyDescent="0.35">
      <c r="A3" s="8"/>
      <c r="B3" s="109" t="s">
        <v>78</v>
      </c>
      <c r="C3" s="8"/>
      <c r="D3" s="8"/>
      <c r="E3" s="8"/>
      <c r="F3" s="8"/>
    </row>
    <row r="4" spans="1:6" x14ac:dyDescent="0.25">
      <c r="A4" s="8"/>
      <c r="B4" s="8" t="s">
        <v>101</v>
      </c>
      <c r="C4" s="8"/>
      <c r="D4" s="8"/>
      <c r="E4" s="8"/>
      <c r="F4" s="8"/>
    </row>
    <row r="5" spans="1:6" x14ac:dyDescent="0.25">
      <c r="A5" s="8"/>
      <c r="B5" s="8" t="s">
        <v>102</v>
      </c>
      <c r="C5" s="8"/>
      <c r="D5" s="8"/>
      <c r="E5" s="8"/>
      <c r="F5" s="8"/>
    </row>
    <row r="6" spans="1:6" x14ac:dyDescent="0.25">
      <c r="A6" s="8"/>
      <c r="B6" s="8"/>
      <c r="C6" s="8"/>
      <c r="D6" s="8"/>
      <c r="E6" s="8"/>
      <c r="F6" s="8"/>
    </row>
    <row r="7" spans="1:6" x14ac:dyDescent="0.25">
      <c r="A7" s="8"/>
      <c r="B7" s="110"/>
      <c r="C7" s="110"/>
      <c r="D7" s="8"/>
      <c r="E7" s="8"/>
      <c r="F7" s="8"/>
    </row>
  </sheetData>
  <sheetProtection formatColumns="0" formatRows="0"/>
  <pageMargins left="0.70866141732283472" right="0.70866141732283472" top="0.74803149606299213" bottom="0.74803149606299213" header="0.31496062992125984" footer="0.31496062992125984"/>
  <pageSetup paperSize="9" scale="54" fitToHeight="0" orientation="portrait" r:id="rId1"/>
  <headerFooter>
    <oddHeader>&amp;R&amp;D &amp;T</oddHeader>
    <oddFooter>&amp;L&amp;F&amp;C&amp;A&amp;R&amp;P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D10"/>
  <sheetViews>
    <sheetView showGridLines="0" view="pageBreakPreview" zoomScaleNormal="100" zoomScaleSheetLayoutView="100" workbookViewId="0"/>
  </sheetViews>
  <sheetFormatPr defaultRowHeight="15" x14ac:dyDescent="0.25"/>
  <cols>
    <col min="1" max="1" width="9.140625" style="50"/>
    <col min="2" max="2" width="19.85546875" style="50" customWidth="1"/>
    <col min="3" max="3" width="88.42578125" style="50" customWidth="1"/>
    <col min="4" max="4" width="2.7109375" style="50" customWidth="1"/>
    <col min="5" max="16384" width="9.140625" style="50"/>
  </cols>
  <sheetData>
    <row r="1" spans="1:4" ht="39.950000000000003" customHeight="1" x14ac:dyDescent="0.25">
      <c r="A1" s="48" t="s">
        <v>57</v>
      </c>
      <c r="B1" s="8"/>
      <c r="C1" s="8"/>
      <c r="D1" s="8"/>
    </row>
    <row r="2" spans="1:4" x14ac:dyDescent="0.25">
      <c r="A2" s="8"/>
      <c r="B2" s="8"/>
      <c r="C2" s="8"/>
      <c r="D2" s="8"/>
    </row>
    <row r="3" spans="1:4" ht="15.75" thickBot="1" x14ac:dyDescent="0.3">
      <c r="A3" s="8"/>
      <c r="B3" s="8"/>
      <c r="C3" s="8"/>
      <c r="D3" s="8"/>
    </row>
    <row r="4" spans="1:4" ht="15.75" x14ac:dyDescent="0.25">
      <c r="A4" s="8"/>
      <c r="B4" s="12" t="s">
        <v>58</v>
      </c>
      <c r="C4" s="19" t="s">
        <v>59</v>
      </c>
      <c r="D4" s="8"/>
    </row>
    <row r="5" spans="1:4" x14ac:dyDescent="0.25">
      <c r="A5" s="8"/>
      <c r="B5" s="17" t="s">
        <v>7</v>
      </c>
      <c r="C5" s="92" t="s">
        <v>7</v>
      </c>
      <c r="D5" s="8"/>
    </row>
    <row r="6" spans="1:4" x14ac:dyDescent="0.25">
      <c r="A6" s="8"/>
      <c r="B6" s="13" t="s">
        <v>45</v>
      </c>
      <c r="C6" s="93" t="s">
        <v>29</v>
      </c>
      <c r="D6" s="8"/>
    </row>
    <row r="7" spans="1:4" x14ac:dyDescent="0.25">
      <c r="A7" s="8"/>
      <c r="B7" s="17" t="s">
        <v>46</v>
      </c>
      <c r="C7" s="92" t="s">
        <v>49</v>
      </c>
      <c r="D7" s="8"/>
    </row>
    <row r="8" spans="1:4" ht="15.75" thickBot="1" x14ac:dyDescent="0.3">
      <c r="A8" s="8"/>
      <c r="B8" s="117" t="s">
        <v>47</v>
      </c>
      <c r="C8" s="118" t="s">
        <v>56</v>
      </c>
      <c r="D8" s="8"/>
    </row>
    <row r="9" spans="1:4" x14ac:dyDescent="0.25">
      <c r="A9" s="8"/>
      <c r="B9" s="8"/>
      <c r="C9" s="8"/>
      <c r="D9" s="8"/>
    </row>
    <row r="10" spans="1:4" x14ac:dyDescent="0.25">
      <c r="A10" s="8"/>
      <c r="B10" s="8"/>
      <c r="C10" s="8"/>
      <c r="D10" s="8"/>
    </row>
  </sheetData>
  <sheetProtection formatColumns="0" formatRows="0"/>
  <hyperlinks>
    <hyperlink ref="C5" location="'Inputs'!$A$1" tooltip="Section title. Click once to follow" display="Inputs"/>
    <hyperlink ref="C6" location="'EDB data'!$A$1" tooltip="Section title. Click once to follow" display="Inputs for the selected supplier"/>
    <hyperlink ref="C7" location="'Calculations'!$A$1" tooltip="Section title. Click once to follow" display="Revenue growth calculations"/>
    <hyperlink ref="C8" location="'Outputs'!$A$1" tooltip="Section title. Click once to follow" display="Revenue growth output table"/>
  </hyperlinks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&amp;R&amp;D &amp;T</oddHeader>
    <oddFooter>&amp;L&amp;F&amp;C&amp;A&amp;R&amp;P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D97E55"/>
    <pageSetUpPr fitToPage="1"/>
  </sheetPr>
  <dimension ref="A1:S20"/>
  <sheetViews>
    <sheetView showGridLines="0" view="pageBreakPreview" zoomScaleNormal="100" zoomScaleSheetLayoutView="100" workbookViewId="0"/>
  </sheetViews>
  <sheetFormatPr defaultRowHeight="15" x14ac:dyDescent="0.25"/>
  <cols>
    <col min="1" max="1" width="57.85546875" style="54" customWidth="1"/>
    <col min="2" max="9" width="10.7109375" style="54" customWidth="1"/>
    <col min="10" max="18" width="10.7109375" style="63" customWidth="1"/>
    <col min="19" max="19" width="2.7109375" style="54" customWidth="1"/>
    <col min="20" max="16384" width="9.140625" style="50"/>
  </cols>
  <sheetData>
    <row r="1" spans="1:19" ht="39.950000000000003" customHeight="1" x14ac:dyDescent="0.25">
      <c r="A1" s="48" t="s">
        <v>7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19" s="52" customFormat="1" ht="20.100000000000001" customHeight="1" x14ac:dyDescent="0.25">
      <c r="A2" s="51" t="s">
        <v>12</v>
      </c>
      <c r="B2" s="51"/>
      <c r="C2" s="51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</row>
    <row r="3" spans="1:19" ht="39.950000000000003" customHeight="1" x14ac:dyDescent="0.35">
      <c r="A3" s="53" t="s">
        <v>27</v>
      </c>
      <c r="B3" s="53"/>
      <c r="C3" s="5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</row>
    <row r="4" spans="1:19" x14ac:dyDescent="0.25">
      <c r="A4" s="3" t="s">
        <v>35</v>
      </c>
      <c r="B4" s="61" t="s">
        <v>67</v>
      </c>
      <c r="C4" s="61" t="s">
        <v>68</v>
      </c>
      <c r="D4" s="61" t="s">
        <v>69</v>
      </c>
      <c r="E4" s="61" t="s">
        <v>70</v>
      </c>
      <c r="F4" s="61" t="s">
        <v>71</v>
      </c>
      <c r="G4" s="61" t="s">
        <v>72</v>
      </c>
      <c r="H4" s="61" t="s">
        <v>73</v>
      </c>
      <c r="I4" s="55"/>
      <c r="J4" s="55"/>
      <c r="K4"/>
      <c r="L4" s="55"/>
      <c r="M4" s="55"/>
      <c r="N4" s="55"/>
      <c r="O4" s="55"/>
      <c r="P4" s="55"/>
      <c r="Q4" s="55"/>
      <c r="R4" s="55"/>
      <c r="S4" s="55"/>
    </row>
    <row r="5" spans="1:19" x14ac:dyDescent="0.25">
      <c r="A5" s="3" t="s">
        <v>36</v>
      </c>
      <c r="B5" s="73" t="s">
        <v>75</v>
      </c>
      <c r="C5" s="73" t="s">
        <v>74</v>
      </c>
      <c r="D5" s="73" t="s">
        <v>37</v>
      </c>
      <c r="E5" s="73" t="s">
        <v>38</v>
      </c>
      <c r="F5" s="73" t="s">
        <v>39</v>
      </c>
      <c r="G5" s="73" t="s">
        <v>40</v>
      </c>
      <c r="H5" s="73" t="s">
        <v>41</v>
      </c>
      <c r="I5" s="55"/>
      <c r="J5" s="55"/>
      <c r="K5"/>
      <c r="L5" s="55"/>
      <c r="M5" s="55"/>
      <c r="N5" s="55"/>
      <c r="O5" s="55"/>
      <c r="P5" s="55"/>
      <c r="Q5" s="55"/>
      <c r="R5" s="55"/>
      <c r="S5" s="55"/>
    </row>
    <row r="6" spans="1:19" ht="30" x14ac:dyDescent="0.25">
      <c r="A6" s="3" t="s">
        <v>60</v>
      </c>
      <c r="B6" s="65">
        <v>-8.0000000000000002E-3</v>
      </c>
      <c r="C6" s="55"/>
      <c r="D6" s="55"/>
      <c r="E6" s="55"/>
      <c r="F6" s="55"/>
      <c r="G6" s="55"/>
      <c r="H6" s="55"/>
      <c r="I6"/>
      <c r="J6" s="55"/>
      <c r="K6" s="55"/>
      <c r="L6" s="55"/>
      <c r="M6" s="55"/>
      <c r="N6" s="55"/>
      <c r="O6" s="55"/>
      <c r="P6" s="55"/>
      <c r="Q6" s="55"/>
      <c r="R6" s="55"/>
      <c r="S6"/>
    </row>
    <row r="7" spans="1:19" ht="30" x14ac:dyDescent="0.25">
      <c r="A7" s="3" t="s">
        <v>61</v>
      </c>
      <c r="B7" s="64">
        <v>0.5</v>
      </c>
      <c r="C7" s="55"/>
      <c r="D7" s="55"/>
      <c r="E7" s="55"/>
      <c r="F7" s="55"/>
      <c r="G7" s="55"/>
      <c r="H7" s="55"/>
      <c r="I7"/>
      <c r="J7"/>
      <c r="K7"/>
      <c r="L7"/>
      <c r="M7"/>
      <c r="N7"/>
      <c r="O7"/>
      <c r="P7"/>
      <c r="Q7"/>
      <c r="R7"/>
      <c r="S7"/>
    </row>
    <row r="8" spans="1:19" ht="39.950000000000003" customHeight="1" x14ac:dyDescent="0.35">
      <c r="A8" s="53" t="s">
        <v>13</v>
      </c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</row>
    <row r="9" spans="1:19" ht="60" x14ac:dyDescent="0.25">
      <c r="A9" s="22" t="s">
        <v>14</v>
      </c>
      <c r="B9" s="56" t="s">
        <v>15</v>
      </c>
      <c r="C9" s="56" t="s">
        <v>4</v>
      </c>
      <c r="D9" s="57" t="s">
        <v>16</v>
      </c>
      <c r="E9" s="57" t="s">
        <v>17</v>
      </c>
      <c r="F9" s="56" t="s">
        <v>2</v>
      </c>
      <c r="G9" s="56" t="s">
        <v>5</v>
      </c>
      <c r="H9" s="56" t="s">
        <v>0</v>
      </c>
      <c r="I9" s="56" t="s">
        <v>18</v>
      </c>
      <c r="J9" s="56" t="s">
        <v>19</v>
      </c>
      <c r="K9" s="57" t="s">
        <v>20</v>
      </c>
      <c r="L9" s="57" t="s">
        <v>3</v>
      </c>
      <c r="M9" s="57" t="s">
        <v>21</v>
      </c>
      <c r="N9" s="56" t="s">
        <v>1</v>
      </c>
      <c r="O9" s="56" t="s">
        <v>22</v>
      </c>
      <c r="P9" s="57" t="s">
        <v>23</v>
      </c>
      <c r="Q9" s="57" t="s">
        <v>24</v>
      </c>
      <c r="R9" s="56" t="s">
        <v>25</v>
      </c>
      <c r="S9"/>
    </row>
    <row r="10" spans="1:19" x14ac:dyDescent="0.25">
      <c r="A10" s="22" t="s">
        <v>26</v>
      </c>
      <c r="B10" s="58">
        <v>1</v>
      </c>
      <c r="C10" s="58">
        <v>2</v>
      </c>
      <c r="D10" s="58">
        <v>3</v>
      </c>
      <c r="E10" s="58">
        <v>4</v>
      </c>
      <c r="F10" s="58">
        <v>5</v>
      </c>
      <c r="G10" s="58">
        <v>6</v>
      </c>
      <c r="H10" s="58">
        <v>7</v>
      </c>
      <c r="I10" s="58">
        <v>8</v>
      </c>
      <c r="J10" s="58">
        <v>9</v>
      </c>
      <c r="K10" s="58">
        <v>10</v>
      </c>
      <c r="L10" s="58">
        <v>11</v>
      </c>
      <c r="M10" s="58">
        <v>12</v>
      </c>
      <c r="N10" s="58">
        <v>13</v>
      </c>
      <c r="O10" s="58">
        <v>14</v>
      </c>
      <c r="P10" s="58">
        <v>15</v>
      </c>
      <c r="Q10" s="58">
        <v>16</v>
      </c>
      <c r="R10" s="58">
        <v>17</v>
      </c>
      <c r="S10"/>
    </row>
    <row r="11" spans="1:19" ht="35.1" customHeight="1" x14ac:dyDescent="0.35">
      <c r="A11" s="59" t="s">
        <v>28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/>
    </row>
    <row r="12" spans="1:19" ht="30" x14ac:dyDescent="0.25">
      <c r="A12" s="3" t="s">
        <v>64</v>
      </c>
      <c r="B12" s="82">
        <v>2.5771718016920353E-3</v>
      </c>
      <c r="C12" s="82">
        <v>6.7203971490197301E-3</v>
      </c>
      <c r="D12" s="82">
        <v>0</v>
      </c>
      <c r="E12" s="82">
        <v>-7.6508396219210351E-4</v>
      </c>
      <c r="F12" s="82">
        <v>7.2044124160077772E-3</v>
      </c>
      <c r="G12" s="82">
        <v>1.8797125187861585E-3</v>
      </c>
      <c r="H12" s="82">
        <v>-3.918709893435679E-3</v>
      </c>
      <c r="I12" s="82">
        <v>5.9756708711640183E-3</v>
      </c>
      <c r="J12" s="82">
        <v>6.6315128139133872E-3</v>
      </c>
      <c r="K12" s="82">
        <v>6.2776539895454953E-3</v>
      </c>
      <c r="L12" s="82">
        <v>8.0871761430656441E-4</v>
      </c>
      <c r="M12" s="82">
        <v>3.8526033745673871E-3</v>
      </c>
      <c r="N12" s="82">
        <v>-5.5121373248913086E-3</v>
      </c>
      <c r="O12" s="82">
        <v>1.3637964096064881E-3</v>
      </c>
      <c r="P12" s="82">
        <v>2.377421517828493E-3</v>
      </c>
      <c r="Q12" s="82">
        <v>1.3766050100086469E-2</v>
      </c>
      <c r="R12" s="82">
        <v>5.9676042476370927E-3</v>
      </c>
      <c r="S12"/>
    </row>
    <row r="13" spans="1:19" ht="30" x14ac:dyDescent="0.25">
      <c r="A13" s="3" t="s">
        <v>63</v>
      </c>
      <c r="B13" s="82">
        <v>2.3709341931599237E-3</v>
      </c>
      <c r="C13" s="82">
        <v>6.9548062540145672E-3</v>
      </c>
      <c r="D13" s="82">
        <v>0</v>
      </c>
      <c r="E13" s="82">
        <v>5.1070686539733678E-4</v>
      </c>
      <c r="F13" s="82">
        <v>6.3296194573521092E-3</v>
      </c>
      <c r="G13" s="82">
        <v>1.1189882538620299E-3</v>
      </c>
      <c r="H13" s="82">
        <v>-3.0531813727159296E-3</v>
      </c>
      <c r="I13" s="82">
        <v>5.3922662586147752E-3</v>
      </c>
      <c r="J13" s="82">
        <v>6.0203566615197879E-3</v>
      </c>
      <c r="K13" s="82">
        <v>8.2971852335451679E-3</v>
      </c>
      <c r="L13" s="82">
        <v>1.5980958362993292E-4</v>
      </c>
      <c r="M13" s="82">
        <v>5.3514861448606954E-3</v>
      </c>
      <c r="N13" s="82">
        <v>-3.7827027847683325E-3</v>
      </c>
      <c r="O13" s="82">
        <v>2.70182932801033E-3</v>
      </c>
      <c r="P13" s="82">
        <v>2.7254166209831343E-3</v>
      </c>
      <c r="Q13" s="82">
        <v>1.499018022176446E-2</v>
      </c>
      <c r="R13" s="82">
        <v>5.9855612732828689E-3</v>
      </c>
      <c r="S13"/>
    </row>
    <row r="14" spans="1:19" x14ac:dyDescent="0.25">
      <c r="A14" s="3" t="s">
        <v>82</v>
      </c>
      <c r="B14" s="61">
        <v>16686.028999999999</v>
      </c>
      <c r="C14" s="61">
        <v>45370</v>
      </c>
      <c r="D14" s="61">
        <v>8532</v>
      </c>
      <c r="E14" s="61">
        <v>16715</v>
      </c>
      <c r="F14" s="61">
        <v>8857.0159999999996</v>
      </c>
      <c r="G14" s="61">
        <v>10585</v>
      </c>
      <c r="H14" s="61">
        <v>13013</v>
      </c>
      <c r="I14" s="61">
        <v>4313</v>
      </c>
      <c r="J14" s="61">
        <v>19658</v>
      </c>
      <c r="K14" s="61"/>
      <c r="L14" s="61">
        <v>13076</v>
      </c>
      <c r="M14" s="61">
        <v>260802</v>
      </c>
      <c r="N14" s="61">
        <v>16986</v>
      </c>
      <c r="O14" s="61">
        <v>30194</v>
      </c>
      <c r="P14" s="61">
        <v>71666</v>
      </c>
      <c r="Q14" s="61">
        <v>318488</v>
      </c>
      <c r="R14" s="61">
        <v>97857</v>
      </c>
      <c r="S14"/>
    </row>
    <row r="15" spans="1:19" x14ac:dyDescent="0.25">
      <c r="A15" s="2" t="s">
        <v>83</v>
      </c>
      <c r="B15" s="61">
        <v>42362.345999999998</v>
      </c>
      <c r="C15" s="61">
        <v>82403</v>
      </c>
      <c r="D15" s="61">
        <v>11138</v>
      </c>
      <c r="E15" s="61">
        <v>31751</v>
      </c>
      <c r="F15" s="61">
        <v>36817.637000000002</v>
      </c>
      <c r="G15" s="61">
        <v>17948</v>
      </c>
      <c r="H15" s="61">
        <v>29977</v>
      </c>
      <c r="I15" s="61">
        <v>9812</v>
      </c>
      <c r="J15" s="61">
        <v>40063</v>
      </c>
      <c r="K15" s="61"/>
      <c r="L15" s="61">
        <v>32709</v>
      </c>
      <c r="M15" s="61">
        <v>346203</v>
      </c>
      <c r="N15" s="61">
        <v>37090</v>
      </c>
      <c r="O15" s="61">
        <v>36591</v>
      </c>
      <c r="P15" s="61">
        <v>127275</v>
      </c>
      <c r="Q15" s="61">
        <v>592371</v>
      </c>
      <c r="R15" s="61">
        <v>163581</v>
      </c>
      <c r="S15"/>
    </row>
    <row r="16" spans="1:19" x14ac:dyDescent="0.25">
      <c r="A16" s="2" t="s">
        <v>84</v>
      </c>
      <c r="B16" s="61">
        <v>5671.2539999999999</v>
      </c>
      <c r="C16" s="61">
        <v>3830</v>
      </c>
      <c r="D16" s="61">
        <v>2562</v>
      </c>
      <c r="E16" s="61">
        <v>1093</v>
      </c>
      <c r="F16" s="61">
        <v>792.44799999999998</v>
      </c>
      <c r="G16" s="61">
        <v>3159</v>
      </c>
      <c r="H16" s="61">
        <v>5053</v>
      </c>
      <c r="I16" s="61">
        <v>1673</v>
      </c>
      <c r="J16" s="61">
        <v>2120</v>
      </c>
      <c r="K16" s="61"/>
      <c r="L16" s="61">
        <v>4506</v>
      </c>
      <c r="M16" s="61">
        <v>29669</v>
      </c>
      <c r="N16" s="61">
        <v>4926</v>
      </c>
      <c r="O16" s="61">
        <v>631</v>
      </c>
      <c r="P16" s="61">
        <v>22474</v>
      </c>
      <c r="Q16" s="61">
        <v>80988</v>
      </c>
      <c r="R16" s="61">
        <v>8077</v>
      </c>
      <c r="S16"/>
    </row>
    <row r="17" spans="1:19" x14ac:dyDescent="0.25">
      <c r="A17" s="2" t="s">
        <v>85</v>
      </c>
      <c r="B17" s="61">
        <v>3698.4769999999999</v>
      </c>
      <c r="C17" s="61">
        <v>13020</v>
      </c>
      <c r="D17" s="61">
        <v>2066</v>
      </c>
      <c r="E17" s="61">
        <v>3997</v>
      </c>
      <c r="F17" s="61">
        <v>1882.3050000000001</v>
      </c>
      <c r="G17" s="61">
        <v>2745</v>
      </c>
      <c r="H17" s="61">
        <v>2864</v>
      </c>
      <c r="I17" s="61">
        <v>1126</v>
      </c>
      <c r="J17" s="61">
        <v>6211</v>
      </c>
      <c r="K17" s="61"/>
      <c r="L17" s="61">
        <v>1791</v>
      </c>
      <c r="M17" s="61">
        <v>75933</v>
      </c>
      <c r="N17" s="61">
        <v>3085</v>
      </c>
      <c r="O17" s="61">
        <v>6651</v>
      </c>
      <c r="P17" s="61">
        <v>19177</v>
      </c>
      <c r="Q17" s="61">
        <v>97974</v>
      </c>
      <c r="R17" s="61">
        <v>37176</v>
      </c>
      <c r="S17"/>
    </row>
    <row r="18" spans="1:19" x14ac:dyDescent="0.25">
      <c r="A18" s="2" t="s">
        <v>86</v>
      </c>
      <c r="B18" s="61">
        <v>15445.787</v>
      </c>
      <c r="C18" s="61">
        <v>25082</v>
      </c>
      <c r="D18" s="61">
        <v>2697</v>
      </c>
      <c r="E18" s="61">
        <v>8341</v>
      </c>
      <c r="F18" s="61">
        <v>6027.6210000000001</v>
      </c>
      <c r="G18" s="61">
        <v>5096</v>
      </c>
      <c r="H18" s="61">
        <v>9412</v>
      </c>
      <c r="I18" s="61">
        <v>3028</v>
      </c>
      <c r="J18" s="61">
        <v>13979</v>
      </c>
      <c r="K18" s="61"/>
      <c r="L18" s="61">
        <v>8013</v>
      </c>
      <c r="M18" s="61">
        <v>100797</v>
      </c>
      <c r="N18" s="61">
        <v>6977</v>
      </c>
      <c r="O18" s="61">
        <v>9368</v>
      </c>
      <c r="P18" s="61">
        <v>35123</v>
      </c>
      <c r="Q18" s="61">
        <v>184412</v>
      </c>
      <c r="R18" s="61">
        <v>62144</v>
      </c>
      <c r="S18" s="50"/>
    </row>
    <row r="19" spans="1:19" ht="30" x14ac:dyDescent="0.25">
      <c r="A19" s="3" t="s">
        <v>76</v>
      </c>
      <c r="B19" s="62">
        <v>1.5384121082308352E-2</v>
      </c>
      <c r="C19" s="62">
        <v>2.697943718212284E-2</v>
      </c>
      <c r="D19" s="62">
        <v>-1.7553405490863816E-2</v>
      </c>
      <c r="E19" s="62">
        <v>8.0593992139741232E-3</v>
      </c>
      <c r="F19" s="62">
        <v>8.9572974777913927E-3</v>
      </c>
      <c r="G19" s="62">
        <v>2.0332011654690563E-2</v>
      </c>
      <c r="H19" s="62">
        <v>1.6282950705698979E-2</v>
      </c>
      <c r="I19" s="62">
        <v>2.1184967655263121E-2</v>
      </c>
      <c r="J19" s="62">
        <v>2.1833322072174345E-2</v>
      </c>
      <c r="K19" s="62">
        <v>3.3121763932146171E-2</v>
      </c>
      <c r="L19" s="62">
        <v>2.1033512412679742E-2</v>
      </c>
      <c r="M19" s="62">
        <v>1.5369780876961127E-2</v>
      </c>
      <c r="N19" s="62">
        <v>-2.2791925677138436E-3</v>
      </c>
      <c r="O19" s="62">
        <v>2.9656337270330235E-2</v>
      </c>
      <c r="P19" s="62">
        <v>2.1232521232306838E-2</v>
      </c>
      <c r="Q19" s="62">
        <v>2.6556582785957517E-2</v>
      </c>
      <c r="R19" s="62">
        <v>2.6291319019904072E-2</v>
      </c>
      <c r="S19"/>
    </row>
    <row r="20" spans="1:19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</sheetData>
  <pageMargins left="0.25" right="0.25" top="0.75" bottom="0.75" header="0.3" footer="0.3"/>
  <pageSetup paperSize="9" scale="58" fitToHeight="0" orientation="landscape" r:id="rId1"/>
  <headerFooter>
    <oddHeader>&amp;R&amp;D &amp;T</oddHeader>
    <oddFooter>&amp;L&amp;F&amp;C&amp;A&amp;R&amp;P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D97E55"/>
    <pageSetUpPr fitToPage="1"/>
  </sheetPr>
  <dimension ref="A1:H21"/>
  <sheetViews>
    <sheetView showGridLines="0" view="pageBreakPreview" zoomScaleNormal="100" zoomScaleSheetLayoutView="100" workbookViewId="0"/>
  </sheetViews>
  <sheetFormatPr defaultRowHeight="15" x14ac:dyDescent="0.25"/>
  <cols>
    <col min="1" max="1" width="48" style="54" customWidth="1"/>
    <col min="2" max="2" width="12.42578125" style="54" bestFit="1" customWidth="1"/>
    <col min="3" max="8" width="10.28515625" style="54" customWidth="1"/>
    <col min="9" max="16384" width="9.140625" style="54"/>
  </cols>
  <sheetData>
    <row r="1" spans="1:8" ht="39.950000000000003" customHeight="1" x14ac:dyDescent="0.25">
      <c r="A1" s="48" t="s">
        <v>29</v>
      </c>
      <c r="B1"/>
      <c r="C1"/>
      <c r="D1"/>
      <c r="E1"/>
      <c r="F1" s="50"/>
      <c r="G1" s="50"/>
      <c r="H1" s="50"/>
    </row>
    <row r="2" spans="1:8" s="52" customFormat="1" ht="20.100000000000001" customHeight="1" x14ac:dyDescent="0.25">
      <c r="A2" s="66" t="s">
        <v>30</v>
      </c>
      <c r="B2" s="8"/>
      <c r="C2" s="8"/>
      <c r="D2"/>
      <c r="E2"/>
      <c r="F2" s="50"/>
      <c r="G2" s="50"/>
      <c r="H2" s="50"/>
    </row>
    <row r="3" spans="1:8" ht="39.950000000000003" customHeight="1" x14ac:dyDescent="0.25">
      <c r="A3" s="34" t="s">
        <v>31</v>
      </c>
      <c r="B3" s="96"/>
      <c r="C3" s="97" t="s">
        <v>32</v>
      </c>
      <c r="D3"/>
      <c r="E3"/>
      <c r="F3" s="50"/>
      <c r="G3" s="50"/>
      <c r="H3" s="50"/>
    </row>
    <row r="4" spans="1:8" x14ac:dyDescent="0.25">
      <c r="A4" s="68" t="s">
        <v>14</v>
      </c>
      <c r="B4" s="69"/>
      <c r="C4" s="14" t="s">
        <v>15</v>
      </c>
      <c r="D4"/>
      <c r="E4"/>
      <c r="F4" s="50"/>
      <c r="G4" s="50"/>
      <c r="H4" s="50"/>
    </row>
    <row r="5" spans="1:8" x14ac:dyDescent="0.25">
      <c r="A5" s="70" t="s">
        <v>26</v>
      </c>
      <c r="B5" s="69"/>
      <c r="C5" s="74">
        <f>Outputs!B5</f>
        <v>1</v>
      </c>
      <c r="D5"/>
      <c r="E5"/>
      <c r="F5" s="50"/>
      <c r="G5" s="50"/>
      <c r="H5" s="50"/>
    </row>
    <row r="6" spans="1:8" x14ac:dyDescent="0.25">
      <c r="A6" s="70" t="s">
        <v>33</v>
      </c>
      <c r="B6" s="69"/>
      <c r="C6" s="74">
        <f>HLOOKUP(C4,Inputs!B9:R10,2)</f>
        <v>1</v>
      </c>
      <c r="D6" s="71"/>
      <c r="E6"/>
      <c r="F6" s="50"/>
      <c r="G6" s="50"/>
      <c r="H6" s="50"/>
    </row>
    <row r="7" spans="1:8" ht="39.950000000000003" customHeight="1" x14ac:dyDescent="0.35">
      <c r="A7" s="53" t="s">
        <v>27</v>
      </c>
      <c r="B7"/>
      <c r="C7"/>
      <c r="D7"/>
      <c r="E7"/>
      <c r="F7" s="50"/>
      <c r="G7" s="50"/>
      <c r="H7" s="50"/>
    </row>
    <row r="8" spans="1:8" x14ac:dyDescent="0.25">
      <c r="A8" s="2" t="s">
        <v>6</v>
      </c>
      <c r="B8" s="87">
        <f>Inputs!B6</f>
        <v>-8.0000000000000002E-3</v>
      </c>
      <c r="C8" s="55"/>
      <c r="D8"/>
      <c r="E8"/>
      <c r="F8" s="50"/>
      <c r="G8" s="50"/>
      <c r="H8" s="50"/>
    </row>
    <row r="9" spans="1:8" x14ac:dyDescent="0.25">
      <c r="A9" s="2" t="s">
        <v>11</v>
      </c>
      <c r="B9" s="84">
        <f>Inputs!B7</f>
        <v>0.5</v>
      </c>
      <c r="C9" s="55"/>
      <c r="D9"/>
      <c r="E9"/>
      <c r="F9" s="50"/>
      <c r="G9" s="50"/>
      <c r="H9" s="50"/>
    </row>
    <row r="10" spans="1:8" ht="39.950000000000003" customHeight="1" x14ac:dyDescent="0.35">
      <c r="A10" s="4" t="s">
        <v>62</v>
      </c>
      <c r="B10"/>
      <c r="C10"/>
      <c r="D10"/>
      <c r="E10"/>
      <c r="F10" s="50"/>
      <c r="G10" s="50"/>
      <c r="H10" s="50"/>
    </row>
    <row r="11" spans="1:8" s="50" customFormat="1" ht="30" x14ac:dyDescent="0.25">
      <c r="A11" s="5" t="str">
        <f>Inputs!A14</f>
        <v>Line charge revenue - Residential</v>
      </c>
      <c r="B11" s="85">
        <f>INDEX(Supplier_Specific,MATCH(A11,Inputs!$A$12:$A$18,0),Scenario)</f>
        <v>16686.028999999999</v>
      </c>
      <c r="C11"/>
      <c r="D11"/>
      <c r="E11"/>
    </row>
    <row r="12" spans="1:8" s="50" customFormat="1" x14ac:dyDescent="0.25">
      <c r="A12" s="5" t="str">
        <f>Inputs!A15</f>
        <v>Line charge revenue - Total</v>
      </c>
      <c r="B12" s="85">
        <f>INDEX(Supplier_Specific,MATCH(A12,Inputs!$A$12:$A$18,0),Scenario)</f>
        <v>42362.345999999998</v>
      </c>
      <c r="C12"/>
      <c r="D12"/>
      <c r="E12"/>
    </row>
    <row r="13" spans="1:8" s="50" customFormat="1" x14ac:dyDescent="0.25">
      <c r="A13" s="5" t="str">
        <f>Inputs!A16</f>
        <v>Fixed charges - Residential</v>
      </c>
      <c r="B13" s="85">
        <f>INDEX(Supplier_Specific,MATCH(A13,Inputs!$A$12:$A$18,0),Scenario)</f>
        <v>5671.2539999999999</v>
      </c>
      <c r="C13"/>
      <c r="D13"/>
      <c r="E13"/>
    </row>
    <row r="14" spans="1:8" s="50" customFormat="1" x14ac:dyDescent="0.25">
      <c r="A14" s="5" t="str">
        <f>Inputs!A17</f>
        <v>Transmission charges - Residential</v>
      </c>
      <c r="B14" s="85">
        <f>INDEX(Supplier_Specific,MATCH(A14,Inputs!$A$12:$A$18,0),Scenario)</f>
        <v>3698.4769999999999</v>
      </c>
      <c r="C14"/>
      <c r="D14"/>
      <c r="E14"/>
    </row>
    <row r="15" spans="1:8" s="50" customFormat="1" x14ac:dyDescent="0.25">
      <c r="A15" s="5" t="str">
        <f>Inputs!A18</f>
        <v>Transmission charges - Total</v>
      </c>
      <c r="B15" s="85">
        <f>INDEX(Supplier_Specific,MATCH(A15,Inputs!$A$12:$A$18,0),Scenario)</f>
        <v>15445.787</v>
      </c>
    </row>
    <row r="16" spans="1:8" ht="30" x14ac:dyDescent="0.25">
      <c r="A16" s="16" t="s">
        <v>76</v>
      </c>
      <c r="B16" s="88">
        <f>INDEX(Change_in_GDP,B$19,$C$5)</f>
        <v>1.5384121082308352E-2</v>
      </c>
      <c r="C16"/>
      <c r="D16"/>
      <c r="E16"/>
      <c r="F16" s="50"/>
      <c r="G16" s="50"/>
      <c r="H16" s="50"/>
    </row>
    <row r="17" spans="1:8" ht="39.950000000000003" customHeight="1" x14ac:dyDescent="0.35">
      <c r="A17" s="4" t="s">
        <v>34</v>
      </c>
      <c r="B17"/>
      <c r="C17"/>
      <c r="D17"/>
      <c r="E17"/>
      <c r="F17" s="50"/>
      <c r="G17" s="50"/>
      <c r="H17" s="50"/>
    </row>
    <row r="18" spans="1:8" x14ac:dyDescent="0.25">
      <c r="A18" s="18"/>
      <c r="B18" s="72" t="str">
        <f>Inputs!B5</f>
        <v>2013/14</v>
      </c>
      <c r="C18" s="72" t="str">
        <f>Inputs!C5</f>
        <v>2014/15</v>
      </c>
      <c r="D18" s="72" t="str">
        <f>Inputs!D5</f>
        <v>2015/16</v>
      </c>
      <c r="E18" s="72" t="str">
        <f>Inputs!E5</f>
        <v>2016/17</v>
      </c>
      <c r="F18" s="72" t="str">
        <f>Inputs!F5</f>
        <v>2017/18</v>
      </c>
      <c r="G18" s="72" t="str">
        <f>Inputs!G5</f>
        <v>2018/19</v>
      </c>
      <c r="H18" s="72" t="str">
        <f>Inputs!H5</f>
        <v>2019/20</v>
      </c>
    </row>
    <row r="19" spans="1:8" x14ac:dyDescent="0.25">
      <c r="A19" s="2" t="s">
        <v>42</v>
      </c>
      <c r="B19" s="107" t="str">
        <f>Inputs!B4</f>
        <v>1</v>
      </c>
      <c r="C19" s="107" t="str">
        <f>Inputs!C4</f>
        <v>2</v>
      </c>
      <c r="D19" s="107" t="str">
        <f>Inputs!D4</f>
        <v>3</v>
      </c>
      <c r="E19" s="107" t="str">
        <f>Inputs!E4</f>
        <v>4</v>
      </c>
      <c r="F19" s="107" t="str">
        <f>Inputs!F4</f>
        <v>5</v>
      </c>
      <c r="G19" s="107" t="str">
        <f>Inputs!G4</f>
        <v>6</v>
      </c>
      <c r="H19" s="107" t="str">
        <f>Inputs!H4</f>
        <v>7</v>
      </c>
    </row>
    <row r="20" spans="1:8" ht="30" x14ac:dyDescent="0.25">
      <c r="A20" s="3" t="s">
        <v>64</v>
      </c>
      <c r="B20" s="83">
        <f>INDEX(Supplier_Specific,MATCH($A20,Inputs!$A$12:$A$17,0),Scenario)</f>
        <v>2.5771718016920353E-3</v>
      </c>
      <c r="C20" s="83">
        <f>INDEX(Supplier_Specific,MATCH($A20,Inputs!$A$12:$A$17,0),Scenario)</f>
        <v>2.5771718016920353E-3</v>
      </c>
      <c r="D20" s="83">
        <f>INDEX(Supplier_Specific,MATCH($A20,Inputs!$A$12:$A$17,0),Scenario)</f>
        <v>2.5771718016920353E-3</v>
      </c>
      <c r="E20" s="83"/>
      <c r="F20" s="83"/>
      <c r="G20" s="83"/>
      <c r="H20" s="83"/>
    </row>
    <row r="21" spans="1:8" ht="30" x14ac:dyDescent="0.25">
      <c r="A21" s="3" t="s">
        <v>63</v>
      </c>
      <c r="B21" s="3"/>
      <c r="C21" s="3"/>
      <c r="D21" s="83"/>
      <c r="E21" s="83">
        <f>INDEX(Supplier_Specific,MATCH($A21,Inputs!$A$12:$A$17,0),Scenario)</f>
        <v>2.3709341931599237E-3</v>
      </c>
      <c r="F21" s="83">
        <f>INDEX(Supplier_Specific,MATCH($A21,Inputs!$A$12:$A$17,0),Scenario)</f>
        <v>2.3709341931599237E-3</v>
      </c>
      <c r="G21" s="83">
        <f>INDEX(Supplier_Specific,MATCH($A21,Inputs!$A$12:$A$17,0),Scenario)</f>
        <v>2.3709341931599237E-3</v>
      </c>
      <c r="H21" s="83">
        <f>INDEX(Supplier_Specific,MATCH($A21,Inputs!$A$12:$A$17,0),Scenario)</f>
        <v>2.3709341931599237E-3</v>
      </c>
    </row>
  </sheetData>
  <dataValidations count="1">
    <dataValidation type="list" allowBlank="1" showInputMessage="1" showErrorMessage="1" sqref="C4">
      <formula1>rEDBNames</formula1>
    </dataValidation>
  </dataValidations>
  <pageMargins left="0.25" right="0.25" top="0.75" bottom="0.75" header="0.3" footer="0.3"/>
  <pageSetup paperSize="9" scale="96" orientation="landscape" r:id="rId1"/>
  <headerFooter>
    <oddHeader>&amp;R&amp;D &amp;T</oddHeader>
    <oddFooter>&amp;L&amp;F&amp;C&amp;A&amp;R&amp;P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9988E"/>
    <pageSetUpPr fitToPage="1"/>
  </sheetPr>
  <dimension ref="A1:K28"/>
  <sheetViews>
    <sheetView showGridLines="0" view="pageBreakPreview" zoomScaleNormal="100" zoomScaleSheetLayoutView="100" workbookViewId="0"/>
  </sheetViews>
  <sheetFormatPr defaultRowHeight="15" x14ac:dyDescent="0.25"/>
  <cols>
    <col min="1" max="1" width="72.28515625" style="49" customWidth="1"/>
    <col min="2" max="2" width="10.28515625" style="49" customWidth="1"/>
    <col min="3" max="10" width="11.85546875" style="49" customWidth="1"/>
    <col min="11" max="11" width="2.7109375" style="49" customWidth="1"/>
    <col min="12" max="16384" width="9.140625" style="50"/>
  </cols>
  <sheetData>
    <row r="1" spans="1:11" ht="39.950000000000003" customHeight="1" x14ac:dyDescent="0.3">
      <c r="A1" s="48" t="s">
        <v>49</v>
      </c>
      <c r="B1"/>
      <c r="C1"/>
      <c r="D1" s="50"/>
      <c r="E1" s="50"/>
      <c r="F1"/>
      <c r="G1"/>
      <c r="H1"/>
      <c r="I1"/>
      <c r="J1" s="111" t="str">
        <f>EDB_Name</f>
        <v xml:space="preserve">Alpine Energy </v>
      </c>
      <c r="K1"/>
    </row>
    <row r="2" spans="1:11" ht="20.100000000000001" customHeight="1" x14ac:dyDescent="0.25">
      <c r="A2" s="47"/>
      <c r="B2"/>
      <c r="C2"/>
      <c r="D2" s="50"/>
      <c r="E2" s="50"/>
      <c r="F2"/>
      <c r="G2"/>
      <c r="H2"/>
      <c r="I2"/>
      <c r="J2"/>
      <c r="K2"/>
    </row>
    <row r="3" spans="1:11" ht="39.950000000000003" customHeight="1" x14ac:dyDescent="0.35">
      <c r="A3" s="46" t="s">
        <v>7</v>
      </c>
      <c r="B3"/>
      <c r="C3"/>
      <c r="D3" s="50"/>
      <c r="E3" s="50"/>
      <c r="F3"/>
      <c r="G3"/>
      <c r="H3"/>
      <c r="I3"/>
      <c r="J3"/>
      <c r="K3"/>
    </row>
    <row r="4" spans="1:11" x14ac:dyDescent="0.25">
      <c r="A4" s="72"/>
      <c r="B4" s="72" t="s">
        <v>43</v>
      </c>
      <c r="C4" s="45" t="s">
        <v>44</v>
      </c>
      <c r="D4" s="44" t="str">
        <f>Inputs!B5</f>
        <v>2013/14</v>
      </c>
      <c r="E4" s="44" t="str">
        <f>Inputs!C5</f>
        <v>2014/15</v>
      </c>
      <c r="F4" s="44" t="str">
        <f>Inputs!D5</f>
        <v>2015/16</v>
      </c>
      <c r="G4" s="44" t="str">
        <f>Inputs!E5</f>
        <v>2016/17</v>
      </c>
      <c r="H4" s="44" t="str">
        <f>Inputs!F5</f>
        <v>2017/18</v>
      </c>
      <c r="I4" s="44" t="str">
        <f>Inputs!G5</f>
        <v>2018/19</v>
      </c>
      <c r="J4" s="44" t="str">
        <f>Inputs!H5</f>
        <v>2019/20</v>
      </c>
      <c r="K4"/>
    </row>
    <row r="5" spans="1:11" x14ac:dyDescent="0.25">
      <c r="A5" s="3" t="str">
        <f>'EDB data'!A8</f>
        <v>Change in electricity use per residential user</v>
      </c>
      <c r="B5" s="43" t="s">
        <v>45</v>
      </c>
      <c r="C5" s="83">
        <f>'EDB data'!B8</f>
        <v>-8.0000000000000002E-3</v>
      </c>
      <c r="D5" s="94"/>
      <c r="E5" s="94"/>
      <c r="F5" s="30"/>
      <c r="G5" s="30"/>
      <c r="H5" s="30"/>
      <c r="I5" s="30"/>
      <c r="J5" s="30"/>
      <c r="K5"/>
    </row>
    <row r="6" spans="1:11" x14ac:dyDescent="0.25">
      <c r="A6" s="3" t="str">
        <f>'EDB data'!A9</f>
        <v xml:space="preserve">Elasticity of  constant price revenue to GDP </v>
      </c>
      <c r="B6" s="43" t="s">
        <v>45</v>
      </c>
      <c r="C6" s="84">
        <f>'EDB data'!B9</f>
        <v>0.5</v>
      </c>
      <c r="D6" s="95"/>
      <c r="E6" s="95"/>
      <c r="F6" s="30"/>
      <c r="G6" s="30"/>
      <c r="H6" s="30"/>
      <c r="I6" s="30"/>
      <c r="J6" s="30"/>
      <c r="K6"/>
    </row>
    <row r="7" spans="1:11" x14ac:dyDescent="0.25">
      <c r="A7" s="3" t="s">
        <v>65</v>
      </c>
      <c r="B7" s="43" t="s">
        <v>45</v>
      </c>
      <c r="C7" s="83"/>
      <c r="D7" s="91">
        <f>'EDB data'!B20</f>
        <v>2.5771718016920353E-3</v>
      </c>
      <c r="E7" s="91">
        <f>'EDB data'!C20</f>
        <v>2.5771718016920353E-3</v>
      </c>
      <c r="F7" s="90">
        <f>'EDB data'!D20</f>
        <v>2.5771718016920353E-3</v>
      </c>
      <c r="G7" s="91">
        <f>'EDB data'!E21</f>
        <v>2.3709341931599237E-3</v>
      </c>
      <c r="H7" s="91">
        <f>'EDB data'!F21</f>
        <v>2.3709341931599237E-3</v>
      </c>
      <c r="I7" s="91">
        <f>'EDB data'!G21</f>
        <v>2.3709341931599237E-3</v>
      </c>
      <c r="J7" s="91">
        <f>'EDB data'!H21</f>
        <v>2.3709341931599237E-3</v>
      </c>
      <c r="K7"/>
    </row>
    <row r="8" spans="1:11" x14ac:dyDescent="0.25">
      <c r="A8" s="2" t="str">
        <f>'EDB data'!A11</f>
        <v>Line charge revenue - Residential</v>
      </c>
      <c r="B8" s="43" t="s">
        <v>45</v>
      </c>
      <c r="C8" s="85">
        <f>'EDB data'!B11</f>
        <v>16686.028999999999</v>
      </c>
      <c r="D8" s="98"/>
      <c r="E8" s="98"/>
      <c r="F8"/>
      <c r="G8"/>
      <c r="H8"/>
      <c r="I8"/>
      <c r="J8"/>
      <c r="K8"/>
    </row>
    <row r="9" spans="1:11" x14ac:dyDescent="0.25">
      <c r="A9" s="2" t="str">
        <f>'EDB data'!A12</f>
        <v>Line charge revenue - Total</v>
      </c>
      <c r="B9" s="43" t="s">
        <v>45</v>
      </c>
      <c r="C9" s="86">
        <f>'EDB data'!B12</f>
        <v>42362.345999999998</v>
      </c>
      <c r="D9" s="99"/>
      <c r="E9" s="99"/>
      <c r="F9"/>
      <c r="G9"/>
      <c r="H9"/>
      <c r="I9"/>
      <c r="J9"/>
      <c r="K9"/>
    </row>
    <row r="10" spans="1:11" x14ac:dyDescent="0.25">
      <c r="A10" s="2" t="str">
        <f>'EDB data'!A13</f>
        <v>Fixed charges - Residential</v>
      </c>
      <c r="B10" s="43" t="s">
        <v>45</v>
      </c>
      <c r="C10" s="86">
        <f>'EDB data'!B13</f>
        <v>5671.2539999999999</v>
      </c>
      <c r="D10" s="99"/>
      <c r="E10" s="99"/>
      <c r="F10"/>
      <c r="G10"/>
      <c r="H10"/>
      <c r="I10"/>
      <c r="J10"/>
      <c r="K10"/>
    </row>
    <row r="11" spans="1:11" x14ac:dyDescent="0.25">
      <c r="A11" s="2" t="str">
        <f>'EDB data'!A14</f>
        <v>Transmission charges - Residential</v>
      </c>
      <c r="B11" s="43" t="s">
        <v>45</v>
      </c>
      <c r="C11" s="86">
        <f>'EDB data'!B14</f>
        <v>3698.4769999999999</v>
      </c>
      <c r="D11" s="99"/>
      <c r="E11" s="99"/>
      <c r="F11"/>
      <c r="G11"/>
      <c r="H11"/>
      <c r="I11"/>
      <c r="J11"/>
      <c r="K11"/>
    </row>
    <row r="12" spans="1:11" x14ac:dyDescent="0.25">
      <c r="A12" s="2" t="str">
        <f>'EDB data'!A15</f>
        <v>Transmission charges - Total</v>
      </c>
      <c r="B12" s="43" t="s">
        <v>45</v>
      </c>
      <c r="C12" s="86">
        <f>'EDB data'!B15</f>
        <v>15445.787</v>
      </c>
      <c r="D12" s="99"/>
      <c r="E12" s="99"/>
      <c r="F12" s="50"/>
      <c r="G12" s="50"/>
      <c r="H12" s="50"/>
      <c r="I12" s="50"/>
      <c r="J12" s="50"/>
      <c r="K12" s="50"/>
    </row>
    <row r="13" spans="1:11" x14ac:dyDescent="0.25">
      <c r="A13" s="2" t="str">
        <f>'EDB data'!A16</f>
        <v>Forecast average annual change in real GDP from 1 April 2013 to 31 March 2020</v>
      </c>
      <c r="B13" s="43" t="s">
        <v>45</v>
      </c>
      <c r="C13" s="41">
        <f>'EDB data'!$B$16</f>
        <v>1.5384121082308352E-2</v>
      </c>
      <c r="D13" s="100"/>
      <c r="E13" s="100"/>
      <c r="F13"/>
      <c r="G13"/>
      <c r="H13"/>
      <c r="I13"/>
      <c r="J13"/>
      <c r="K13"/>
    </row>
    <row r="14" spans="1:11" ht="39.950000000000003" customHeight="1" x14ac:dyDescent="0.35">
      <c r="A14" s="46" t="s">
        <v>46</v>
      </c>
      <c r="B14"/>
      <c r="C14"/>
      <c r="D14" s="50"/>
      <c r="E14" s="50"/>
      <c r="F14"/>
      <c r="G14"/>
      <c r="H14"/>
      <c r="I14"/>
      <c r="J14"/>
      <c r="K14"/>
    </row>
    <row r="15" spans="1:11" ht="35.1" customHeight="1" x14ac:dyDescent="0.35">
      <c r="A15" s="40" t="s">
        <v>50</v>
      </c>
      <c r="B15" s="39"/>
      <c r="C15" s="38"/>
      <c r="D15" s="38"/>
      <c r="E15" s="38"/>
      <c r="F15" s="39"/>
      <c r="G15" s="39"/>
      <c r="H15" s="39"/>
      <c r="I15" s="39"/>
      <c r="J15" s="39"/>
      <c r="K15" s="39"/>
    </row>
    <row r="16" spans="1:11" x14ac:dyDescent="0.25">
      <c r="A16" s="72"/>
      <c r="B16" s="72"/>
      <c r="C16" s="101" t="s">
        <v>44</v>
      </c>
      <c r="D16" s="30"/>
      <c r="E16" s="30"/>
      <c r="F16" s="30"/>
      <c r="G16" s="30"/>
      <c r="H16" s="30"/>
      <c r="I16" s="30"/>
      <c r="J16" s="30"/>
      <c r="K16"/>
    </row>
    <row r="17" spans="1:11" x14ac:dyDescent="0.25">
      <c r="A17" s="70" t="s">
        <v>81</v>
      </c>
      <c r="B17" s="70"/>
      <c r="C17" s="37">
        <f>(C8-C10)/C8</f>
        <v>0.66011961264121011</v>
      </c>
      <c r="D17" s="102"/>
      <c r="E17" s="102"/>
      <c r="F17" s="103"/>
      <c r="G17" s="103"/>
      <c r="H17" s="103"/>
      <c r="I17" s="103"/>
      <c r="J17" s="103"/>
      <c r="K17"/>
    </row>
    <row r="18" spans="1:11" x14ac:dyDescent="0.25">
      <c r="A18" s="24" t="s">
        <v>53</v>
      </c>
      <c r="B18" s="36"/>
      <c r="C18" s="42">
        <f>(C8-C11)/(C9-C12)</f>
        <v>0.48251160187303294</v>
      </c>
      <c r="D18" s="104"/>
      <c r="E18" s="104"/>
      <c r="F18" s="105"/>
      <c r="G18" s="106"/>
      <c r="H18" s="106"/>
      <c r="I18" s="106"/>
      <c r="J18" s="106"/>
      <c r="K18"/>
    </row>
    <row r="19" spans="1:11" x14ac:dyDescent="0.25">
      <c r="A19" s="70" t="s">
        <v>54</v>
      </c>
      <c r="B19" s="70"/>
      <c r="C19" s="42">
        <f>1-C18</f>
        <v>0.51748839812696712</v>
      </c>
      <c r="D19" s="104"/>
      <c r="E19" s="104"/>
      <c r="F19" s="105"/>
      <c r="G19" s="106"/>
      <c r="H19" s="106"/>
      <c r="I19" s="106"/>
      <c r="J19" s="106"/>
      <c r="K19"/>
    </row>
    <row r="20" spans="1:11" ht="35.1" customHeight="1" x14ac:dyDescent="0.35">
      <c r="A20" s="40" t="s">
        <v>55</v>
      </c>
      <c r="B20" s="39"/>
      <c r="C20" s="38"/>
      <c r="D20" s="38"/>
      <c r="E20" s="38"/>
      <c r="F20" s="39"/>
      <c r="G20" s="39"/>
      <c r="H20" s="39"/>
      <c r="I20" s="39"/>
      <c r="J20" s="39"/>
      <c r="K20" s="39"/>
    </row>
    <row r="21" spans="1:11" x14ac:dyDescent="0.25">
      <c r="A21" s="72"/>
      <c r="B21" s="72"/>
      <c r="C21" s="45"/>
      <c r="D21" s="44" t="str">
        <f>D$4</f>
        <v>2013/14</v>
      </c>
      <c r="E21" s="44" t="str">
        <f t="shared" ref="E21:J21" si="0">E$4</f>
        <v>2014/15</v>
      </c>
      <c r="F21" s="44" t="str">
        <f>F$4</f>
        <v>2015/16</v>
      </c>
      <c r="G21" s="44" t="str">
        <f t="shared" si="0"/>
        <v>2016/17</v>
      </c>
      <c r="H21" s="44" t="str">
        <f t="shared" si="0"/>
        <v>2017/18</v>
      </c>
      <c r="I21" s="44" t="str">
        <f t="shared" si="0"/>
        <v>2018/19</v>
      </c>
      <c r="J21" s="44" t="str">
        <f t="shared" si="0"/>
        <v>2019/20</v>
      </c>
      <c r="K21"/>
    </row>
    <row r="22" spans="1:11" x14ac:dyDescent="0.25">
      <c r="A22" s="70" t="s">
        <v>9</v>
      </c>
      <c r="B22" s="70"/>
      <c r="C22" s="81"/>
      <c r="D22" s="81">
        <f t="shared" ref="D22:E22" si="1">D7+($C$5*$C$17)</f>
        <v>-2.7037850994376458E-3</v>
      </c>
      <c r="E22" s="81">
        <f t="shared" si="1"/>
        <v>-2.7037850994376458E-3</v>
      </c>
      <c r="F22" s="81">
        <f>F7+($C$5*$C$17)</f>
        <v>-2.7037850994376458E-3</v>
      </c>
      <c r="G22" s="81">
        <f t="shared" ref="G22:J22" si="2">G7+($C$5*$C$17)</f>
        <v>-2.9100227079697574E-3</v>
      </c>
      <c r="H22" s="81">
        <f t="shared" si="2"/>
        <v>-2.9100227079697574E-3</v>
      </c>
      <c r="I22" s="81">
        <f t="shared" si="2"/>
        <v>-2.9100227079697574E-3</v>
      </c>
      <c r="J22" s="81">
        <f t="shared" si="2"/>
        <v>-2.9100227079697574E-3</v>
      </c>
      <c r="K22"/>
    </row>
    <row r="23" spans="1:11" x14ac:dyDescent="0.25">
      <c r="A23" s="24" t="s">
        <v>10</v>
      </c>
      <c r="B23" s="36"/>
      <c r="C23" s="42"/>
      <c r="D23" s="81">
        <f t="shared" ref="D23:E23" si="3">$C$13*$C$6</f>
        <v>7.6920605411541759E-3</v>
      </c>
      <c r="E23" s="81">
        <f t="shared" si="3"/>
        <v>7.6920605411541759E-3</v>
      </c>
      <c r="F23" s="42">
        <f>$C$13*$C$6</f>
        <v>7.6920605411541759E-3</v>
      </c>
      <c r="G23" s="42">
        <f>$C$13*$C$6</f>
        <v>7.6920605411541759E-3</v>
      </c>
      <c r="H23" s="42">
        <f>$C$13*$C$6</f>
        <v>7.6920605411541759E-3</v>
      </c>
      <c r="I23" s="42">
        <f>$C$13*$C$6</f>
        <v>7.6920605411541759E-3</v>
      </c>
      <c r="J23" s="42">
        <f>$C$13*$C$6</f>
        <v>7.6920605411541759E-3</v>
      </c>
      <c r="K23"/>
    </row>
    <row r="24" spans="1:11" x14ac:dyDescent="0.25">
      <c r="A24" s="70" t="s">
        <v>8</v>
      </c>
      <c r="B24" s="70"/>
      <c r="C24" s="42"/>
      <c r="D24" s="81">
        <f t="shared" ref="D24:E24" si="4">$C$18*D$22+$C$19*D23</f>
        <v>2.6759444082874303E-3</v>
      </c>
      <c r="E24" s="81">
        <f t="shared" si="4"/>
        <v>2.6759444082874303E-3</v>
      </c>
      <c r="F24" s="42">
        <f>$C$18*F$22+$C$19*F23</f>
        <v>2.6759444082874303E-3</v>
      </c>
      <c r="G24" s="81">
        <f t="shared" ref="G24:J24" si="5">$C$18*G$22+$C$19*G23</f>
        <v>2.5764323694281374E-3</v>
      </c>
      <c r="H24" s="81">
        <f t="shared" si="5"/>
        <v>2.5764323694281374E-3</v>
      </c>
      <c r="I24" s="81">
        <f t="shared" si="5"/>
        <v>2.5764323694281374E-3</v>
      </c>
      <c r="J24" s="81">
        <f t="shared" si="5"/>
        <v>2.5764323694281374E-3</v>
      </c>
      <c r="K24"/>
    </row>
    <row r="25" spans="1:11" ht="39.950000000000003" customHeight="1" x14ac:dyDescent="0.35">
      <c r="A25" s="46" t="s">
        <v>47</v>
      </c>
      <c r="B25"/>
      <c r="C25"/>
      <c r="D25" s="50"/>
      <c r="E25" s="50"/>
      <c r="F25"/>
      <c r="G25"/>
      <c r="H25"/>
      <c r="I25"/>
      <c r="J25"/>
      <c r="K25"/>
    </row>
    <row r="26" spans="1:11" x14ac:dyDescent="0.25">
      <c r="A26" s="72"/>
      <c r="B26" s="72"/>
      <c r="C26" s="45"/>
      <c r="D26" s="44" t="str">
        <f t="shared" ref="D26:J26" si="6">D4</f>
        <v>2013/14</v>
      </c>
      <c r="E26" s="44" t="str">
        <f t="shared" si="6"/>
        <v>2014/15</v>
      </c>
      <c r="F26" s="44" t="str">
        <f t="shared" si="6"/>
        <v>2015/16</v>
      </c>
      <c r="G26" s="44" t="str">
        <f t="shared" si="6"/>
        <v>2016/17</v>
      </c>
      <c r="H26" s="44" t="str">
        <f t="shared" si="6"/>
        <v>2017/18</v>
      </c>
      <c r="I26" s="44" t="str">
        <f t="shared" si="6"/>
        <v>2018/19</v>
      </c>
      <c r="J26" s="44" t="str">
        <f t="shared" si="6"/>
        <v>2019/20</v>
      </c>
      <c r="K26"/>
    </row>
    <row r="27" spans="1:11" x14ac:dyDescent="0.25">
      <c r="A27" s="70" t="s">
        <v>8</v>
      </c>
      <c r="B27" s="29"/>
      <c r="C27" s="35"/>
      <c r="D27" s="81">
        <f t="shared" ref="D27:E27" si="7">D24</f>
        <v>2.6759444082874303E-3</v>
      </c>
      <c r="E27" s="81">
        <f t="shared" si="7"/>
        <v>2.6759444082874303E-3</v>
      </c>
      <c r="F27" s="42">
        <f>F24</f>
        <v>2.6759444082874303E-3</v>
      </c>
      <c r="G27" s="42">
        <f t="shared" ref="G27:J27" si="8">G24</f>
        <v>2.5764323694281374E-3</v>
      </c>
      <c r="H27" s="42">
        <f t="shared" si="8"/>
        <v>2.5764323694281374E-3</v>
      </c>
      <c r="I27" s="42">
        <f t="shared" si="8"/>
        <v>2.5764323694281374E-3</v>
      </c>
      <c r="J27" s="42">
        <f t="shared" si="8"/>
        <v>2.5764323694281374E-3</v>
      </c>
      <c r="K27"/>
    </row>
    <row r="28" spans="1:11" x14ac:dyDescent="0.25">
      <c r="A28"/>
      <c r="B28"/>
      <c r="C28"/>
      <c r="D28" s="50"/>
      <c r="E28" s="50"/>
      <c r="F28"/>
      <c r="G28"/>
      <c r="H28"/>
      <c r="I28"/>
      <c r="J28"/>
      <c r="K28"/>
    </row>
  </sheetData>
  <conditionalFormatting sqref="F17:J17">
    <cfRule type="expression" dxfId="0" priority="2">
      <formula>#REF!=0</formula>
    </cfRule>
  </conditionalFormatting>
  <pageMargins left="0.25" right="0.25" top="0.75" bottom="0.75" header="0.3" footer="0.3"/>
  <pageSetup paperSize="9" scale="79" fitToHeight="0" orientation="landscape" r:id="rId1"/>
  <headerFooter>
    <oddHeader>&amp;R&amp;D &amp;T</oddHeader>
    <oddFooter>&amp;L&amp;F&amp;C&amp;A&amp;R&amp;P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2E666C"/>
    <pageSetUpPr fitToPage="1"/>
  </sheetPr>
  <dimension ref="A1:T34"/>
  <sheetViews>
    <sheetView showGridLines="0" view="pageBreakPreview" zoomScaleNormal="100" zoomScaleSheetLayoutView="100" workbookViewId="0"/>
  </sheetViews>
  <sheetFormatPr defaultRowHeight="15" x14ac:dyDescent="0.25"/>
  <cols>
    <col min="1" max="1" width="57.28515625" style="49" customWidth="1"/>
    <col min="2" max="19" width="10.7109375" style="49" customWidth="1"/>
    <col min="20" max="20" width="2.7109375" style="49" customWidth="1"/>
    <col min="21" max="16384" width="9.140625" style="50"/>
  </cols>
  <sheetData>
    <row r="1" spans="1:20" ht="39.950000000000003" customHeight="1" x14ac:dyDescent="0.25">
      <c r="A1" s="48" t="s">
        <v>56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1:20" ht="20.100000000000001" customHeight="1" x14ac:dyDescent="0.25">
      <c r="A2" s="47" t="s">
        <v>51</v>
      </c>
      <c r="B2" s="8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</row>
    <row r="3" spans="1:20" ht="39.950000000000003" customHeight="1" x14ac:dyDescent="0.25">
      <c r="A3" s="34" t="s">
        <v>31</v>
      </c>
      <c r="B3" s="97" t="s">
        <v>32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</row>
    <row r="4" spans="1:20" x14ac:dyDescent="0.25">
      <c r="A4" s="29" t="s">
        <v>14</v>
      </c>
      <c r="B4" s="75" t="str">
        <f>EDB_Name</f>
        <v xml:space="preserve">Alpine Energy </v>
      </c>
      <c r="C4" s="75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</row>
    <row r="5" spans="1:20" x14ac:dyDescent="0.25">
      <c r="A5" s="25" t="s">
        <v>26</v>
      </c>
      <c r="B5" s="32">
        <f>'EDB data'!C6</f>
        <v>1</v>
      </c>
      <c r="C5" s="80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</row>
    <row r="6" spans="1:20" x14ac:dyDescent="0.2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</row>
    <row r="7" spans="1:20" ht="39.950000000000003" customHeight="1" x14ac:dyDescent="0.25">
      <c r="A7" s="67"/>
      <c r="B7" s="67" t="s">
        <v>52</v>
      </c>
      <c r="C7" s="67" t="s">
        <v>15</v>
      </c>
      <c r="D7" s="67" t="s">
        <v>4</v>
      </c>
      <c r="E7" s="67" t="s">
        <v>16</v>
      </c>
      <c r="F7" s="67" t="s">
        <v>17</v>
      </c>
      <c r="G7" s="67" t="s">
        <v>2</v>
      </c>
      <c r="H7" s="67" t="s">
        <v>5</v>
      </c>
      <c r="I7" s="67" t="s">
        <v>0</v>
      </c>
      <c r="J7" s="67" t="s">
        <v>18</v>
      </c>
      <c r="K7" s="67" t="s">
        <v>19</v>
      </c>
      <c r="L7" s="67" t="s">
        <v>20</v>
      </c>
      <c r="M7" s="67" t="s">
        <v>3</v>
      </c>
      <c r="N7" s="67" t="s">
        <v>21</v>
      </c>
      <c r="O7" s="67" t="s">
        <v>1</v>
      </c>
      <c r="P7" s="67" t="s">
        <v>22</v>
      </c>
      <c r="Q7" s="67" t="s">
        <v>23</v>
      </c>
      <c r="R7" s="67" t="s">
        <v>24</v>
      </c>
      <c r="S7" s="67" t="s">
        <v>25</v>
      </c>
      <c r="T7"/>
    </row>
    <row r="8" spans="1:20" x14ac:dyDescent="0.25">
      <c r="A8" s="27" t="s">
        <v>26</v>
      </c>
      <c r="B8" s="76">
        <f>B5</f>
        <v>1</v>
      </c>
      <c r="C8" s="76">
        <v>1</v>
      </c>
      <c r="D8" s="76">
        <v>2</v>
      </c>
      <c r="E8" s="76">
        <v>3</v>
      </c>
      <c r="F8" s="76">
        <v>4</v>
      </c>
      <c r="G8" s="76">
        <v>5</v>
      </c>
      <c r="H8" s="76">
        <v>6</v>
      </c>
      <c r="I8" s="76">
        <v>7</v>
      </c>
      <c r="J8" s="76">
        <v>8</v>
      </c>
      <c r="K8" s="76">
        <v>9</v>
      </c>
      <c r="L8" s="76">
        <v>10</v>
      </c>
      <c r="M8" s="76">
        <v>11</v>
      </c>
      <c r="N8" s="76">
        <v>12</v>
      </c>
      <c r="O8" s="76">
        <v>13</v>
      </c>
      <c r="P8" s="76">
        <v>14</v>
      </c>
      <c r="Q8" s="76">
        <v>15</v>
      </c>
      <c r="R8" s="76">
        <v>16</v>
      </c>
      <c r="S8" s="76">
        <v>17</v>
      </c>
      <c r="T8"/>
    </row>
    <row r="9" spans="1:20" ht="39.950000000000003" customHeight="1" x14ac:dyDescent="0.35">
      <c r="A9" s="46" t="s">
        <v>47</v>
      </c>
      <c r="B9" s="77"/>
      <c r="C9" s="78">
        <f t="dataTable" ref="C9:S34" dt2D="0" dtr="1" r1="B5"/>
        <v>0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/>
    </row>
    <row r="10" spans="1:20" x14ac:dyDescent="0.25">
      <c r="A10" s="27" t="s">
        <v>94</v>
      </c>
      <c r="B10" s="89">
        <f>Calculations!D$27</f>
        <v>2.6759444082874303E-3</v>
      </c>
      <c r="C10" s="79">
        <v>2.6759444082874303E-3</v>
      </c>
      <c r="D10" s="79">
        <v>5.5355582484285324E-3</v>
      </c>
      <c r="E10" s="79">
        <v>-6.3415516110259026E-3</v>
      </c>
      <c r="F10" s="79">
        <v>-2.6371513044971791E-3</v>
      </c>
      <c r="G10" s="79">
        <v>3.4460417064763921E-3</v>
      </c>
      <c r="H10" s="79">
        <v>1.6874571127879477E-3</v>
      </c>
      <c r="I10" s="79">
        <v>-2.253440683545856E-4</v>
      </c>
      <c r="J10" s="79">
        <v>6.1231501649797095E-3</v>
      </c>
      <c r="K10" s="79">
        <v>5.0281106792126572E-3</v>
      </c>
      <c r="L10" s="79" t="e">
        <v>#DIV/0!</v>
      </c>
      <c r="M10" s="79">
        <v>3.6846920782675359E-3</v>
      </c>
      <c r="N10" s="79">
        <v>-5.4301175204408622E-4</v>
      </c>
      <c r="O10" s="79">
        <v>-5.7801163313146555E-3</v>
      </c>
      <c r="P10" s="79">
        <v>-3.5900683809597014E-3</v>
      </c>
      <c r="Q10" s="79">
        <v>2.7957173458623176E-3</v>
      </c>
      <c r="R10" s="79">
        <v>1.0317307390726106E-2</v>
      </c>
      <c r="S10" s="79">
        <v>4.4609461137203156E-3</v>
      </c>
      <c r="T10" s="50"/>
    </row>
    <row r="11" spans="1:20" x14ac:dyDescent="0.25">
      <c r="A11" s="27" t="s">
        <v>95</v>
      </c>
      <c r="B11" s="89">
        <f>Calculations!E$27</f>
        <v>2.6759444082874303E-3</v>
      </c>
      <c r="C11" s="79">
        <v>2.6759444082874303E-3</v>
      </c>
      <c r="D11" s="79">
        <v>5.5355582484285324E-3</v>
      </c>
      <c r="E11" s="79">
        <v>-6.3415516110259026E-3</v>
      </c>
      <c r="F11" s="79">
        <v>-2.6371513044971791E-3</v>
      </c>
      <c r="G11" s="79">
        <v>3.4460417064763921E-3</v>
      </c>
      <c r="H11" s="79">
        <v>1.6874571127879477E-3</v>
      </c>
      <c r="I11" s="79">
        <v>-2.253440683545856E-4</v>
      </c>
      <c r="J11" s="79">
        <v>6.1231501649797095E-3</v>
      </c>
      <c r="K11" s="79">
        <v>5.0281106792126572E-3</v>
      </c>
      <c r="L11" s="79" t="e">
        <v>#DIV/0!</v>
      </c>
      <c r="M11" s="79">
        <v>3.6846920782675359E-3</v>
      </c>
      <c r="N11" s="79">
        <v>-5.4301175204408622E-4</v>
      </c>
      <c r="O11" s="79">
        <v>-5.7801163313146555E-3</v>
      </c>
      <c r="P11" s="79">
        <v>-3.5900683809597014E-3</v>
      </c>
      <c r="Q11" s="79">
        <v>2.7957173458623176E-3</v>
      </c>
      <c r="R11" s="79">
        <v>1.0317307390726106E-2</v>
      </c>
      <c r="S11" s="79">
        <v>4.4609461137203156E-3</v>
      </c>
      <c r="T11" s="50"/>
    </row>
    <row r="12" spans="1:20" x14ac:dyDescent="0.25">
      <c r="A12" s="27" t="s">
        <v>96</v>
      </c>
      <c r="B12" s="89">
        <f>Calculations!F$27</f>
        <v>2.6759444082874303E-3</v>
      </c>
      <c r="C12" s="79">
        <v>2.6759444082874303E-3</v>
      </c>
      <c r="D12" s="79">
        <v>5.5355582484285324E-3</v>
      </c>
      <c r="E12" s="79">
        <v>-6.3415516110259026E-3</v>
      </c>
      <c r="F12" s="79">
        <v>-2.6371513044971791E-3</v>
      </c>
      <c r="G12" s="79">
        <v>3.4460417064763921E-3</v>
      </c>
      <c r="H12" s="79">
        <v>1.6874571127879477E-3</v>
      </c>
      <c r="I12" s="79">
        <v>-2.253440683545856E-4</v>
      </c>
      <c r="J12" s="79">
        <v>6.1231501649797095E-3</v>
      </c>
      <c r="K12" s="79">
        <v>5.0281106792126572E-3</v>
      </c>
      <c r="L12" s="79" t="e">
        <v>#DIV/0!</v>
      </c>
      <c r="M12" s="79">
        <v>3.6846920782675359E-3</v>
      </c>
      <c r="N12" s="79">
        <v>-5.4301175204408622E-4</v>
      </c>
      <c r="O12" s="79">
        <v>-5.7801163313146555E-3</v>
      </c>
      <c r="P12" s="79">
        <v>-3.5900683809597014E-3</v>
      </c>
      <c r="Q12" s="79">
        <v>2.7957173458623176E-3</v>
      </c>
      <c r="R12" s="79">
        <v>1.0317307390726106E-2</v>
      </c>
      <c r="S12" s="79">
        <v>4.4609461137203156E-3</v>
      </c>
      <c r="T12"/>
    </row>
    <row r="13" spans="1:20" x14ac:dyDescent="0.25">
      <c r="A13" s="27" t="s">
        <v>97</v>
      </c>
      <c r="B13" s="89">
        <f>Calculations!G$27</f>
        <v>2.5764323694281374E-3</v>
      </c>
      <c r="C13" s="79">
        <v>2.5764323694281374E-3</v>
      </c>
      <c r="D13" s="79">
        <v>5.6678506813341517E-3</v>
      </c>
      <c r="E13" s="79">
        <v>-6.3415516110259026E-3</v>
      </c>
      <c r="F13" s="79">
        <v>-1.9440497348567471E-3</v>
      </c>
      <c r="G13" s="79">
        <v>3.2478791569194761E-3</v>
      </c>
      <c r="H13" s="79">
        <v>1.2233987376708321E-3</v>
      </c>
      <c r="I13" s="79">
        <v>2.0180151670667022E-4</v>
      </c>
      <c r="J13" s="79">
        <v>5.8490772728519921E-3</v>
      </c>
      <c r="K13" s="79">
        <v>4.7130433282988127E-3</v>
      </c>
      <c r="L13" s="79" t="e">
        <v>#DIV/0!</v>
      </c>
      <c r="M13" s="79">
        <v>3.3881692759438484E-3</v>
      </c>
      <c r="N13" s="79">
        <v>5.8612510223557119E-4</v>
      </c>
      <c r="O13" s="79">
        <v>-4.9817611510852037E-3</v>
      </c>
      <c r="P13" s="79">
        <v>-2.4329104998304487E-3</v>
      </c>
      <c r="Q13" s="79">
        <v>2.9939324141135112E-3</v>
      </c>
      <c r="R13" s="79">
        <v>1.0978986210538146E-2</v>
      </c>
      <c r="S13" s="79">
        <v>4.4716882519264074E-3</v>
      </c>
      <c r="T13"/>
    </row>
    <row r="14" spans="1:20" s="49" customFormat="1" x14ac:dyDescent="0.25">
      <c r="A14" s="27" t="s">
        <v>98</v>
      </c>
      <c r="B14" s="89">
        <f>Calculations!H$27</f>
        <v>2.5764323694281374E-3</v>
      </c>
      <c r="C14" s="79">
        <v>2.5764323694281374E-3</v>
      </c>
      <c r="D14" s="79">
        <v>5.6678506813341517E-3</v>
      </c>
      <c r="E14" s="79">
        <v>-6.3415516110259026E-3</v>
      </c>
      <c r="F14" s="79">
        <v>-1.9440497348567471E-3</v>
      </c>
      <c r="G14" s="79">
        <v>3.2478791569194761E-3</v>
      </c>
      <c r="H14" s="79">
        <v>1.2233987376708321E-3</v>
      </c>
      <c r="I14" s="79">
        <v>2.0180151670667022E-4</v>
      </c>
      <c r="J14" s="79">
        <v>5.8490772728519921E-3</v>
      </c>
      <c r="K14" s="79">
        <v>4.7130433282988127E-3</v>
      </c>
      <c r="L14" s="79" t="e">
        <v>#DIV/0!</v>
      </c>
      <c r="M14" s="79">
        <v>3.3881692759438484E-3</v>
      </c>
      <c r="N14" s="79">
        <v>5.8612510223557119E-4</v>
      </c>
      <c r="O14" s="79">
        <v>-4.9817611510852037E-3</v>
      </c>
      <c r="P14" s="79">
        <v>-2.4329104998304487E-3</v>
      </c>
      <c r="Q14" s="79">
        <v>2.9939324141135112E-3</v>
      </c>
      <c r="R14" s="79">
        <v>1.0978986210538146E-2</v>
      </c>
      <c r="S14" s="79">
        <v>4.4716882519264074E-3</v>
      </c>
      <c r="T14"/>
    </row>
    <row r="15" spans="1:20" s="49" customFormat="1" x14ac:dyDescent="0.25">
      <c r="A15" s="27" t="s">
        <v>99</v>
      </c>
      <c r="B15" s="89">
        <f>Calculations!I$27</f>
        <v>2.5764323694281374E-3</v>
      </c>
      <c r="C15" s="79">
        <v>2.5764323694281374E-3</v>
      </c>
      <c r="D15" s="79">
        <v>5.6678506813341517E-3</v>
      </c>
      <c r="E15" s="79">
        <v>-6.3415516110259026E-3</v>
      </c>
      <c r="F15" s="79">
        <v>-1.9440497348567471E-3</v>
      </c>
      <c r="G15" s="79">
        <v>3.2478791569194761E-3</v>
      </c>
      <c r="H15" s="79">
        <v>1.2233987376708321E-3</v>
      </c>
      <c r="I15" s="79">
        <v>2.0180151670667022E-4</v>
      </c>
      <c r="J15" s="79">
        <v>5.8490772728519921E-3</v>
      </c>
      <c r="K15" s="79">
        <v>4.7130433282988127E-3</v>
      </c>
      <c r="L15" s="79" t="e">
        <v>#DIV/0!</v>
      </c>
      <c r="M15" s="79">
        <v>3.3881692759438484E-3</v>
      </c>
      <c r="N15" s="79">
        <v>5.8612510223557119E-4</v>
      </c>
      <c r="O15" s="79">
        <v>-4.9817611510852037E-3</v>
      </c>
      <c r="P15" s="79">
        <v>-2.4329104998304487E-3</v>
      </c>
      <c r="Q15" s="79">
        <v>2.9939324141135112E-3</v>
      </c>
      <c r="R15" s="79">
        <v>1.0978986210538146E-2</v>
      </c>
      <c r="S15" s="79">
        <v>4.4716882519264074E-3</v>
      </c>
      <c r="T15"/>
    </row>
    <row r="16" spans="1:20" s="49" customFormat="1" x14ac:dyDescent="0.25">
      <c r="A16" s="27" t="s">
        <v>100</v>
      </c>
      <c r="B16" s="89">
        <f>Calculations!J$27</f>
        <v>2.5764323694281374E-3</v>
      </c>
      <c r="C16" s="79">
        <v>2.5764323694281374E-3</v>
      </c>
      <c r="D16" s="79">
        <v>5.6678506813341517E-3</v>
      </c>
      <c r="E16" s="79">
        <v>-6.3415516110259026E-3</v>
      </c>
      <c r="F16" s="79">
        <v>-1.9440497348567471E-3</v>
      </c>
      <c r="G16" s="79">
        <v>3.2478791569194761E-3</v>
      </c>
      <c r="H16" s="79">
        <v>1.2233987376708321E-3</v>
      </c>
      <c r="I16" s="79">
        <v>2.0180151670667022E-4</v>
      </c>
      <c r="J16" s="79">
        <v>5.8490772728519921E-3</v>
      </c>
      <c r="K16" s="79">
        <v>4.7130433282988127E-3</v>
      </c>
      <c r="L16" s="79" t="e">
        <v>#DIV/0!</v>
      </c>
      <c r="M16" s="79">
        <v>3.3881692759438484E-3</v>
      </c>
      <c r="N16" s="79">
        <v>5.8612510223557119E-4</v>
      </c>
      <c r="O16" s="79">
        <v>-4.9817611510852037E-3</v>
      </c>
      <c r="P16" s="79">
        <v>-2.4329104998304487E-3</v>
      </c>
      <c r="Q16" s="79">
        <v>2.9939324141135112E-3</v>
      </c>
      <c r="R16" s="79">
        <v>1.0978986210538146E-2</v>
      </c>
      <c r="S16" s="79">
        <v>4.4716882519264074E-3</v>
      </c>
      <c r="T16"/>
    </row>
    <row r="17" spans="1:20" s="49" customFormat="1" x14ac:dyDescent="0.25">
      <c r="A17" s="31"/>
      <c r="B17" s="33"/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/>
    </row>
    <row r="18" spans="1:20" x14ac:dyDescent="0.25">
      <c r="A18" s="27" t="s">
        <v>87</v>
      </c>
      <c r="B18" s="89">
        <f>Calculations!D$22</f>
        <v>-2.7037850994376458E-3</v>
      </c>
      <c r="C18" s="79">
        <v>-2.7037850994376458E-3</v>
      </c>
      <c r="D18" s="79">
        <v>-6.0426672578741195E-4</v>
      </c>
      <c r="E18" s="79">
        <v>-5.5977496483825594E-3</v>
      </c>
      <c r="F18" s="79">
        <v>-8.24196101872815E-3</v>
      </c>
      <c r="G18" s="79">
        <v>-7.9817848451494214E-5</v>
      </c>
      <c r="H18" s="79">
        <v>-3.7327579583040634E-3</v>
      </c>
      <c r="I18" s="79">
        <v>-8.8122778639267256E-3</v>
      </c>
      <c r="J18" s="79">
        <v>1.0788473144749391E-3</v>
      </c>
      <c r="K18" s="79">
        <v>-5.0573410845918335E-4</v>
      </c>
      <c r="L18" s="79" t="e">
        <v>#DIV/0!</v>
      </c>
      <c r="M18" s="79">
        <v>-4.434476022891356E-3</v>
      </c>
      <c r="N18" s="79">
        <v>-3.2373115800725313E-3</v>
      </c>
      <c r="O18" s="79">
        <v>-1.119210906632543E-2</v>
      </c>
      <c r="P18" s="79">
        <v>-6.4690180568438005E-3</v>
      </c>
      <c r="Q18" s="79">
        <v>-3.1138295635769163E-3</v>
      </c>
      <c r="R18" s="79">
        <v>7.8003622248760994E-3</v>
      </c>
      <c r="S18" s="79">
        <v>-1.3720852993549465E-3</v>
      </c>
      <c r="T18" s="50"/>
    </row>
    <row r="19" spans="1:20" x14ac:dyDescent="0.25">
      <c r="A19" s="27" t="s">
        <v>88</v>
      </c>
      <c r="B19" s="89">
        <f>Calculations!E$22</f>
        <v>-2.7037850994376458E-3</v>
      </c>
      <c r="C19" s="79">
        <v>-2.7037850994376458E-3</v>
      </c>
      <c r="D19" s="79">
        <v>-6.0426672578741195E-4</v>
      </c>
      <c r="E19" s="79">
        <v>-5.5977496483825594E-3</v>
      </c>
      <c r="F19" s="79">
        <v>-8.24196101872815E-3</v>
      </c>
      <c r="G19" s="79">
        <v>-7.9817848451494214E-5</v>
      </c>
      <c r="H19" s="79">
        <v>-3.7327579583040634E-3</v>
      </c>
      <c r="I19" s="79">
        <v>-8.8122778639267256E-3</v>
      </c>
      <c r="J19" s="79">
        <v>1.0788473144749391E-3</v>
      </c>
      <c r="K19" s="79">
        <v>-5.0573410845918335E-4</v>
      </c>
      <c r="L19" s="79" t="e">
        <v>#DIV/0!</v>
      </c>
      <c r="M19" s="79">
        <v>-4.434476022891356E-3</v>
      </c>
      <c r="N19" s="79">
        <v>-3.2373115800725313E-3</v>
      </c>
      <c r="O19" s="79">
        <v>-1.119210906632543E-2</v>
      </c>
      <c r="P19" s="79">
        <v>-6.4690180568438005E-3</v>
      </c>
      <c r="Q19" s="79">
        <v>-3.1138295635769163E-3</v>
      </c>
      <c r="R19" s="79">
        <v>7.8003622248760994E-3</v>
      </c>
      <c r="S19" s="79">
        <v>-1.3720852993549465E-3</v>
      </c>
      <c r="T19" s="50"/>
    </row>
    <row r="20" spans="1:20" x14ac:dyDescent="0.25">
      <c r="A20" s="27" t="s">
        <v>89</v>
      </c>
      <c r="B20" s="89">
        <f>Calculations!F$22</f>
        <v>-2.7037850994376458E-3</v>
      </c>
      <c r="C20" s="79">
        <v>-2.7037850994376458E-3</v>
      </c>
      <c r="D20" s="79">
        <v>-6.0426672578741195E-4</v>
      </c>
      <c r="E20" s="79">
        <v>-5.5977496483825594E-3</v>
      </c>
      <c r="F20" s="79">
        <v>-8.24196101872815E-3</v>
      </c>
      <c r="G20" s="79">
        <v>-7.9817848451494214E-5</v>
      </c>
      <c r="H20" s="79">
        <v>-3.7327579583040634E-3</v>
      </c>
      <c r="I20" s="79">
        <v>-8.8122778639267256E-3</v>
      </c>
      <c r="J20" s="79">
        <v>1.0788473144749391E-3</v>
      </c>
      <c r="K20" s="79">
        <v>-5.0573410845918335E-4</v>
      </c>
      <c r="L20" s="79" t="e">
        <v>#DIV/0!</v>
      </c>
      <c r="M20" s="79">
        <v>-4.434476022891356E-3</v>
      </c>
      <c r="N20" s="79">
        <v>-3.2373115800725313E-3</v>
      </c>
      <c r="O20" s="79">
        <v>-1.119210906632543E-2</v>
      </c>
      <c r="P20" s="79">
        <v>-6.4690180568438005E-3</v>
      </c>
      <c r="Q20" s="79">
        <v>-3.1138295635769163E-3</v>
      </c>
      <c r="R20" s="79">
        <v>7.8003622248760994E-3</v>
      </c>
      <c r="S20" s="79">
        <v>-1.3720852993549465E-3</v>
      </c>
      <c r="T20" s="50"/>
    </row>
    <row r="21" spans="1:20" x14ac:dyDescent="0.25">
      <c r="A21" s="27" t="s">
        <v>90</v>
      </c>
      <c r="B21" s="89">
        <f>Calculations!G$22</f>
        <v>-2.9100227079697574E-3</v>
      </c>
      <c r="C21" s="79">
        <v>-2.9100227079697574E-3</v>
      </c>
      <c r="D21" s="79">
        <v>-3.6985762079257481E-4</v>
      </c>
      <c r="E21" s="79">
        <v>-5.5977496483825594E-3</v>
      </c>
      <c r="F21" s="79">
        <v>-6.9661701911387089E-3</v>
      </c>
      <c r="G21" s="79">
        <v>-9.5461080710716219E-4</v>
      </c>
      <c r="H21" s="79">
        <v>-4.493482223228192E-3</v>
      </c>
      <c r="I21" s="79">
        <v>-7.9467493432069762E-3</v>
      </c>
      <c r="J21" s="79">
        <v>4.9544270192569597E-4</v>
      </c>
      <c r="K21" s="79">
        <v>-1.1168902608527827E-3</v>
      </c>
      <c r="L21" s="79" t="e">
        <v>#DIV/0!</v>
      </c>
      <c r="M21" s="79">
        <v>-5.0833840535679875E-3</v>
      </c>
      <c r="N21" s="79">
        <v>-1.738428809779223E-3</v>
      </c>
      <c r="O21" s="79">
        <v>-9.4626745262024539E-3</v>
      </c>
      <c r="P21" s="79">
        <v>-5.1309851384399585E-3</v>
      </c>
      <c r="Q21" s="79">
        <v>-2.765834460422275E-3</v>
      </c>
      <c r="R21" s="79">
        <v>9.0244923465540895E-3</v>
      </c>
      <c r="S21" s="79">
        <v>-1.3541282737091704E-3</v>
      </c>
      <c r="T21" s="50"/>
    </row>
    <row r="22" spans="1:20" x14ac:dyDescent="0.25">
      <c r="A22" s="27" t="s">
        <v>91</v>
      </c>
      <c r="B22" s="89">
        <f>Calculations!H$22</f>
        <v>-2.9100227079697574E-3</v>
      </c>
      <c r="C22" s="79">
        <v>-2.9100227079697574E-3</v>
      </c>
      <c r="D22" s="79">
        <v>-3.6985762079257481E-4</v>
      </c>
      <c r="E22" s="79">
        <v>-5.5977496483825594E-3</v>
      </c>
      <c r="F22" s="79">
        <v>-6.9661701911387089E-3</v>
      </c>
      <c r="G22" s="79">
        <v>-9.5461080710716219E-4</v>
      </c>
      <c r="H22" s="79">
        <v>-4.493482223228192E-3</v>
      </c>
      <c r="I22" s="79">
        <v>-7.9467493432069762E-3</v>
      </c>
      <c r="J22" s="79">
        <v>4.9544270192569597E-4</v>
      </c>
      <c r="K22" s="79">
        <v>-1.1168902608527827E-3</v>
      </c>
      <c r="L22" s="79" t="e">
        <v>#DIV/0!</v>
      </c>
      <c r="M22" s="79">
        <v>-5.0833840535679875E-3</v>
      </c>
      <c r="N22" s="79">
        <v>-1.738428809779223E-3</v>
      </c>
      <c r="O22" s="79">
        <v>-9.4626745262024539E-3</v>
      </c>
      <c r="P22" s="79">
        <v>-5.1309851384399585E-3</v>
      </c>
      <c r="Q22" s="79">
        <v>-2.765834460422275E-3</v>
      </c>
      <c r="R22" s="79">
        <v>9.0244923465540895E-3</v>
      </c>
      <c r="S22" s="79">
        <v>-1.3541282737091704E-3</v>
      </c>
      <c r="T22" s="50"/>
    </row>
    <row r="23" spans="1:20" x14ac:dyDescent="0.25">
      <c r="A23" s="27" t="s">
        <v>92</v>
      </c>
      <c r="B23" s="89">
        <f>Calculations!I$22</f>
        <v>-2.9100227079697574E-3</v>
      </c>
      <c r="C23" s="79">
        <v>-2.9100227079697574E-3</v>
      </c>
      <c r="D23" s="79">
        <v>-3.6985762079257481E-4</v>
      </c>
      <c r="E23" s="79">
        <v>-5.5977496483825594E-3</v>
      </c>
      <c r="F23" s="79">
        <v>-6.9661701911387089E-3</v>
      </c>
      <c r="G23" s="79">
        <v>-9.5461080710716219E-4</v>
      </c>
      <c r="H23" s="79">
        <v>-4.493482223228192E-3</v>
      </c>
      <c r="I23" s="79">
        <v>-7.9467493432069762E-3</v>
      </c>
      <c r="J23" s="79">
        <v>4.9544270192569597E-4</v>
      </c>
      <c r="K23" s="79">
        <v>-1.1168902608527827E-3</v>
      </c>
      <c r="L23" s="79" t="e">
        <v>#DIV/0!</v>
      </c>
      <c r="M23" s="79">
        <v>-5.0833840535679875E-3</v>
      </c>
      <c r="N23" s="79">
        <v>-1.738428809779223E-3</v>
      </c>
      <c r="O23" s="79">
        <v>-9.4626745262024539E-3</v>
      </c>
      <c r="P23" s="79">
        <v>-5.1309851384399585E-3</v>
      </c>
      <c r="Q23" s="79">
        <v>-2.765834460422275E-3</v>
      </c>
      <c r="R23" s="79">
        <v>9.0244923465540895E-3</v>
      </c>
      <c r="S23" s="79">
        <v>-1.3541282737091704E-3</v>
      </c>
      <c r="T23" s="50"/>
    </row>
    <row r="24" spans="1:20" x14ac:dyDescent="0.25">
      <c r="A24" s="27" t="s">
        <v>93</v>
      </c>
      <c r="B24" s="89">
        <f>Calculations!J$22</f>
        <v>-2.9100227079697574E-3</v>
      </c>
      <c r="C24" s="79">
        <v>-2.9100227079697574E-3</v>
      </c>
      <c r="D24" s="79">
        <v>-3.6985762079257481E-4</v>
      </c>
      <c r="E24" s="79">
        <v>-5.5977496483825594E-3</v>
      </c>
      <c r="F24" s="79">
        <v>-6.9661701911387089E-3</v>
      </c>
      <c r="G24" s="79">
        <v>-9.5461080710716219E-4</v>
      </c>
      <c r="H24" s="79">
        <v>-4.493482223228192E-3</v>
      </c>
      <c r="I24" s="79">
        <v>-7.9467493432069762E-3</v>
      </c>
      <c r="J24" s="79">
        <v>4.9544270192569597E-4</v>
      </c>
      <c r="K24" s="79">
        <v>-1.1168902608527827E-3</v>
      </c>
      <c r="L24" s="79" t="e">
        <v>#DIV/0!</v>
      </c>
      <c r="M24" s="79">
        <v>-5.0833840535679875E-3</v>
      </c>
      <c r="N24" s="79">
        <v>-1.738428809779223E-3</v>
      </c>
      <c r="O24" s="79">
        <v>-9.4626745262024539E-3</v>
      </c>
      <c r="P24" s="79">
        <v>-5.1309851384399585E-3</v>
      </c>
      <c r="Q24" s="79">
        <v>-2.765834460422275E-3</v>
      </c>
      <c r="R24" s="79">
        <v>9.0244923465540895E-3</v>
      </c>
      <c r="S24" s="79">
        <v>-1.3541282737091704E-3</v>
      </c>
      <c r="T24" s="50"/>
    </row>
    <row r="25" spans="1:20" x14ac:dyDescent="0.25"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1:20" x14ac:dyDescent="0.25">
      <c r="A26" s="27" t="s">
        <v>103</v>
      </c>
      <c r="B26" s="89">
        <f>Calculations!D$23</f>
        <v>7.6920605411541759E-3</v>
      </c>
      <c r="C26" s="79">
        <v>7.6920605411541759E-3</v>
      </c>
      <c r="D26" s="79">
        <v>1.348971859106142E-2</v>
      </c>
      <c r="E26" s="79">
        <v>-8.776702745431908E-3</v>
      </c>
      <c r="F26" s="79">
        <v>4.0296996069870616E-3</v>
      </c>
      <c r="G26" s="79">
        <v>4.4786487388956964E-3</v>
      </c>
      <c r="H26" s="79">
        <v>1.0166005827345281E-2</v>
      </c>
      <c r="I26" s="79">
        <v>8.1414753528494897E-3</v>
      </c>
      <c r="J26" s="79">
        <v>1.059248382763156E-2</v>
      </c>
      <c r="K26" s="79">
        <v>1.0916661036087173E-2</v>
      </c>
      <c r="L26" s="79">
        <v>1.6560881966073086E-2</v>
      </c>
      <c r="M26" s="79">
        <v>1.0516756206339871E-2</v>
      </c>
      <c r="N26" s="79">
        <v>7.6848904384805633E-3</v>
      </c>
      <c r="O26" s="79">
        <v>-1.1395962838569218E-3</v>
      </c>
      <c r="P26" s="79">
        <v>1.4828168635165118E-2</v>
      </c>
      <c r="Q26" s="79">
        <v>1.0616260616153419E-2</v>
      </c>
      <c r="R26" s="79">
        <v>1.3278291392978758E-2</v>
      </c>
      <c r="S26" s="79">
        <v>1.3145659509952036E-2</v>
      </c>
      <c r="T26" s="50"/>
    </row>
    <row r="27" spans="1:20" x14ac:dyDescent="0.25">
      <c r="A27" s="27" t="s">
        <v>104</v>
      </c>
      <c r="B27" s="89">
        <f>Calculations!E$23</f>
        <v>7.6920605411541759E-3</v>
      </c>
      <c r="C27" s="79">
        <v>7.6920605411541759E-3</v>
      </c>
      <c r="D27" s="79">
        <v>1.348971859106142E-2</v>
      </c>
      <c r="E27" s="79">
        <v>-8.776702745431908E-3</v>
      </c>
      <c r="F27" s="79">
        <v>4.0296996069870616E-3</v>
      </c>
      <c r="G27" s="79">
        <v>4.4786487388956964E-3</v>
      </c>
      <c r="H27" s="79">
        <v>1.0166005827345281E-2</v>
      </c>
      <c r="I27" s="79">
        <v>8.1414753528494897E-3</v>
      </c>
      <c r="J27" s="79">
        <v>1.059248382763156E-2</v>
      </c>
      <c r="K27" s="79">
        <v>1.0916661036087173E-2</v>
      </c>
      <c r="L27" s="79">
        <v>1.6560881966073086E-2</v>
      </c>
      <c r="M27" s="79">
        <v>1.0516756206339871E-2</v>
      </c>
      <c r="N27" s="79">
        <v>7.6848904384805633E-3</v>
      </c>
      <c r="O27" s="79">
        <v>-1.1395962838569218E-3</v>
      </c>
      <c r="P27" s="79">
        <v>1.4828168635165118E-2</v>
      </c>
      <c r="Q27" s="79">
        <v>1.0616260616153419E-2</v>
      </c>
      <c r="R27" s="79">
        <v>1.3278291392978758E-2</v>
      </c>
      <c r="S27" s="79">
        <v>1.3145659509952036E-2</v>
      </c>
      <c r="T27" s="50"/>
    </row>
    <row r="28" spans="1:20" x14ac:dyDescent="0.25">
      <c r="A28" s="27" t="s">
        <v>105</v>
      </c>
      <c r="B28" s="89">
        <f>Calculations!F$23</f>
        <v>7.6920605411541759E-3</v>
      </c>
      <c r="C28" s="79">
        <v>7.6920605411541759E-3</v>
      </c>
      <c r="D28" s="79">
        <v>1.348971859106142E-2</v>
      </c>
      <c r="E28" s="79">
        <v>-8.776702745431908E-3</v>
      </c>
      <c r="F28" s="79">
        <v>4.0296996069870616E-3</v>
      </c>
      <c r="G28" s="79">
        <v>4.4786487388956964E-3</v>
      </c>
      <c r="H28" s="79">
        <v>1.0166005827345281E-2</v>
      </c>
      <c r="I28" s="79">
        <v>8.1414753528494897E-3</v>
      </c>
      <c r="J28" s="79">
        <v>1.059248382763156E-2</v>
      </c>
      <c r="K28" s="79">
        <v>1.0916661036087173E-2</v>
      </c>
      <c r="L28" s="79">
        <v>1.6560881966073086E-2</v>
      </c>
      <c r="M28" s="79">
        <v>1.0516756206339871E-2</v>
      </c>
      <c r="N28" s="79">
        <v>7.6848904384805633E-3</v>
      </c>
      <c r="O28" s="79">
        <v>-1.1395962838569218E-3</v>
      </c>
      <c r="P28" s="79">
        <v>1.4828168635165118E-2</v>
      </c>
      <c r="Q28" s="79">
        <v>1.0616260616153419E-2</v>
      </c>
      <c r="R28" s="79">
        <v>1.3278291392978758E-2</v>
      </c>
      <c r="S28" s="79">
        <v>1.3145659509952036E-2</v>
      </c>
      <c r="T28" s="50"/>
    </row>
    <row r="29" spans="1:20" x14ac:dyDescent="0.25">
      <c r="A29" s="27" t="s">
        <v>106</v>
      </c>
      <c r="B29" s="89">
        <f>Calculations!G$23</f>
        <v>7.6920605411541759E-3</v>
      </c>
      <c r="C29" s="79">
        <v>7.6920605411541759E-3</v>
      </c>
      <c r="D29" s="79">
        <v>1.348971859106142E-2</v>
      </c>
      <c r="E29" s="79">
        <v>-8.776702745431908E-3</v>
      </c>
      <c r="F29" s="79">
        <v>4.0296996069870616E-3</v>
      </c>
      <c r="G29" s="79">
        <v>4.4786487388956964E-3</v>
      </c>
      <c r="H29" s="79">
        <v>1.0166005827345281E-2</v>
      </c>
      <c r="I29" s="79">
        <v>8.1414753528494897E-3</v>
      </c>
      <c r="J29" s="79">
        <v>1.059248382763156E-2</v>
      </c>
      <c r="K29" s="79">
        <v>1.0916661036087173E-2</v>
      </c>
      <c r="L29" s="79">
        <v>1.6560881966073086E-2</v>
      </c>
      <c r="M29" s="79">
        <v>1.0516756206339871E-2</v>
      </c>
      <c r="N29" s="79">
        <v>7.6848904384805633E-3</v>
      </c>
      <c r="O29" s="79">
        <v>-1.1395962838569218E-3</v>
      </c>
      <c r="P29" s="79">
        <v>1.4828168635165118E-2</v>
      </c>
      <c r="Q29" s="79">
        <v>1.0616260616153419E-2</v>
      </c>
      <c r="R29" s="79">
        <v>1.3278291392978758E-2</v>
      </c>
      <c r="S29" s="79">
        <v>1.3145659509952036E-2</v>
      </c>
      <c r="T29" s="50"/>
    </row>
    <row r="30" spans="1:20" x14ac:dyDescent="0.25">
      <c r="A30" s="27" t="s">
        <v>107</v>
      </c>
      <c r="B30" s="89">
        <f>Calculations!H$23</f>
        <v>7.6920605411541759E-3</v>
      </c>
      <c r="C30" s="79">
        <v>7.6920605411541759E-3</v>
      </c>
      <c r="D30" s="79">
        <v>1.348971859106142E-2</v>
      </c>
      <c r="E30" s="79">
        <v>-8.776702745431908E-3</v>
      </c>
      <c r="F30" s="79">
        <v>4.0296996069870616E-3</v>
      </c>
      <c r="G30" s="79">
        <v>4.4786487388956964E-3</v>
      </c>
      <c r="H30" s="79">
        <v>1.0166005827345281E-2</v>
      </c>
      <c r="I30" s="79">
        <v>8.1414753528494897E-3</v>
      </c>
      <c r="J30" s="79">
        <v>1.059248382763156E-2</v>
      </c>
      <c r="K30" s="79">
        <v>1.0916661036087173E-2</v>
      </c>
      <c r="L30" s="79">
        <v>1.6560881966073086E-2</v>
      </c>
      <c r="M30" s="79">
        <v>1.0516756206339871E-2</v>
      </c>
      <c r="N30" s="79">
        <v>7.6848904384805633E-3</v>
      </c>
      <c r="O30" s="79">
        <v>-1.1395962838569218E-3</v>
      </c>
      <c r="P30" s="79">
        <v>1.4828168635165118E-2</v>
      </c>
      <c r="Q30" s="79">
        <v>1.0616260616153419E-2</v>
      </c>
      <c r="R30" s="79">
        <v>1.3278291392978758E-2</v>
      </c>
      <c r="S30" s="79">
        <v>1.3145659509952036E-2</v>
      </c>
      <c r="T30" s="50"/>
    </row>
    <row r="31" spans="1:20" x14ac:dyDescent="0.25">
      <c r="A31" s="27" t="s">
        <v>108</v>
      </c>
      <c r="B31" s="89">
        <f>Calculations!I$23</f>
        <v>7.6920605411541759E-3</v>
      </c>
      <c r="C31" s="79">
        <v>7.6920605411541759E-3</v>
      </c>
      <c r="D31" s="79">
        <v>1.348971859106142E-2</v>
      </c>
      <c r="E31" s="79">
        <v>-8.776702745431908E-3</v>
      </c>
      <c r="F31" s="79">
        <v>4.0296996069870616E-3</v>
      </c>
      <c r="G31" s="79">
        <v>4.4786487388956964E-3</v>
      </c>
      <c r="H31" s="79">
        <v>1.0166005827345281E-2</v>
      </c>
      <c r="I31" s="79">
        <v>8.1414753528494897E-3</v>
      </c>
      <c r="J31" s="79">
        <v>1.059248382763156E-2</v>
      </c>
      <c r="K31" s="79">
        <v>1.0916661036087173E-2</v>
      </c>
      <c r="L31" s="79">
        <v>1.6560881966073086E-2</v>
      </c>
      <c r="M31" s="79">
        <v>1.0516756206339871E-2</v>
      </c>
      <c r="N31" s="79">
        <v>7.6848904384805633E-3</v>
      </c>
      <c r="O31" s="79">
        <v>-1.1395962838569218E-3</v>
      </c>
      <c r="P31" s="79">
        <v>1.4828168635165118E-2</v>
      </c>
      <c r="Q31" s="79">
        <v>1.0616260616153419E-2</v>
      </c>
      <c r="R31" s="79">
        <v>1.3278291392978758E-2</v>
      </c>
      <c r="S31" s="79">
        <v>1.3145659509952036E-2</v>
      </c>
      <c r="T31" s="50"/>
    </row>
    <row r="32" spans="1:20" x14ac:dyDescent="0.25">
      <c r="A32" s="27" t="s">
        <v>109</v>
      </c>
      <c r="B32" s="89">
        <f>Calculations!J$23</f>
        <v>7.6920605411541759E-3</v>
      </c>
      <c r="C32" s="79">
        <v>7.6920605411541759E-3</v>
      </c>
      <c r="D32" s="79">
        <v>1.348971859106142E-2</v>
      </c>
      <c r="E32" s="79">
        <v>-8.776702745431908E-3</v>
      </c>
      <c r="F32" s="79">
        <v>4.0296996069870616E-3</v>
      </c>
      <c r="G32" s="79">
        <v>4.4786487388956964E-3</v>
      </c>
      <c r="H32" s="79">
        <v>1.0166005827345281E-2</v>
      </c>
      <c r="I32" s="79">
        <v>8.1414753528494897E-3</v>
      </c>
      <c r="J32" s="79">
        <v>1.059248382763156E-2</v>
      </c>
      <c r="K32" s="79">
        <v>1.0916661036087173E-2</v>
      </c>
      <c r="L32" s="79">
        <v>1.6560881966073086E-2</v>
      </c>
      <c r="M32" s="79">
        <v>1.0516756206339871E-2</v>
      </c>
      <c r="N32" s="79">
        <v>7.6848904384805633E-3</v>
      </c>
      <c r="O32" s="79">
        <v>-1.1395962838569218E-3</v>
      </c>
      <c r="P32" s="79">
        <v>1.4828168635165118E-2</v>
      </c>
      <c r="Q32" s="79">
        <v>1.0616260616153419E-2</v>
      </c>
      <c r="R32" s="79">
        <v>1.3278291392978758E-2</v>
      </c>
      <c r="S32" s="79">
        <v>1.3145659509952036E-2</v>
      </c>
      <c r="T32" s="50"/>
    </row>
    <row r="33" spans="1:19" x14ac:dyDescent="0.25"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  <c r="R33" s="79">
        <v>0</v>
      </c>
      <c r="S33" s="79">
        <v>0</v>
      </c>
    </row>
    <row r="34" spans="1:19" x14ac:dyDescent="0.25">
      <c r="A34" s="27" t="s">
        <v>53</v>
      </c>
      <c r="B34" s="89">
        <f>Calculations!C18</f>
        <v>0.48251160187303294</v>
      </c>
      <c r="C34" s="79">
        <v>0.48251160187303294</v>
      </c>
      <c r="D34" s="79">
        <v>0.56436559027232602</v>
      </c>
      <c r="E34" s="79">
        <v>0.76602298305887928</v>
      </c>
      <c r="F34" s="79">
        <v>0.54327210593763353</v>
      </c>
      <c r="G34" s="79">
        <v>0.22652508527439538</v>
      </c>
      <c r="H34" s="79">
        <v>0.61002178649237471</v>
      </c>
      <c r="I34" s="79">
        <v>0.49350838803792851</v>
      </c>
      <c r="J34" s="79">
        <v>0.46978183962264153</v>
      </c>
      <c r="K34" s="79">
        <v>0.51552675969943262</v>
      </c>
      <c r="L34" s="79" t="e">
        <v>#DIV/0!</v>
      </c>
      <c r="M34" s="79">
        <v>0.4569565921606738</v>
      </c>
      <c r="N34" s="79">
        <v>0.75331898975575173</v>
      </c>
      <c r="O34" s="79">
        <v>0.46162786836250125</v>
      </c>
      <c r="P34" s="79">
        <v>0.86482018881093192</v>
      </c>
      <c r="Q34" s="79">
        <v>0.56959154440489623</v>
      </c>
      <c r="R34" s="79">
        <v>0.54052980814248486</v>
      </c>
      <c r="S34" s="79">
        <v>0.59821366956830346</v>
      </c>
    </row>
  </sheetData>
  <pageMargins left="0.25" right="0.25" top="0.75" bottom="0.75" header="0.3" footer="0.3"/>
  <pageSetup paperSize="9" scale="56" fitToHeight="0" orientation="landscape" r:id="rId1"/>
  <headerFooter>
    <oddHeader>&amp;R&amp;D &amp;T</oddHeader>
    <oddFooter>&amp;L&amp;F&amp;C&amp;A&amp;R&amp;P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im:links xmlns:im="http://www.autonomy.com/WorkSite">
  <im:linkstream>C:\Users\jasonm\AppData\Local\Temp\NetRight\Links\iManage\1689838_2.xlsx?!nrtdms:0:!session:copper:!database:iManage:!document:1689838,2:?N*</im:linkstream>
</im:links>
</file>

<file path=customXml/itemProps1.xml><?xml version="1.0" encoding="utf-8"?>
<ds:datastoreItem xmlns:ds="http://schemas.openxmlformats.org/officeDocument/2006/customXml" ds:itemID="{B43CF274-D9A6-464B-BCC4-AC90D5644093}">
  <ds:schemaRefs>
    <ds:schemaRef ds:uri="http://www.autonomy.com/WorkSit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CoverSheet</vt:lpstr>
      <vt:lpstr>Description</vt:lpstr>
      <vt:lpstr>Table of Contents</vt:lpstr>
      <vt:lpstr>Inputs</vt:lpstr>
      <vt:lpstr>EDB data</vt:lpstr>
      <vt:lpstr>Calculations</vt:lpstr>
      <vt:lpstr>Outputs</vt:lpstr>
      <vt:lpstr>Change_in_GDP</vt:lpstr>
      <vt:lpstr>EDB_Name</vt:lpstr>
      <vt:lpstr>Indiv_Data</vt:lpstr>
      <vt:lpstr>Calculations!Print_Area</vt:lpstr>
      <vt:lpstr>CoverSheet!Print_Area</vt:lpstr>
      <vt:lpstr>Description!Print_Area</vt:lpstr>
      <vt:lpstr>'EDB data'!Print_Area</vt:lpstr>
      <vt:lpstr>Inputs!Print_Area</vt:lpstr>
      <vt:lpstr>Outputs!Print_Area</vt:lpstr>
      <vt:lpstr>'Table of Contents'!Print_Area</vt:lpstr>
      <vt:lpstr>rEDBNames</vt:lpstr>
      <vt:lpstr>Scenario</vt:lpstr>
      <vt:lpstr>Supplier_Specific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2014-11-27T01:25:01Z</dcterms:created>
  <dcterms:modified xsi:type="dcterms:W3CDTF">2014-11-27T01:25:17Z</dcterms:modified>
</cp:coreProperties>
</file>