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-15" yWindow="-15" windowWidth="17340" windowHeight="4830" tabRatio="799" activeTab="1"/>
  </bookViews>
  <sheets>
    <sheet name="Overview" sheetId="5" r:id="rId1"/>
    <sheet name="Summary" sheetId="28" r:id="rId2"/>
    <sheet name="GDP" sheetId="13" r:id="rId3"/>
    <sheet name="Population" sheetId="14" r:id="rId4"/>
    <sheet name="Revenue shares " sheetId="23" r:id="rId5"/>
    <sheet name="Energy use per residential user" sheetId="12" r:id="rId6"/>
    <sheet name="Inputs" sheetId="2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6" hidden="1">Inputs!#REF!</definedName>
    <definedName name="anscount" hidden="1">1</definedName>
    <definedName name="blhp2" hidden="1">'[1]Data 5'!#REF!</definedName>
    <definedName name="BLPH1" hidden="1">'[1]Data 5'!#REF!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'[1]Data 5'!#REF!</definedName>
    <definedName name="BLPH20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[2]govt!#REF!</definedName>
    <definedName name="BLPH40" hidden="1">[2]govt!#REF!</definedName>
    <definedName name="BLPH41" hidden="1">[2]govt!#REF!</definedName>
    <definedName name="BLPH42" hidden="1">[2]govt!#REF!</definedName>
    <definedName name="BLPH43" hidden="1">[2]govt!#REF!</definedName>
    <definedName name="BLPH44" hidden="1">[2]govt!#REF!</definedName>
    <definedName name="BLPH47" hidden="1">#REF!</definedName>
    <definedName name="BLPH48" hidden="1">#REF!</definedName>
    <definedName name="BLPH49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0" hidden="1">#REF!</definedName>
    <definedName name="BLPH61" hidden="1">#REF!</definedName>
    <definedName name="BLPH62" hidden="1">#REF!</definedName>
    <definedName name="BLPH9" hidden="1">#REF!</definedName>
    <definedName name="BLPI1" hidden="1">#REF!</definedName>
    <definedName name="BLPI2" hidden="1">#REF!</definedName>
    <definedName name="BLPI3" hidden="1">#REF!</definedName>
    <definedName name="BLPI4" hidden="1">#REF!</definedName>
    <definedName name="BLPI5" hidden="1">#REF!</definedName>
    <definedName name="BLPI6" hidden="1">#REF!</definedName>
    <definedName name="BLPI7" hidden="1">#REF!</definedName>
    <definedName name="BLPI8" hidden="1">#REF!</definedName>
    <definedName name="BLPI9" hidden="1">#REF!</definedName>
    <definedName name="DME_Dirty" hidden="1">"False"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limcount" hidden="1">1</definedName>
    <definedName name="overview">[3]Overview!#REF!</definedName>
    <definedName name="revenue_shares__A1">[3]Overview!#REF!</definedName>
    <definedName name="sdfasdf" hidden="1">'[1]Data 5'!#REF!</definedName>
    <definedName name="sencount" hidden="1">1</definedName>
    <definedName name="sldfjk">[3]Overview!#REF!</definedName>
    <definedName name="x" hidden="1">[2]govt!#REF!</definedName>
  </definedNames>
  <calcPr calcId="125725" calcMode="autoNoTable" iterateDelta="9.9999999999999995E-7"/>
</workbook>
</file>

<file path=xl/calcChain.xml><?xml version="1.0" encoding="utf-8"?>
<calcChain xmlns="http://schemas.openxmlformats.org/spreadsheetml/2006/main">
  <c r="C270" i="14"/>
  <c r="C271"/>
  <c r="C272"/>
  <c r="C273"/>
  <c r="C274"/>
  <c r="C275"/>
  <c r="C276"/>
  <c r="C277"/>
  <c r="C278"/>
  <c r="C279"/>
  <c r="C280"/>
  <c r="C281"/>
  <c r="C282"/>
  <c r="C283"/>
  <c r="C284"/>
  <c r="C269"/>
  <c r="F127" i="13"/>
  <c r="F128"/>
  <c r="F129"/>
  <c r="F130"/>
  <c r="F131"/>
  <c r="F132"/>
  <c r="F133"/>
  <c r="F134"/>
  <c r="F135"/>
  <c r="F136"/>
  <c r="F137"/>
  <c r="F138"/>
  <c r="F139"/>
  <c r="F140"/>
  <c r="F141"/>
  <c r="F126"/>
  <c r="T169" i="14"/>
  <c r="U79"/>
  <c r="U80"/>
  <c r="U81"/>
  <c r="U82"/>
  <c r="U83"/>
  <c r="U84"/>
  <c r="B75"/>
  <c r="B159" s="1"/>
  <c r="A238"/>
  <c r="T238" s="1"/>
  <c r="A239"/>
  <c r="T239" s="1"/>
  <c r="A240"/>
  <c r="T240" s="1"/>
  <c r="A241"/>
  <c r="T241" s="1"/>
  <c r="A242"/>
  <c r="T242" s="1"/>
  <c r="A243"/>
  <c r="T243" s="1"/>
  <c r="A244"/>
  <c r="T244" s="1"/>
  <c r="A245"/>
  <c r="T245" s="1"/>
  <c r="A246"/>
  <c r="T246" s="1"/>
  <c r="A247"/>
  <c r="T247" s="1"/>
  <c r="A248"/>
  <c r="T248" s="1"/>
  <c r="A223"/>
  <c r="T223" s="1"/>
  <c r="A224"/>
  <c r="T224" s="1"/>
  <c r="A225"/>
  <c r="T225" s="1"/>
  <c r="A226"/>
  <c r="T226" s="1"/>
  <c r="A227"/>
  <c r="T227" s="1"/>
  <c r="A228"/>
  <c r="T228" s="1"/>
  <c r="A229"/>
  <c r="T229" s="1"/>
  <c r="A230"/>
  <c r="T230" s="1"/>
  <c r="A231"/>
  <c r="T231" s="1"/>
  <c r="A232"/>
  <c r="T232" s="1"/>
  <c r="A233"/>
  <c r="T233" s="1"/>
  <c r="A234"/>
  <c r="T234" s="1"/>
  <c r="A235"/>
  <c r="T235" s="1"/>
  <c r="A236"/>
  <c r="T236" s="1"/>
  <c r="A237"/>
  <c r="T237" s="1"/>
  <c r="A212"/>
  <c r="T212" s="1"/>
  <c r="A213"/>
  <c r="T213" s="1"/>
  <c r="A214"/>
  <c r="T214" s="1"/>
  <c r="A215"/>
  <c r="T215" s="1"/>
  <c r="A216"/>
  <c r="T216" s="1"/>
  <c r="A217"/>
  <c r="T217" s="1"/>
  <c r="A218"/>
  <c r="T218" s="1"/>
  <c r="A219"/>
  <c r="T219" s="1"/>
  <c r="A220"/>
  <c r="T220" s="1"/>
  <c r="A221"/>
  <c r="T221" s="1"/>
  <c r="A222"/>
  <c r="T222" s="1"/>
  <c r="A206"/>
  <c r="T206" s="1"/>
  <c r="A207"/>
  <c r="T207" s="1"/>
  <c r="A208"/>
  <c r="T208" s="1"/>
  <c r="A209"/>
  <c r="T209" s="1"/>
  <c r="A210"/>
  <c r="T210" s="1"/>
  <c r="A211"/>
  <c r="T211" s="1"/>
  <c r="A189"/>
  <c r="T189" s="1"/>
  <c r="A190"/>
  <c r="T190" s="1"/>
  <c r="A191"/>
  <c r="T191" s="1"/>
  <c r="A192"/>
  <c r="T192" s="1"/>
  <c r="A193"/>
  <c r="T193" s="1"/>
  <c r="A194"/>
  <c r="T194" s="1"/>
  <c r="A195"/>
  <c r="T195" s="1"/>
  <c r="A196"/>
  <c r="T196" s="1"/>
  <c r="A197"/>
  <c r="T197" s="1"/>
  <c r="A198"/>
  <c r="T198" s="1"/>
  <c r="A199"/>
  <c r="T199" s="1"/>
  <c r="A200"/>
  <c r="T200" s="1"/>
  <c r="A201"/>
  <c r="T201" s="1"/>
  <c r="A202"/>
  <c r="T202" s="1"/>
  <c r="A203"/>
  <c r="T203" s="1"/>
  <c r="A204"/>
  <c r="T204" s="1"/>
  <c r="A205"/>
  <c r="T205" s="1"/>
  <c r="A180"/>
  <c r="T180" s="1"/>
  <c r="A181"/>
  <c r="T181" s="1"/>
  <c r="A182"/>
  <c r="T182" s="1"/>
  <c r="A183"/>
  <c r="T183" s="1"/>
  <c r="A184"/>
  <c r="T184" s="1"/>
  <c r="A185"/>
  <c r="T185" s="1"/>
  <c r="A186"/>
  <c r="T186" s="1"/>
  <c r="A187"/>
  <c r="T187" s="1"/>
  <c r="A188"/>
  <c r="T188" s="1"/>
  <c r="A177"/>
  <c r="T177" s="1"/>
  <c r="A178"/>
  <c r="T178" s="1"/>
  <c r="A179"/>
  <c r="T179" s="1"/>
  <c r="A176"/>
  <c r="T176" s="1"/>
  <c r="A148"/>
  <c r="T148" s="1"/>
  <c r="A149"/>
  <c r="T149" s="1"/>
  <c r="A150"/>
  <c r="T150" s="1"/>
  <c r="A151"/>
  <c r="T151" s="1"/>
  <c r="A152"/>
  <c r="T152" s="1"/>
  <c r="A153"/>
  <c r="T153" s="1"/>
  <c r="A154"/>
  <c r="T154" s="1"/>
  <c r="A155"/>
  <c r="T155" s="1"/>
  <c r="A156"/>
  <c r="T156" s="1"/>
  <c r="A157"/>
  <c r="T157" s="1"/>
  <c r="A158"/>
  <c r="T158" s="1"/>
  <c r="A159"/>
  <c r="T159" s="1"/>
  <c r="A160"/>
  <c r="T160" s="1"/>
  <c r="A161"/>
  <c r="T161" s="1"/>
  <c r="A162"/>
  <c r="T162" s="1"/>
  <c r="A132"/>
  <c r="T132" s="1"/>
  <c r="A133"/>
  <c r="T133" s="1"/>
  <c r="A134"/>
  <c r="T134" s="1"/>
  <c r="A135"/>
  <c r="T135" s="1"/>
  <c r="A136"/>
  <c r="T136" s="1"/>
  <c r="A137"/>
  <c r="T137" s="1"/>
  <c r="A138"/>
  <c r="T138" s="1"/>
  <c r="A139"/>
  <c r="T139" s="1"/>
  <c r="A140"/>
  <c r="T140" s="1"/>
  <c r="A141"/>
  <c r="T141" s="1"/>
  <c r="A142"/>
  <c r="T142" s="1"/>
  <c r="A143"/>
  <c r="T143" s="1"/>
  <c r="A144"/>
  <c r="T144" s="1"/>
  <c r="A145"/>
  <c r="T145" s="1"/>
  <c r="A146"/>
  <c r="T146" s="1"/>
  <c r="A147"/>
  <c r="T147" s="1"/>
  <c r="A117"/>
  <c r="T117" s="1"/>
  <c r="A118"/>
  <c r="T118" s="1"/>
  <c r="A119"/>
  <c r="T119" s="1"/>
  <c r="A120"/>
  <c r="T120" s="1"/>
  <c r="A121"/>
  <c r="T121" s="1"/>
  <c r="A122"/>
  <c r="T122" s="1"/>
  <c r="A123"/>
  <c r="T123" s="1"/>
  <c r="A124"/>
  <c r="T124" s="1"/>
  <c r="A125"/>
  <c r="T125" s="1"/>
  <c r="A126"/>
  <c r="T126" s="1"/>
  <c r="A127"/>
  <c r="T127" s="1"/>
  <c r="A128"/>
  <c r="T128" s="1"/>
  <c r="A129"/>
  <c r="T129" s="1"/>
  <c r="A130"/>
  <c r="T130" s="1"/>
  <c r="A131"/>
  <c r="T131" s="1"/>
  <c r="A99"/>
  <c r="T99" s="1"/>
  <c r="A100"/>
  <c r="T100" s="1"/>
  <c r="A101"/>
  <c r="T101" s="1"/>
  <c r="A102"/>
  <c r="T102" s="1"/>
  <c r="A103"/>
  <c r="T103" s="1"/>
  <c r="A104"/>
  <c r="T104" s="1"/>
  <c r="A105"/>
  <c r="T105" s="1"/>
  <c r="A106"/>
  <c r="T106" s="1"/>
  <c r="A107"/>
  <c r="T107" s="1"/>
  <c r="A108"/>
  <c r="T108" s="1"/>
  <c r="A109"/>
  <c r="T109" s="1"/>
  <c r="A110"/>
  <c r="T110" s="1"/>
  <c r="A111"/>
  <c r="T111" s="1"/>
  <c r="A112"/>
  <c r="T112" s="1"/>
  <c r="A113"/>
  <c r="T113" s="1"/>
  <c r="A114"/>
  <c r="T114" s="1"/>
  <c r="A115"/>
  <c r="T115" s="1"/>
  <c r="A116"/>
  <c r="T116" s="1"/>
  <c r="A92"/>
  <c r="T92" s="1"/>
  <c r="A93"/>
  <c r="T93" s="1"/>
  <c r="A94"/>
  <c r="T94" s="1"/>
  <c r="A95"/>
  <c r="T95" s="1"/>
  <c r="A96"/>
  <c r="T96" s="1"/>
  <c r="A97"/>
  <c r="T97" s="1"/>
  <c r="A98"/>
  <c r="T98" s="1"/>
  <c r="A91"/>
  <c r="T91" s="1"/>
  <c r="A90"/>
  <c r="T90" s="1"/>
  <c r="E103" i="2"/>
  <c r="E98"/>
  <c r="E99"/>
  <c r="E100"/>
  <c r="E101"/>
  <c r="E102"/>
  <c r="E95"/>
  <c r="E96"/>
  <c r="E97"/>
  <c r="E94"/>
  <c r="B72" i="14"/>
  <c r="B73"/>
  <c r="B74"/>
  <c r="B76"/>
  <c r="A76" s="1"/>
  <c r="B77"/>
  <c r="B78"/>
  <c r="A78" s="1"/>
  <c r="B67"/>
  <c r="A67" s="1"/>
  <c r="B68"/>
  <c r="A68" s="1"/>
  <c r="B69"/>
  <c r="A69" s="1"/>
  <c r="B70"/>
  <c r="A70" s="1"/>
  <c r="B71"/>
  <c r="A71" s="1"/>
  <c r="B55"/>
  <c r="B56"/>
  <c r="B57"/>
  <c r="B227" s="1"/>
  <c r="B58"/>
  <c r="B59"/>
  <c r="B60"/>
  <c r="B61"/>
  <c r="B231" s="1"/>
  <c r="B62"/>
  <c r="B63"/>
  <c r="B64"/>
  <c r="B65"/>
  <c r="B235" s="1"/>
  <c r="B66"/>
  <c r="B46"/>
  <c r="A46" s="1"/>
  <c r="B47"/>
  <c r="B217" s="1"/>
  <c r="B48"/>
  <c r="A48" s="1"/>
  <c r="B49"/>
  <c r="A49" s="1"/>
  <c r="B50"/>
  <c r="A50" s="1"/>
  <c r="B51"/>
  <c r="B221" s="1"/>
  <c r="B52"/>
  <c r="A52" s="1"/>
  <c r="B53"/>
  <c r="B54"/>
  <c r="A54" s="1"/>
  <c r="B40"/>
  <c r="B41"/>
  <c r="B42"/>
  <c r="B43"/>
  <c r="B213" s="1"/>
  <c r="B44"/>
  <c r="B45"/>
  <c r="B33"/>
  <c r="A33" s="1"/>
  <c r="B34"/>
  <c r="A34" s="1"/>
  <c r="B35"/>
  <c r="B205" s="1"/>
  <c r="B36"/>
  <c r="A36" s="1"/>
  <c r="B37"/>
  <c r="A37" s="1"/>
  <c r="B38"/>
  <c r="A38" s="1"/>
  <c r="B39"/>
  <c r="B209" s="1"/>
  <c r="B27"/>
  <c r="B28"/>
  <c r="B29"/>
  <c r="B199" s="1"/>
  <c r="B30"/>
  <c r="B31"/>
  <c r="B32"/>
  <c r="B15"/>
  <c r="B16"/>
  <c r="B17"/>
  <c r="B187" s="1"/>
  <c r="B18"/>
  <c r="B188" s="1"/>
  <c r="B19"/>
  <c r="B20"/>
  <c r="B21"/>
  <c r="B191" s="1"/>
  <c r="B22"/>
  <c r="B192" s="1"/>
  <c r="B23"/>
  <c r="B24"/>
  <c r="B25"/>
  <c r="B26"/>
  <c r="B9"/>
  <c r="B179" s="1"/>
  <c r="B10"/>
  <c r="B11"/>
  <c r="B12"/>
  <c r="B182" s="1"/>
  <c r="B13"/>
  <c r="B183" s="1"/>
  <c r="B14"/>
  <c r="B7"/>
  <c r="B8"/>
  <c r="B6"/>
  <c r="A6" s="1"/>
  <c r="B194"/>
  <c r="B197"/>
  <c r="B198"/>
  <c r="B201"/>
  <c r="B204"/>
  <c r="B206"/>
  <c r="B207"/>
  <c r="B210"/>
  <c r="B211"/>
  <c r="B212"/>
  <c r="B214"/>
  <c r="B215"/>
  <c r="B216"/>
  <c r="B218"/>
  <c r="B219"/>
  <c r="B220"/>
  <c r="B222"/>
  <c r="B223"/>
  <c r="B224"/>
  <c r="B225"/>
  <c r="B226"/>
  <c r="B228"/>
  <c r="B229"/>
  <c r="B230"/>
  <c r="B232"/>
  <c r="B233"/>
  <c r="B234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177"/>
  <c r="B180"/>
  <c r="B181"/>
  <c r="B184"/>
  <c r="B185"/>
  <c r="B186"/>
  <c r="B189"/>
  <c r="B190"/>
  <c r="B164"/>
  <c r="A250" s="1"/>
  <c r="T250" s="1"/>
  <c r="B165"/>
  <c r="A251" s="1"/>
  <c r="T251" s="1"/>
  <c r="B166"/>
  <c r="A252" s="1"/>
  <c r="T252" s="1"/>
  <c r="B167"/>
  <c r="A253" s="1"/>
  <c r="T253" s="1"/>
  <c r="B168"/>
  <c r="A254" s="1"/>
  <c r="T254" s="1"/>
  <c r="B163"/>
  <c r="A163" s="1"/>
  <c r="T163" s="1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60"/>
  <c r="B161"/>
  <c r="B162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91"/>
  <c r="B92"/>
  <c r="B93"/>
  <c r="B94"/>
  <c r="B95"/>
  <c r="B96"/>
  <c r="B90"/>
  <c r="B176" l="1"/>
  <c r="B208"/>
  <c r="B203"/>
  <c r="A8"/>
  <c r="U8" s="1"/>
  <c r="A10"/>
  <c r="U10" s="1"/>
  <c r="A12"/>
  <c r="U12" s="1"/>
  <c r="A14"/>
  <c r="U14" s="1"/>
  <c r="A16"/>
  <c r="U16" s="1"/>
  <c r="A18"/>
  <c r="U18" s="1"/>
  <c r="A20"/>
  <c r="U20" s="1"/>
  <c r="A22"/>
  <c r="U22" s="1"/>
  <c r="A24"/>
  <c r="U24" s="1"/>
  <c r="A26"/>
  <c r="U26" s="1"/>
  <c r="A28"/>
  <c r="U28" s="1"/>
  <c r="A30"/>
  <c r="U30" s="1"/>
  <c r="A32"/>
  <c r="U32" s="1"/>
  <c r="A40"/>
  <c r="U40" s="1"/>
  <c r="A42"/>
  <c r="U42" s="1"/>
  <c r="A44"/>
  <c r="U44" s="1"/>
  <c r="A56"/>
  <c r="U56" s="1"/>
  <c r="A58"/>
  <c r="U58" s="1"/>
  <c r="A60"/>
  <c r="U60" s="1"/>
  <c r="A62"/>
  <c r="U62" s="1"/>
  <c r="A64"/>
  <c r="U64" s="1"/>
  <c r="A66"/>
  <c r="U66" s="1"/>
  <c r="A72"/>
  <c r="U72" s="1"/>
  <c r="A74"/>
  <c r="U74" s="1"/>
  <c r="B202"/>
  <c r="B200"/>
  <c r="U6"/>
  <c r="U36"/>
  <c r="U34"/>
  <c r="U50"/>
  <c r="U46"/>
  <c r="U68"/>
  <c r="U78"/>
  <c r="A7"/>
  <c r="U7" s="1"/>
  <c r="A9"/>
  <c r="U9" s="1"/>
  <c r="A11"/>
  <c r="U11" s="1"/>
  <c r="A13"/>
  <c r="U13" s="1"/>
  <c r="A15"/>
  <c r="U15" s="1"/>
  <c r="A17"/>
  <c r="A19"/>
  <c r="U19" s="1"/>
  <c r="A21"/>
  <c r="A23"/>
  <c r="U23" s="1"/>
  <c r="A25"/>
  <c r="U25" s="1"/>
  <c r="A27"/>
  <c r="U27" s="1"/>
  <c r="A29"/>
  <c r="A31"/>
  <c r="U31" s="1"/>
  <c r="A35"/>
  <c r="A39"/>
  <c r="A41"/>
  <c r="U41" s="1"/>
  <c r="A43"/>
  <c r="A45"/>
  <c r="U45" s="1"/>
  <c r="A47"/>
  <c r="A51"/>
  <c r="U51" s="1"/>
  <c r="A53"/>
  <c r="U53" s="1"/>
  <c r="A55"/>
  <c r="U55" s="1"/>
  <c r="A57"/>
  <c r="A59"/>
  <c r="U59" s="1"/>
  <c r="A61"/>
  <c r="S61" s="1"/>
  <c r="S145" s="1"/>
  <c r="A63"/>
  <c r="U63" s="1"/>
  <c r="A65"/>
  <c r="A73"/>
  <c r="U73" s="1"/>
  <c r="A75"/>
  <c r="U75" s="1"/>
  <c r="A77"/>
  <c r="U77" s="1"/>
  <c r="U76"/>
  <c r="U71"/>
  <c r="U70"/>
  <c r="U69"/>
  <c r="U67"/>
  <c r="U54"/>
  <c r="U52"/>
  <c r="U49"/>
  <c r="U48"/>
  <c r="U38"/>
  <c r="U37"/>
  <c r="U33"/>
  <c r="A164"/>
  <c r="T164" s="1"/>
  <c r="T170" s="1"/>
  <c r="A167"/>
  <c r="T167" s="1"/>
  <c r="A165"/>
  <c r="T165" s="1"/>
  <c r="A249"/>
  <c r="T249" s="1"/>
  <c r="T256" s="1"/>
  <c r="A168"/>
  <c r="T168" s="1"/>
  <c r="A166"/>
  <c r="T166" s="1"/>
  <c r="A256"/>
  <c r="B178"/>
  <c r="A170"/>
  <c r="B196"/>
  <c r="U65"/>
  <c r="B195"/>
  <c r="B193"/>
  <c r="U35"/>
  <c r="U29"/>
  <c r="U21"/>
  <c r="U17"/>
  <c r="U61"/>
  <c r="U57"/>
  <c r="U47"/>
  <c r="U43"/>
  <c r="U39"/>
  <c r="A23" i="12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S6" i="14"/>
  <c r="S90" s="1"/>
  <c r="S7"/>
  <c r="S91" s="1"/>
  <c r="S8"/>
  <c r="S92" s="1"/>
  <c r="S9"/>
  <c r="S93" s="1"/>
  <c r="S10"/>
  <c r="S94" s="1"/>
  <c r="S11"/>
  <c r="S181" s="1"/>
  <c r="S12"/>
  <c r="S96" s="1"/>
  <c r="S13"/>
  <c r="S97" s="1"/>
  <c r="S14"/>
  <c r="S98" s="1"/>
  <c r="S15"/>
  <c r="S99" s="1"/>
  <c r="S16"/>
  <c r="S100" s="1"/>
  <c r="S17"/>
  <c r="S101" s="1"/>
  <c r="S18"/>
  <c r="S102" s="1"/>
  <c r="S19"/>
  <c r="S103" s="1"/>
  <c r="S20"/>
  <c r="S104" s="1"/>
  <c r="S21"/>
  <c r="S191" s="1"/>
  <c r="S22"/>
  <c r="S106" s="1"/>
  <c r="S23"/>
  <c r="S193" s="1"/>
  <c r="S24"/>
  <c r="S108" s="1"/>
  <c r="S25"/>
  <c r="S109" s="1"/>
  <c r="S26"/>
  <c r="S196" s="1"/>
  <c r="S27"/>
  <c r="S111" s="1"/>
  <c r="S28"/>
  <c r="S112" s="1"/>
  <c r="S29"/>
  <c r="S113" s="1"/>
  <c r="S30"/>
  <c r="S200" s="1"/>
  <c r="S31"/>
  <c r="S115" s="1"/>
  <c r="S32"/>
  <c r="S116" s="1"/>
  <c r="S33"/>
  <c r="S117" s="1"/>
  <c r="S34"/>
  <c r="S204" s="1"/>
  <c r="S35"/>
  <c r="S119" s="1"/>
  <c r="S36"/>
  <c r="S120" s="1"/>
  <c r="S37"/>
  <c r="S121" s="1"/>
  <c r="S38"/>
  <c r="S208" s="1"/>
  <c r="S39"/>
  <c r="S123" s="1"/>
  <c r="S40"/>
  <c r="S124" s="1"/>
  <c r="S41"/>
  <c r="S125" s="1"/>
  <c r="S42"/>
  <c r="S212" s="1"/>
  <c r="S43"/>
  <c r="S127" s="1"/>
  <c r="S44"/>
  <c r="S128" s="1"/>
  <c r="S45"/>
  <c r="S129" s="1"/>
  <c r="S46"/>
  <c r="S216" s="1"/>
  <c r="S47"/>
  <c r="S131" s="1"/>
  <c r="S52"/>
  <c r="S136" s="1"/>
  <c r="S53"/>
  <c r="S137" s="1"/>
  <c r="S54"/>
  <c r="S224" s="1"/>
  <c r="S55"/>
  <c r="S139" s="1"/>
  <c r="S56"/>
  <c r="S140" s="1"/>
  <c r="S57"/>
  <c r="S141" s="1"/>
  <c r="S58"/>
  <c r="S228" s="1"/>
  <c r="S59"/>
  <c r="S143" s="1"/>
  <c r="S60"/>
  <c r="S144" s="1"/>
  <c r="S62"/>
  <c r="S232" s="1"/>
  <c r="S63"/>
  <c r="S147" s="1"/>
  <c r="S64"/>
  <c r="S148" s="1"/>
  <c r="S65"/>
  <c r="S149" s="1"/>
  <c r="S66"/>
  <c r="S236" s="1"/>
  <c r="S67"/>
  <c r="S151" s="1"/>
  <c r="S68"/>
  <c r="S152" s="1"/>
  <c r="S69"/>
  <c r="S153" s="1"/>
  <c r="S70"/>
  <c r="S240" s="1"/>
  <c r="S71"/>
  <c r="S155" s="1"/>
  <c r="S72"/>
  <c r="S156" s="1"/>
  <c r="S74"/>
  <c r="S244" s="1"/>
  <c r="S75"/>
  <c r="S159" s="1"/>
  <c r="S76"/>
  <c r="S160" s="1"/>
  <c r="S77"/>
  <c r="S161" s="1"/>
  <c r="S78"/>
  <c r="S248" s="1"/>
  <c r="S79"/>
  <c r="S163" s="1"/>
  <c r="S80"/>
  <c r="S164" s="1"/>
  <c r="S81"/>
  <c r="S82"/>
  <c r="S252" s="1"/>
  <c r="S83"/>
  <c r="S167" s="1"/>
  <c r="S84"/>
  <c r="S168" s="1"/>
  <c r="S105"/>
  <c r="S165" l="1"/>
  <c r="S73"/>
  <c r="S157" s="1"/>
  <c r="S231"/>
  <c r="S207"/>
  <c r="S203"/>
  <c r="S235"/>
  <c r="S185"/>
  <c r="S247"/>
  <c r="S211"/>
  <c r="S223"/>
  <c r="S189"/>
  <c r="S215"/>
  <c r="S201"/>
  <c r="S107"/>
  <c r="S237"/>
  <c r="S177"/>
  <c r="S95"/>
  <c r="S251"/>
  <c r="S239"/>
  <c r="S227"/>
  <c r="S209"/>
  <c r="S199"/>
  <c r="S183"/>
  <c r="S245"/>
  <c r="S146"/>
  <c r="S229"/>
  <c r="S110"/>
  <c r="S253"/>
  <c r="S217"/>
  <c r="S126"/>
  <c r="S249"/>
  <c r="S241"/>
  <c r="S233"/>
  <c r="S225"/>
  <c r="S213"/>
  <c r="S205"/>
  <c r="S197"/>
  <c r="S187"/>
  <c r="S179"/>
  <c r="S162"/>
  <c r="S194"/>
  <c r="S192"/>
  <c r="S190"/>
  <c r="S188"/>
  <c r="S186"/>
  <c r="S184"/>
  <c r="S182"/>
  <c r="S180"/>
  <c r="S178"/>
  <c r="S176"/>
  <c r="S154"/>
  <c r="S138"/>
  <c r="S118"/>
  <c r="S166"/>
  <c r="S158"/>
  <c r="S150"/>
  <c r="S142"/>
  <c r="S130"/>
  <c r="S122"/>
  <c r="S114"/>
  <c r="S254"/>
  <c r="S250"/>
  <c r="S246"/>
  <c r="S242"/>
  <c r="S238"/>
  <c r="S234"/>
  <c r="S230"/>
  <c r="S226"/>
  <c r="S222"/>
  <c r="S214"/>
  <c r="S210"/>
  <c r="S206"/>
  <c r="S202"/>
  <c r="S198"/>
  <c r="S195"/>
  <c r="S243" l="1"/>
  <c r="L12" i="23"/>
  <c r="E8" l="1"/>
  <c r="F19" i="28" s="1"/>
  <c r="I8" i="23"/>
  <c r="J19" i="28" s="1"/>
  <c r="M8" i="23"/>
  <c r="M19" i="28" s="1"/>
  <c r="Q8" i="23"/>
  <c r="Q19" i="28" s="1"/>
  <c r="R8" i="23"/>
  <c r="R19" i="28" s="1"/>
  <c r="N8" i="23"/>
  <c r="N19" i="28" s="1"/>
  <c r="J8" i="23"/>
  <c r="K19" i="28" s="1"/>
  <c r="F8" i="23"/>
  <c r="G19" i="28" s="1"/>
  <c r="S8" i="23"/>
  <c r="S19" i="28" s="1"/>
  <c r="O8" i="23"/>
  <c r="O19" i="28" s="1"/>
  <c r="K8" i="23"/>
  <c r="L19" i="28" s="1"/>
  <c r="G8" i="23"/>
  <c r="H19" i="28" s="1"/>
  <c r="C8" i="23"/>
  <c r="D19" i="28" s="1"/>
  <c r="P8" i="23"/>
  <c r="P19" i="28" s="1"/>
  <c r="L8" i="23"/>
  <c r="H8"/>
  <c r="I19" i="28" s="1"/>
  <c r="D8" i="23"/>
  <c r="E19" i="28" s="1"/>
  <c r="E4" i="12" l="1"/>
  <c r="B15" i="28"/>
  <c r="B14"/>
  <c r="B13"/>
  <c r="B12"/>
  <c r="B11"/>
  <c r="J30" i="12" l="1"/>
  <c r="C30"/>
  <c r="F30"/>
  <c r="Q84" i="14"/>
  <c r="P84"/>
  <c r="O84"/>
  <c r="N84"/>
  <c r="M84"/>
  <c r="L84"/>
  <c r="K84"/>
  <c r="J84"/>
  <c r="I84"/>
  <c r="H84"/>
  <c r="G84"/>
  <c r="F84"/>
  <c r="E84"/>
  <c r="D84"/>
  <c r="C84"/>
  <c r="R83"/>
  <c r="P83"/>
  <c r="O83"/>
  <c r="N83"/>
  <c r="M83"/>
  <c r="L83"/>
  <c r="K83"/>
  <c r="J83"/>
  <c r="I83"/>
  <c r="H83"/>
  <c r="G83"/>
  <c r="F83"/>
  <c r="E83"/>
  <c r="D83"/>
  <c r="C83"/>
  <c r="R82"/>
  <c r="Q82"/>
  <c r="P82"/>
  <c r="O82"/>
  <c r="M82"/>
  <c r="L82"/>
  <c r="K82"/>
  <c r="J82"/>
  <c r="I82"/>
  <c r="H82"/>
  <c r="G82"/>
  <c r="F82"/>
  <c r="E82"/>
  <c r="D82"/>
  <c r="C82"/>
  <c r="R81"/>
  <c r="Q81"/>
  <c r="P81"/>
  <c r="M81"/>
  <c r="L81"/>
  <c r="K81"/>
  <c r="J81"/>
  <c r="I81"/>
  <c r="H81"/>
  <c r="G81"/>
  <c r="F81"/>
  <c r="E81"/>
  <c r="D81"/>
  <c r="C81"/>
  <c r="R80"/>
  <c r="Q80"/>
  <c r="P80"/>
  <c r="O80"/>
  <c r="N80"/>
  <c r="L80"/>
  <c r="K80"/>
  <c r="J80"/>
  <c r="I80"/>
  <c r="H80"/>
  <c r="G80"/>
  <c r="F80"/>
  <c r="E80"/>
  <c r="D80"/>
  <c r="C80"/>
  <c r="R79"/>
  <c r="Q79"/>
  <c r="P79"/>
  <c r="O79"/>
  <c r="N79"/>
  <c r="L79"/>
  <c r="K79"/>
  <c r="J79"/>
  <c r="I79"/>
  <c r="H79"/>
  <c r="G79"/>
  <c r="F79"/>
  <c r="E79"/>
  <c r="D79"/>
  <c r="C79"/>
  <c r="R78"/>
  <c r="Q78"/>
  <c r="P78"/>
  <c r="O78"/>
  <c r="N78"/>
  <c r="M78"/>
  <c r="L78"/>
  <c r="K78"/>
  <c r="J78"/>
  <c r="I78"/>
  <c r="G78"/>
  <c r="F78"/>
  <c r="E78"/>
  <c r="D78"/>
  <c r="C78"/>
  <c r="R77"/>
  <c r="Q77"/>
  <c r="P77"/>
  <c r="O77"/>
  <c r="N77"/>
  <c r="M77"/>
  <c r="L77"/>
  <c r="K77"/>
  <c r="J77"/>
  <c r="I77"/>
  <c r="H77"/>
  <c r="G77"/>
  <c r="F77"/>
  <c r="E77"/>
  <c r="D77"/>
  <c r="C77"/>
  <c r="R76"/>
  <c r="Q76"/>
  <c r="P76"/>
  <c r="O76"/>
  <c r="N76"/>
  <c r="M76"/>
  <c r="L76"/>
  <c r="K76"/>
  <c r="J76"/>
  <c r="I76"/>
  <c r="H76"/>
  <c r="G76"/>
  <c r="F76"/>
  <c r="E76"/>
  <c r="D76"/>
  <c r="C76"/>
  <c r="R75"/>
  <c r="Q75"/>
  <c r="P75"/>
  <c r="O75"/>
  <c r="N75"/>
  <c r="L75"/>
  <c r="K75"/>
  <c r="J75"/>
  <c r="I75"/>
  <c r="H75"/>
  <c r="G75"/>
  <c r="F75"/>
  <c r="E75"/>
  <c r="D75"/>
  <c r="C75"/>
  <c r="R74"/>
  <c r="Q74"/>
  <c r="P74"/>
  <c r="O74"/>
  <c r="N74"/>
  <c r="M74"/>
  <c r="L74"/>
  <c r="K74"/>
  <c r="J74"/>
  <c r="I74"/>
  <c r="H74"/>
  <c r="G74"/>
  <c r="F74"/>
  <c r="E74"/>
  <c r="C74"/>
  <c r="R73"/>
  <c r="Q73"/>
  <c r="P73"/>
  <c r="O73"/>
  <c r="N73"/>
  <c r="M73"/>
  <c r="L73"/>
  <c r="K73"/>
  <c r="J73"/>
  <c r="I73"/>
  <c r="H73"/>
  <c r="G73"/>
  <c r="F73"/>
  <c r="E73"/>
  <c r="C73"/>
  <c r="R72"/>
  <c r="Q72"/>
  <c r="P72"/>
  <c r="O72"/>
  <c r="N72"/>
  <c r="M72"/>
  <c r="L72"/>
  <c r="K72"/>
  <c r="J72"/>
  <c r="I72"/>
  <c r="H72"/>
  <c r="G72"/>
  <c r="F72"/>
  <c r="E72"/>
  <c r="C72"/>
  <c r="R71"/>
  <c r="Q71"/>
  <c r="P71"/>
  <c r="O71"/>
  <c r="N71"/>
  <c r="M71"/>
  <c r="L71"/>
  <c r="K71"/>
  <c r="J71"/>
  <c r="I71"/>
  <c r="H71"/>
  <c r="G71"/>
  <c r="F71"/>
  <c r="E71"/>
  <c r="D71"/>
  <c r="C71"/>
  <c r="R70"/>
  <c r="Q70"/>
  <c r="P70"/>
  <c r="O70"/>
  <c r="N70"/>
  <c r="M70"/>
  <c r="L70"/>
  <c r="K70"/>
  <c r="J70"/>
  <c r="I70"/>
  <c r="H70"/>
  <c r="G70"/>
  <c r="F70"/>
  <c r="E70"/>
  <c r="D70"/>
  <c r="C70"/>
  <c r="R69"/>
  <c r="Q69"/>
  <c r="P69"/>
  <c r="O69"/>
  <c r="N69"/>
  <c r="M69"/>
  <c r="L69"/>
  <c r="K69"/>
  <c r="J69"/>
  <c r="I69"/>
  <c r="H69"/>
  <c r="G69"/>
  <c r="F69"/>
  <c r="E69"/>
  <c r="D69"/>
  <c r="R68"/>
  <c r="Q68"/>
  <c r="P68"/>
  <c r="O68"/>
  <c r="N68"/>
  <c r="M68"/>
  <c r="L68"/>
  <c r="K68"/>
  <c r="J68"/>
  <c r="I68"/>
  <c r="H68"/>
  <c r="G68"/>
  <c r="F68"/>
  <c r="E68"/>
  <c r="D68"/>
  <c r="R67"/>
  <c r="Q67"/>
  <c r="P67"/>
  <c r="O67"/>
  <c r="N67"/>
  <c r="M67"/>
  <c r="L67"/>
  <c r="K67"/>
  <c r="J67"/>
  <c r="I67"/>
  <c r="H67"/>
  <c r="G67"/>
  <c r="F67"/>
  <c r="E67"/>
  <c r="D67"/>
  <c r="R66"/>
  <c r="Q66"/>
  <c r="P66"/>
  <c r="O66"/>
  <c r="N66"/>
  <c r="M66"/>
  <c r="L66"/>
  <c r="K66"/>
  <c r="J66"/>
  <c r="I66"/>
  <c r="H66"/>
  <c r="F66"/>
  <c r="E66"/>
  <c r="D66"/>
  <c r="C66"/>
  <c r="R65"/>
  <c r="Q65"/>
  <c r="P65"/>
  <c r="O65"/>
  <c r="N65"/>
  <c r="M65"/>
  <c r="K65"/>
  <c r="J65"/>
  <c r="I65"/>
  <c r="H65"/>
  <c r="G65"/>
  <c r="F65"/>
  <c r="E65"/>
  <c r="D65"/>
  <c r="C65"/>
  <c r="R64"/>
  <c r="Q64"/>
  <c r="P64"/>
  <c r="O64"/>
  <c r="N64"/>
  <c r="M64"/>
  <c r="K64"/>
  <c r="J64"/>
  <c r="I64"/>
  <c r="H64"/>
  <c r="G64"/>
  <c r="F64"/>
  <c r="E64"/>
  <c r="D64"/>
  <c r="C64"/>
  <c r="R63"/>
  <c r="Q63"/>
  <c r="P63"/>
  <c r="O63"/>
  <c r="N63"/>
  <c r="M63"/>
  <c r="L63"/>
  <c r="K63"/>
  <c r="J63"/>
  <c r="I63"/>
  <c r="H63"/>
  <c r="G63"/>
  <c r="F63"/>
  <c r="E63"/>
  <c r="D63"/>
  <c r="C63"/>
  <c r="Y63" s="1"/>
  <c r="R62"/>
  <c r="Q62"/>
  <c r="P62"/>
  <c r="O62"/>
  <c r="N62"/>
  <c r="M62"/>
  <c r="L62"/>
  <c r="K62"/>
  <c r="J62"/>
  <c r="I62"/>
  <c r="H62"/>
  <c r="G62"/>
  <c r="F62"/>
  <c r="E62"/>
  <c r="D62"/>
  <c r="C62"/>
  <c r="Y62" s="1"/>
  <c r="R61"/>
  <c r="Q61"/>
  <c r="P61"/>
  <c r="O61"/>
  <c r="N61"/>
  <c r="M61"/>
  <c r="L61"/>
  <c r="K61"/>
  <c r="J61"/>
  <c r="I61"/>
  <c r="H61"/>
  <c r="G61"/>
  <c r="F61"/>
  <c r="E61"/>
  <c r="D61"/>
  <c r="C61"/>
  <c r="Y61" s="1"/>
  <c r="R60"/>
  <c r="Q60"/>
  <c r="P60"/>
  <c r="O60"/>
  <c r="N60"/>
  <c r="M60"/>
  <c r="L60"/>
  <c r="K60"/>
  <c r="J60"/>
  <c r="I60"/>
  <c r="H60"/>
  <c r="G60"/>
  <c r="F60"/>
  <c r="E60"/>
  <c r="D60"/>
  <c r="C60"/>
  <c r="Y60" s="1"/>
  <c r="R59"/>
  <c r="Q59"/>
  <c r="P59"/>
  <c r="O59"/>
  <c r="N59"/>
  <c r="M59"/>
  <c r="L59"/>
  <c r="K59"/>
  <c r="J59"/>
  <c r="I59"/>
  <c r="H59"/>
  <c r="G59"/>
  <c r="F59"/>
  <c r="E59"/>
  <c r="D59"/>
  <c r="C59"/>
  <c r="Y59" s="1"/>
  <c r="R58"/>
  <c r="Q58"/>
  <c r="P58"/>
  <c r="O58"/>
  <c r="N58"/>
  <c r="M58"/>
  <c r="L58"/>
  <c r="K58"/>
  <c r="J58"/>
  <c r="I58"/>
  <c r="H58"/>
  <c r="G58"/>
  <c r="F58"/>
  <c r="E58"/>
  <c r="D58"/>
  <c r="C58"/>
  <c r="Y58" s="1"/>
  <c r="R57"/>
  <c r="Q57"/>
  <c r="P57"/>
  <c r="O57"/>
  <c r="N57"/>
  <c r="M57"/>
  <c r="L57"/>
  <c r="K57"/>
  <c r="J57"/>
  <c r="I57"/>
  <c r="H57"/>
  <c r="G57"/>
  <c r="F57"/>
  <c r="E57"/>
  <c r="D57"/>
  <c r="C57"/>
  <c r="Y57" s="1"/>
  <c r="R56"/>
  <c r="Q56"/>
  <c r="P56"/>
  <c r="O56"/>
  <c r="N56"/>
  <c r="M56"/>
  <c r="L56"/>
  <c r="K56"/>
  <c r="I56"/>
  <c r="H56"/>
  <c r="G56"/>
  <c r="F56"/>
  <c r="E56"/>
  <c r="D56"/>
  <c r="C56"/>
  <c r="R55"/>
  <c r="Q55"/>
  <c r="P55"/>
  <c r="O55"/>
  <c r="N55"/>
  <c r="M55"/>
  <c r="L55"/>
  <c r="J55"/>
  <c r="I55"/>
  <c r="H55"/>
  <c r="G55"/>
  <c r="F55"/>
  <c r="E55"/>
  <c r="D55"/>
  <c r="C55"/>
  <c r="R54"/>
  <c r="Q54"/>
  <c r="P54"/>
  <c r="O54"/>
  <c r="M54"/>
  <c r="L54"/>
  <c r="K54"/>
  <c r="J54"/>
  <c r="I54"/>
  <c r="H54"/>
  <c r="G54"/>
  <c r="F54"/>
  <c r="E54"/>
  <c r="D54"/>
  <c r="C54"/>
  <c r="R53"/>
  <c r="Q53"/>
  <c r="P53"/>
  <c r="O53"/>
  <c r="M53"/>
  <c r="L53"/>
  <c r="K53"/>
  <c r="J53"/>
  <c r="I53"/>
  <c r="H53"/>
  <c r="G53"/>
  <c r="F53"/>
  <c r="E53"/>
  <c r="D53"/>
  <c r="C53"/>
  <c r="R52"/>
  <c r="Q52"/>
  <c r="P52"/>
  <c r="O52"/>
  <c r="M52"/>
  <c r="L52"/>
  <c r="K52"/>
  <c r="J52"/>
  <c r="I52"/>
  <c r="H52"/>
  <c r="G52"/>
  <c r="F52"/>
  <c r="E52"/>
  <c r="D52"/>
  <c r="C52"/>
  <c r="R51"/>
  <c r="Q51"/>
  <c r="P51"/>
  <c r="O51"/>
  <c r="N51"/>
  <c r="M51"/>
  <c r="L51"/>
  <c r="K51"/>
  <c r="J51"/>
  <c r="I51"/>
  <c r="H51"/>
  <c r="G51"/>
  <c r="F51"/>
  <c r="E51"/>
  <c r="D51"/>
  <c r="C51"/>
  <c r="R50"/>
  <c r="Q50"/>
  <c r="P50"/>
  <c r="O50"/>
  <c r="N50"/>
  <c r="M50"/>
  <c r="L50"/>
  <c r="K50"/>
  <c r="J50"/>
  <c r="I50"/>
  <c r="H50"/>
  <c r="G50"/>
  <c r="F50"/>
  <c r="E50"/>
  <c r="D50"/>
  <c r="C50"/>
  <c r="R49"/>
  <c r="Q49"/>
  <c r="P49"/>
  <c r="O49"/>
  <c r="N49"/>
  <c r="M49"/>
  <c r="L49"/>
  <c r="K49"/>
  <c r="J49"/>
  <c r="I49"/>
  <c r="H49"/>
  <c r="G49"/>
  <c r="F49"/>
  <c r="E49"/>
  <c r="D49"/>
  <c r="C49"/>
  <c r="R48"/>
  <c r="Q48"/>
  <c r="P48"/>
  <c r="O48"/>
  <c r="N48"/>
  <c r="M48"/>
  <c r="L48"/>
  <c r="K48"/>
  <c r="J48"/>
  <c r="I48"/>
  <c r="H48"/>
  <c r="G48"/>
  <c r="F48"/>
  <c r="E48"/>
  <c r="D48"/>
  <c r="C48"/>
  <c r="R47"/>
  <c r="Q47"/>
  <c r="P47"/>
  <c r="O47"/>
  <c r="N47"/>
  <c r="M47"/>
  <c r="L47"/>
  <c r="K47"/>
  <c r="J47"/>
  <c r="I47"/>
  <c r="H47"/>
  <c r="G47"/>
  <c r="F47"/>
  <c r="E47"/>
  <c r="D47"/>
  <c r="C47"/>
  <c r="R46"/>
  <c r="Q46"/>
  <c r="P46"/>
  <c r="O46"/>
  <c r="N46"/>
  <c r="M46"/>
  <c r="L46"/>
  <c r="K46"/>
  <c r="J46"/>
  <c r="I46"/>
  <c r="H46"/>
  <c r="G46"/>
  <c r="F46"/>
  <c r="E46"/>
  <c r="D46"/>
  <c r="C46"/>
  <c r="R45"/>
  <c r="Q45"/>
  <c r="P45"/>
  <c r="O45"/>
  <c r="M45"/>
  <c r="L45"/>
  <c r="K45"/>
  <c r="J45"/>
  <c r="I45"/>
  <c r="H45"/>
  <c r="G45"/>
  <c r="F45"/>
  <c r="E45"/>
  <c r="D45"/>
  <c r="C45"/>
  <c r="R44"/>
  <c r="Q44"/>
  <c r="P44"/>
  <c r="O44"/>
  <c r="M44"/>
  <c r="L44"/>
  <c r="K44"/>
  <c r="J44"/>
  <c r="I44"/>
  <c r="H44"/>
  <c r="G44"/>
  <c r="F44"/>
  <c r="E44"/>
  <c r="D44"/>
  <c r="C44"/>
  <c r="R43"/>
  <c r="Q43"/>
  <c r="P43"/>
  <c r="O43"/>
  <c r="M43"/>
  <c r="L43"/>
  <c r="K43"/>
  <c r="J43"/>
  <c r="I43"/>
  <c r="H43"/>
  <c r="G43"/>
  <c r="F43"/>
  <c r="E43"/>
  <c r="D43"/>
  <c r="C43"/>
  <c r="R42"/>
  <c r="Q42"/>
  <c r="P42"/>
  <c r="O42"/>
  <c r="M42"/>
  <c r="L42"/>
  <c r="K42"/>
  <c r="J42"/>
  <c r="I42"/>
  <c r="H42"/>
  <c r="G42"/>
  <c r="F42"/>
  <c r="E42"/>
  <c r="D42"/>
  <c r="C42"/>
  <c r="R41"/>
  <c r="Q41"/>
  <c r="P41"/>
  <c r="O41"/>
  <c r="M41"/>
  <c r="L41"/>
  <c r="K41"/>
  <c r="J41"/>
  <c r="I41"/>
  <c r="H41"/>
  <c r="G41"/>
  <c r="F41"/>
  <c r="E41"/>
  <c r="D41"/>
  <c r="C41"/>
  <c r="R40"/>
  <c r="Q40"/>
  <c r="P40"/>
  <c r="M40"/>
  <c r="L40"/>
  <c r="K40"/>
  <c r="J40"/>
  <c r="I40"/>
  <c r="H40"/>
  <c r="G40"/>
  <c r="F40"/>
  <c r="E40"/>
  <c r="D40"/>
  <c r="C40"/>
  <c r="R39"/>
  <c r="Q39"/>
  <c r="P39"/>
  <c r="O39"/>
  <c r="M39"/>
  <c r="L39"/>
  <c r="K39"/>
  <c r="J39"/>
  <c r="I39"/>
  <c r="H39"/>
  <c r="G39"/>
  <c r="F39"/>
  <c r="E39"/>
  <c r="D39"/>
  <c r="C39"/>
  <c r="R38"/>
  <c r="Q38"/>
  <c r="P38"/>
  <c r="O38"/>
  <c r="M38"/>
  <c r="L38"/>
  <c r="K38"/>
  <c r="J38"/>
  <c r="I38"/>
  <c r="H38"/>
  <c r="G38"/>
  <c r="F38"/>
  <c r="E38"/>
  <c r="D38"/>
  <c r="C38"/>
  <c r="R37"/>
  <c r="Q37"/>
  <c r="P37"/>
  <c r="O37"/>
  <c r="M37"/>
  <c r="L37"/>
  <c r="K37"/>
  <c r="J37"/>
  <c r="I37"/>
  <c r="H37"/>
  <c r="G37"/>
  <c r="F37"/>
  <c r="E37"/>
  <c r="D37"/>
  <c r="C37"/>
  <c r="R36"/>
  <c r="Q36"/>
  <c r="P36"/>
  <c r="O36"/>
  <c r="N36"/>
  <c r="M36"/>
  <c r="L36"/>
  <c r="K36"/>
  <c r="J36"/>
  <c r="I36"/>
  <c r="H36"/>
  <c r="G36"/>
  <c r="F36"/>
  <c r="D36"/>
  <c r="C36"/>
  <c r="R35"/>
  <c r="P35"/>
  <c r="O35"/>
  <c r="N35"/>
  <c r="M35"/>
  <c r="L35"/>
  <c r="K35"/>
  <c r="J35"/>
  <c r="I35"/>
  <c r="H35"/>
  <c r="G35"/>
  <c r="F35"/>
  <c r="E35"/>
  <c r="D35"/>
  <c r="C35"/>
  <c r="R34"/>
  <c r="P34"/>
  <c r="O34"/>
  <c r="N34"/>
  <c r="M34"/>
  <c r="L34"/>
  <c r="K34"/>
  <c r="J34"/>
  <c r="I34"/>
  <c r="H34"/>
  <c r="G34"/>
  <c r="F34"/>
  <c r="E34"/>
  <c r="D34"/>
  <c r="C34"/>
  <c r="R33"/>
  <c r="Q33"/>
  <c r="P33"/>
  <c r="O33"/>
  <c r="N33"/>
  <c r="M33"/>
  <c r="L33"/>
  <c r="K33"/>
  <c r="J33"/>
  <c r="I33"/>
  <c r="H33"/>
  <c r="G33"/>
  <c r="E33"/>
  <c r="D33"/>
  <c r="C33"/>
  <c r="R32"/>
  <c r="Q32"/>
  <c r="P32"/>
  <c r="O32"/>
  <c r="N32"/>
  <c r="M32"/>
  <c r="L32"/>
  <c r="K32"/>
  <c r="J32"/>
  <c r="I32"/>
  <c r="H32"/>
  <c r="G32"/>
  <c r="E32"/>
  <c r="D32"/>
  <c r="C32"/>
  <c r="R31"/>
  <c r="Q31"/>
  <c r="P31"/>
  <c r="O31"/>
  <c r="N31"/>
  <c r="M31"/>
  <c r="L31"/>
  <c r="K31"/>
  <c r="J31"/>
  <c r="H31"/>
  <c r="G31"/>
  <c r="F31"/>
  <c r="E31"/>
  <c r="D31"/>
  <c r="C31"/>
  <c r="R30"/>
  <c r="Q30"/>
  <c r="P30"/>
  <c r="O30"/>
  <c r="N30"/>
  <c r="M30"/>
  <c r="L30"/>
  <c r="K30"/>
  <c r="J30"/>
  <c r="H30"/>
  <c r="G30"/>
  <c r="F30"/>
  <c r="E30"/>
  <c r="D30"/>
  <c r="C30"/>
  <c r="R29"/>
  <c r="Q29"/>
  <c r="P29"/>
  <c r="O29"/>
  <c r="N29"/>
  <c r="M29"/>
  <c r="L29"/>
  <c r="K29"/>
  <c r="J29"/>
  <c r="H29"/>
  <c r="G29"/>
  <c r="F29"/>
  <c r="E29"/>
  <c r="D29"/>
  <c r="C29"/>
  <c r="R28"/>
  <c r="P28"/>
  <c r="O28"/>
  <c r="N28"/>
  <c r="M28"/>
  <c r="L28"/>
  <c r="K28"/>
  <c r="J28"/>
  <c r="I28"/>
  <c r="H28"/>
  <c r="G28"/>
  <c r="F28"/>
  <c r="E28"/>
  <c r="D28"/>
  <c r="C28"/>
  <c r="R27"/>
  <c r="Q27"/>
  <c r="P27"/>
  <c r="O27"/>
  <c r="M27"/>
  <c r="L27"/>
  <c r="K27"/>
  <c r="J27"/>
  <c r="I27"/>
  <c r="H27"/>
  <c r="G27"/>
  <c r="F27"/>
  <c r="E27"/>
  <c r="D27"/>
  <c r="C27"/>
  <c r="R26"/>
  <c r="Q26"/>
  <c r="P26"/>
  <c r="O26"/>
  <c r="M26"/>
  <c r="L26"/>
  <c r="K26"/>
  <c r="J26"/>
  <c r="I26"/>
  <c r="H26"/>
  <c r="G26"/>
  <c r="F26"/>
  <c r="E26"/>
  <c r="D26"/>
  <c r="C26"/>
  <c r="R25"/>
  <c r="P25"/>
  <c r="N25"/>
  <c r="M25"/>
  <c r="L25"/>
  <c r="K25"/>
  <c r="J25"/>
  <c r="I25"/>
  <c r="H25"/>
  <c r="G25"/>
  <c r="F25"/>
  <c r="E25"/>
  <c r="D25"/>
  <c r="C25"/>
  <c r="R24"/>
  <c r="Q24"/>
  <c r="P24"/>
  <c r="N24"/>
  <c r="M24"/>
  <c r="L24"/>
  <c r="K24"/>
  <c r="J24"/>
  <c r="I24"/>
  <c r="H24"/>
  <c r="G24"/>
  <c r="F24"/>
  <c r="E24"/>
  <c r="D24"/>
  <c r="C24"/>
  <c r="R23"/>
  <c r="Q23"/>
  <c r="P23"/>
  <c r="O23"/>
  <c r="M23"/>
  <c r="L23"/>
  <c r="K23"/>
  <c r="J23"/>
  <c r="I23"/>
  <c r="H23"/>
  <c r="G23"/>
  <c r="F23"/>
  <c r="E23"/>
  <c r="D23"/>
  <c r="C23"/>
  <c r="R22"/>
  <c r="Q22"/>
  <c r="P22"/>
  <c r="N22"/>
  <c r="M22"/>
  <c r="L22"/>
  <c r="K22"/>
  <c r="J22"/>
  <c r="I22"/>
  <c r="H22"/>
  <c r="G22"/>
  <c r="F22"/>
  <c r="E22"/>
  <c r="D22"/>
  <c r="C22"/>
  <c r="R21"/>
  <c r="Q21"/>
  <c r="P21"/>
  <c r="O21"/>
  <c r="N21"/>
  <c r="M21"/>
  <c r="L21"/>
  <c r="K21"/>
  <c r="J21"/>
  <c r="I21"/>
  <c r="H21"/>
  <c r="G21"/>
  <c r="F21"/>
  <c r="E21"/>
  <c r="D21"/>
  <c r="C21"/>
  <c r="R20"/>
  <c r="Q20"/>
  <c r="P20"/>
  <c r="O20"/>
  <c r="N20"/>
  <c r="M20"/>
  <c r="L20"/>
  <c r="K20"/>
  <c r="J20"/>
  <c r="I20"/>
  <c r="H20"/>
  <c r="G20"/>
  <c r="F20"/>
  <c r="E20"/>
  <c r="D20"/>
  <c r="C20"/>
  <c r="R19"/>
  <c r="Q19"/>
  <c r="P19"/>
  <c r="O19"/>
  <c r="M19"/>
  <c r="L19"/>
  <c r="K19"/>
  <c r="J19"/>
  <c r="I19"/>
  <c r="H19"/>
  <c r="G19"/>
  <c r="F19"/>
  <c r="E19"/>
  <c r="D19"/>
  <c r="C19"/>
  <c r="R18"/>
  <c r="Q18"/>
  <c r="P18"/>
  <c r="O18"/>
  <c r="N18"/>
  <c r="M18"/>
  <c r="L18"/>
  <c r="K18"/>
  <c r="J18"/>
  <c r="I18"/>
  <c r="H18"/>
  <c r="G18"/>
  <c r="F18"/>
  <c r="E18"/>
  <c r="D18"/>
  <c r="C18"/>
  <c r="Y18" s="1"/>
  <c r="R17"/>
  <c r="Q17"/>
  <c r="P17"/>
  <c r="O17"/>
  <c r="M17"/>
  <c r="L17"/>
  <c r="K17"/>
  <c r="J17"/>
  <c r="I17"/>
  <c r="H17"/>
  <c r="G17"/>
  <c r="F17"/>
  <c r="E17"/>
  <c r="D17"/>
  <c r="C17"/>
  <c r="R16"/>
  <c r="Q16"/>
  <c r="P16"/>
  <c r="O16"/>
  <c r="M16"/>
  <c r="L16"/>
  <c r="K16"/>
  <c r="J16"/>
  <c r="I16"/>
  <c r="H16"/>
  <c r="G16"/>
  <c r="F16"/>
  <c r="E16"/>
  <c r="D16"/>
  <c r="C16"/>
  <c r="R15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Q10"/>
  <c r="P10"/>
  <c r="O10"/>
  <c r="N10"/>
  <c r="M10"/>
  <c r="L10"/>
  <c r="K10"/>
  <c r="J10"/>
  <c r="I10"/>
  <c r="H10"/>
  <c r="G10"/>
  <c r="F10"/>
  <c r="E10"/>
  <c r="D10"/>
  <c r="C10"/>
  <c r="Q9"/>
  <c r="P9"/>
  <c r="O9"/>
  <c r="N9"/>
  <c r="M9"/>
  <c r="L9"/>
  <c r="K9"/>
  <c r="J9"/>
  <c r="I9"/>
  <c r="H9"/>
  <c r="G9"/>
  <c r="F9"/>
  <c r="E9"/>
  <c r="D9"/>
  <c r="C9"/>
  <c r="R8"/>
  <c r="Q8"/>
  <c r="P8"/>
  <c r="O8"/>
  <c r="N8"/>
  <c r="M8"/>
  <c r="L8"/>
  <c r="K8"/>
  <c r="J8"/>
  <c r="I8"/>
  <c r="H8"/>
  <c r="G8"/>
  <c r="F8"/>
  <c r="E8"/>
  <c r="D8"/>
  <c r="C8"/>
  <c r="Y8" s="1"/>
  <c r="R7"/>
  <c r="Q7"/>
  <c r="P7"/>
  <c r="O7"/>
  <c r="N7"/>
  <c r="M7"/>
  <c r="L7"/>
  <c r="K7"/>
  <c r="J7"/>
  <c r="I7"/>
  <c r="H7"/>
  <c r="G7"/>
  <c r="F7"/>
  <c r="E7"/>
  <c r="D7"/>
  <c r="C7"/>
  <c r="Y7" s="1"/>
  <c r="R6"/>
  <c r="Q6"/>
  <c r="O6"/>
  <c r="N6"/>
  <c r="M6"/>
  <c r="L6"/>
  <c r="K6"/>
  <c r="J6"/>
  <c r="I6"/>
  <c r="H6"/>
  <c r="G6"/>
  <c r="F6"/>
  <c r="E6"/>
  <c r="D6"/>
  <c r="C6"/>
  <c r="C317" i="2"/>
  <c r="C324"/>
  <c r="C323"/>
  <c r="C322"/>
  <c r="C321"/>
  <c r="C320"/>
  <c r="C319"/>
  <c r="C318"/>
  <c r="C316"/>
  <c r="C315"/>
  <c r="C314"/>
  <c r="C313"/>
  <c r="C312"/>
  <c r="C311"/>
  <c r="C310"/>
  <c r="C309"/>
  <c r="C308"/>
  <c r="C307"/>
  <c r="C306"/>
  <c r="C305"/>
  <c r="C304"/>
  <c r="Q25" i="14" s="1"/>
  <c r="C303" i="2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38"/>
  <c r="D236" s="1"/>
  <c r="C222"/>
  <c r="D220" s="1"/>
  <c r="C209"/>
  <c r="D208" s="1"/>
  <c r="C199"/>
  <c r="D199" s="1"/>
  <c r="C183"/>
  <c r="D183" s="1"/>
  <c r="E525"/>
  <c r="I2775" s="1"/>
  <c r="E524"/>
  <c r="E523"/>
  <c r="E522"/>
  <c r="E521"/>
  <c r="I2734" s="1"/>
  <c r="E520"/>
  <c r="I2721" s="1"/>
  <c r="E519"/>
  <c r="E518"/>
  <c r="E517"/>
  <c r="I2687" s="1"/>
  <c r="E516"/>
  <c r="I2680" s="1"/>
  <c r="E515"/>
  <c r="E514"/>
  <c r="E513"/>
  <c r="E512"/>
  <c r="I2640" s="1"/>
  <c r="E511"/>
  <c r="E510"/>
  <c r="E509"/>
  <c r="I2596" s="1"/>
  <c r="E508"/>
  <c r="I2584" s="1"/>
  <c r="E507"/>
  <c r="E506"/>
  <c r="E505"/>
  <c r="I2539" s="1"/>
  <c r="E504"/>
  <c r="I2528" s="1"/>
  <c r="E503"/>
  <c r="E502"/>
  <c r="E501"/>
  <c r="I2498" s="1"/>
  <c r="E500"/>
  <c r="I2484" s="1"/>
  <c r="E499"/>
  <c r="E498"/>
  <c r="E497"/>
  <c r="I2448" s="1"/>
  <c r="E496"/>
  <c r="I2439" s="1"/>
  <c r="E495"/>
  <c r="E494"/>
  <c r="E493"/>
  <c r="I2403" s="1"/>
  <c r="E492"/>
  <c r="I2391" s="1"/>
  <c r="E491"/>
  <c r="E490"/>
  <c r="E489"/>
  <c r="I2353" s="1"/>
  <c r="E488"/>
  <c r="I2340" s="1"/>
  <c r="E487"/>
  <c r="E486"/>
  <c r="E485"/>
  <c r="I2305" s="1"/>
  <c r="E484"/>
  <c r="E483"/>
  <c r="E482"/>
  <c r="E481"/>
  <c r="I2273" s="1"/>
  <c r="E480"/>
  <c r="I2268" s="1"/>
  <c r="E479"/>
  <c r="E478"/>
  <c r="E477"/>
  <c r="I2238" s="1"/>
  <c r="E476"/>
  <c r="I2224" s="1"/>
  <c r="E475"/>
  <c r="E474"/>
  <c r="E473"/>
  <c r="I2189" s="1"/>
  <c r="E472"/>
  <c r="I2176" s="1"/>
  <c r="E471"/>
  <c r="E470"/>
  <c r="E469"/>
  <c r="I2147" s="1"/>
  <c r="E468"/>
  <c r="I2135" s="1"/>
  <c r="E467"/>
  <c r="E466"/>
  <c r="E465"/>
  <c r="I2090" s="1"/>
  <c r="E464"/>
  <c r="I2075" s="1"/>
  <c r="E463"/>
  <c r="E462"/>
  <c r="E461"/>
  <c r="I2041" s="1"/>
  <c r="E460"/>
  <c r="I2027" s="1"/>
  <c r="E459"/>
  <c r="E458"/>
  <c r="E457"/>
  <c r="I1992" s="1"/>
  <c r="E456"/>
  <c r="I1980" s="1"/>
  <c r="E455"/>
  <c r="E454"/>
  <c r="I1964" s="1"/>
  <c r="E453"/>
  <c r="I1954" s="1"/>
  <c r="E452"/>
  <c r="I1940" s="1"/>
  <c r="E451"/>
  <c r="E450"/>
  <c r="I1916" s="1"/>
  <c r="E449"/>
  <c r="I1904" s="1"/>
  <c r="E448"/>
  <c r="I1892" s="1"/>
  <c r="E447"/>
  <c r="E446"/>
  <c r="I1868" s="1"/>
  <c r="E445"/>
  <c r="I1858" s="1"/>
  <c r="E444"/>
  <c r="I1844" s="1"/>
  <c r="E443"/>
  <c r="E442"/>
  <c r="I1820" s="1"/>
  <c r="E441"/>
  <c r="I1808" s="1"/>
  <c r="E440"/>
  <c r="I1795" s="1"/>
  <c r="E439"/>
  <c r="E438"/>
  <c r="I1773" s="1"/>
  <c r="E437"/>
  <c r="I1757" s="1"/>
  <c r="E436"/>
  <c r="I1745" s="1"/>
  <c r="E435"/>
  <c r="E434"/>
  <c r="I1721" s="1"/>
  <c r="E433"/>
  <c r="I1711" s="1"/>
  <c r="E432"/>
  <c r="I1705" s="1"/>
  <c r="E431"/>
  <c r="E430"/>
  <c r="I1689" s="1"/>
  <c r="E429"/>
  <c r="I1678" s="1"/>
  <c r="E428"/>
  <c r="I1665" s="1"/>
  <c r="E427"/>
  <c r="E426"/>
  <c r="I1641" s="1"/>
  <c r="E425"/>
  <c r="I1630" s="1"/>
  <c r="E424"/>
  <c r="I1615" s="1"/>
  <c r="E423"/>
  <c r="E422"/>
  <c r="I1592" s="1"/>
  <c r="E421"/>
  <c r="I1580" s="1"/>
  <c r="E420"/>
  <c r="I1568" s="1"/>
  <c r="E419"/>
  <c r="E418"/>
  <c r="I1544" s="1"/>
  <c r="E417"/>
  <c r="I1532" s="1"/>
  <c r="E416"/>
  <c r="I1508" s="1"/>
  <c r="E415"/>
  <c r="E414"/>
  <c r="I1496" s="1"/>
  <c r="E413"/>
  <c r="I1484" s="1"/>
  <c r="E412"/>
  <c r="I1472" s="1"/>
  <c r="E411"/>
  <c r="E410"/>
  <c r="I1448" s="1"/>
  <c r="E409"/>
  <c r="I1433" s="1"/>
  <c r="E408"/>
  <c r="I1424" s="1"/>
  <c r="E407"/>
  <c r="E406"/>
  <c r="I1400" s="1"/>
  <c r="E405"/>
  <c r="I1386" s="1"/>
  <c r="E404"/>
  <c r="I1376" s="1"/>
  <c r="E403"/>
  <c r="E402"/>
  <c r="I1352" s="1"/>
  <c r="E401"/>
  <c r="I1343" s="1"/>
  <c r="E400"/>
  <c r="I1332" s="1"/>
  <c r="E399"/>
  <c r="E398"/>
  <c r="I1308" s="1"/>
  <c r="E397"/>
  <c r="I1292" s="1"/>
  <c r="E396"/>
  <c r="I1280" s="1"/>
  <c r="E395"/>
  <c r="E394"/>
  <c r="I1256" s="1"/>
  <c r="E393"/>
  <c r="I1242" s="1"/>
  <c r="E392"/>
  <c r="I1240" s="1"/>
  <c r="E391"/>
  <c r="E390"/>
  <c r="I1218" s="1"/>
  <c r="E389"/>
  <c r="I1205" s="1"/>
  <c r="E388"/>
  <c r="I1194" s="1"/>
  <c r="E387"/>
  <c r="E386"/>
  <c r="I1170" s="1"/>
  <c r="E385"/>
  <c r="I1157" s="1"/>
  <c r="E384"/>
  <c r="I1146" s="1"/>
  <c r="E383"/>
  <c r="E382"/>
  <c r="I1122" s="1"/>
  <c r="E381"/>
  <c r="I1109" s="1"/>
  <c r="E380"/>
  <c r="I1098" s="1"/>
  <c r="E379"/>
  <c r="E378"/>
  <c r="I1074" s="1"/>
  <c r="E377"/>
  <c r="I1061" s="1"/>
  <c r="E376"/>
  <c r="I1046" s="1"/>
  <c r="E375"/>
  <c r="E374"/>
  <c r="I1022" s="1"/>
  <c r="E373"/>
  <c r="I1009" s="1"/>
  <c r="E372"/>
  <c r="I998" s="1"/>
  <c r="E371"/>
  <c r="E370"/>
  <c r="I974" s="1"/>
  <c r="E369"/>
  <c r="I961" s="1"/>
  <c r="E368"/>
  <c r="I950" s="1"/>
  <c r="E367"/>
  <c r="E366"/>
  <c r="I926" s="1"/>
  <c r="E365"/>
  <c r="I905" s="1"/>
  <c r="E364"/>
  <c r="I894" s="1"/>
  <c r="E363"/>
  <c r="E362"/>
  <c r="I870" s="1"/>
  <c r="E361"/>
  <c r="I858" s="1"/>
  <c r="E360"/>
  <c r="I846" s="1"/>
  <c r="E359"/>
  <c r="E358"/>
  <c r="I808" s="1"/>
  <c r="E357"/>
  <c r="I795" s="1"/>
  <c r="E356"/>
  <c r="I784" s="1"/>
  <c r="E355"/>
  <c r="E354"/>
  <c r="I766" s="1"/>
  <c r="E353"/>
  <c r="I753" s="1"/>
  <c r="E352"/>
  <c r="I740" s="1"/>
  <c r="E351"/>
  <c r="E350"/>
  <c r="I716" s="1"/>
  <c r="E349"/>
  <c r="I703" s="1"/>
  <c r="E348"/>
  <c r="I692" s="1"/>
  <c r="E347"/>
  <c r="E346"/>
  <c r="I668" s="1"/>
  <c r="E345"/>
  <c r="I657" s="1"/>
  <c r="E344"/>
  <c r="I644" s="1"/>
  <c r="E343"/>
  <c r="E342"/>
  <c r="I604" s="1"/>
  <c r="E341"/>
  <c r="I592" s="1"/>
  <c r="E340"/>
  <c r="I578" s="1"/>
  <c r="E339"/>
  <c r="I564" s="1"/>
  <c r="E338"/>
  <c r="I554" s="1"/>
  <c r="E552"/>
  <c r="F552"/>
  <c r="G552"/>
  <c r="I552"/>
  <c r="J552"/>
  <c r="E553"/>
  <c r="J553" s="1"/>
  <c r="F553"/>
  <c r="G553"/>
  <c r="E554"/>
  <c r="J554" s="1"/>
  <c r="F554"/>
  <c r="G554"/>
  <c r="E555"/>
  <c r="J555" s="1"/>
  <c r="F555"/>
  <c r="G555"/>
  <c r="E556"/>
  <c r="F556"/>
  <c r="G556"/>
  <c r="I556"/>
  <c r="J556"/>
  <c r="E557"/>
  <c r="J557" s="1"/>
  <c r="F557"/>
  <c r="G557"/>
  <c r="E558"/>
  <c r="J558" s="1"/>
  <c r="F558"/>
  <c r="G558"/>
  <c r="E559"/>
  <c r="J559" s="1"/>
  <c r="F559"/>
  <c r="G559"/>
  <c r="E560"/>
  <c r="F560"/>
  <c r="G560"/>
  <c r="I560"/>
  <c r="J560"/>
  <c r="E561"/>
  <c r="J561" s="1"/>
  <c r="F561"/>
  <c r="G561"/>
  <c r="E562"/>
  <c r="J562" s="1"/>
  <c r="F562"/>
  <c r="G562"/>
  <c r="E563"/>
  <c r="J563" s="1"/>
  <c r="F563"/>
  <c r="G563"/>
  <c r="E564"/>
  <c r="J564" s="1"/>
  <c r="F564"/>
  <c r="G564"/>
  <c r="E565"/>
  <c r="J565" s="1"/>
  <c r="F565"/>
  <c r="G565"/>
  <c r="E566"/>
  <c r="J566" s="1"/>
  <c r="F566"/>
  <c r="G566"/>
  <c r="E567"/>
  <c r="F567"/>
  <c r="G567"/>
  <c r="I567"/>
  <c r="J567"/>
  <c r="E568"/>
  <c r="J568" s="1"/>
  <c r="F568"/>
  <c r="G568"/>
  <c r="E569"/>
  <c r="F569"/>
  <c r="G569"/>
  <c r="I569"/>
  <c r="J569"/>
  <c r="E570"/>
  <c r="J570" s="1"/>
  <c r="F570"/>
  <c r="G570"/>
  <c r="E571"/>
  <c r="J571" s="1"/>
  <c r="F571"/>
  <c r="G571"/>
  <c r="E572"/>
  <c r="J572" s="1"/>
  <c r="F572"/>
  <c r="G572"/>
  <c r="E573"/>
  <c r="J573" s="1"/>
  <c r="F573"/>
  <c r="G573"/>
  <c r="E574"/>
  <c r="J574" s="1"/>
  <c r="F574"/>
  <c r="G574"/>
  <c r="E575"/>
  <c r="F575"/>
  <c r="G575"/>
  <c r="I575"/>
  <c r="J575"/>
  <c r="E576"/>
  <c r="F576"/>
  <c r="G576"/>
  <c r="J576"/>
  <c r="E577"/>
  <c r="J577" s="1"/>
  <c r="F577"/>
  <c r="G577"/>
  <c r="E578"/>
  <c r="J578" s="1"/>
  <c r="F578"/>
  <c r="G578"/>
  <c r="E579"/>
  <c r="J579" s="1"/>
  <c r="F579"/>
  <c r="G579"/>
  <c r="E580"/>
  <c r="J580" s="1"/>
  <c r="F580"/>
  <c r="G580"/>
  <c r="E581"/>
  <c r="J581" s="1"/>
  <c r="F581"/>
  <c r="G581"/>
  <c r="E582"/>
  <c r="J582" s="1"/>
  <c r="F582"/>
  <c r="G582"/>
  <c r="E583"/>
  <c r="J583" s="1"/>
  <c r="F583"/>
  <c r="G583"/>
  <c r="E584"/>
  <c r="J584" s="1"/>
  <c r="F584"/>
  <c r="G584"/>
  <c r="E585"/>
  <c r="J585" s="1"/>
  <c r="F585"/>
  <c r="G585"/>
  <c r="E586"/>
  <c r="J586" s="1"/>
  <c r="F586"/>
  <c r="G586"/>
  <c r="E587"/>
  <c r="J587" s="1"/>
  <c r="F587"/>
  <c r="G587"/>
  <c r="E588"/>
  <c r="F588"/>
  <c r="G588"/>
  <c r="I588"/>
  <c r="J588"/>
  <c r="E589"/>
  <c r="F589"/>
  <c r="G589"/>
  <c r="I589"/>
  <c r="J589"/>
  <c r="E590"/>
  <c r="F590"/>
  <c r="G590"/>
  <c r="I590"/>
  <c r="J590"/>
  <c r="E591"/>
  <c r="J591" s="1"/>
  <c r="F591"/>
  <c r="G591"/>
  <c r="E592"/>
  <c r="J592" s="1"/>
  <c r="F592"/>
  <c r="G592"/>
  <c r="E593"/>
  <c r="J593" s="1"/>
  <c r="F593"/>
  <c r="G593"/>
  <c r="E594"/>
  <c r="J594" s="1"/>
  <c r="F594"/>
  <c r="G594"/>
  <c r="E595"/>
  <c r="J595" s="1"/>
  <c r="F595"/>
  <c r="G595"/>
  <c r="E596"/>
  <c r="J596" s="1"/>
  <c r="F596"/>
  <c r="G596"/>
  <c r="E597"/>
  <c r="J597" s="1"/>
  <c r="F597"/>
  <c r="G597"/>
  <c r="E598"/>
  <c r="J598" s="1"/>
  <c r="F598"/>
  <c r="G598"/>
  <c r="E599"/>
  <c r="J599" s="1"/>
  <c r="F599"/>
  <c r="G599"/>
  <c r="E600"/>
  <c r="J600" s="1"/>
  <c r="F600"/>
  <c r="G600"/>
  <c r="E601"/>
  <c r="J601" s="1"/>
  <c r="F601"/>
  <c r="G601"/>
  <c r="E602"/>
  <c r="J602" s="1"/>
  <c r="F602"/>
  <c r="G602"/>
  <c r="E603"/>
  <c r="J603" s="1"/>
  <c r="F603"/>
  <c r="G603"/>
  <c r="E604"/>
  <c r="J604" s="1"/>
  <c r="F604"/>
  <c r="G604"/>
  <c r="E605"/>
  <c r="J605" s="1"/>
  <c r="F605"/>
  <c r="G605"/>
  <c r="E606"/>
  <c r="J606" s="1"/>
  <c r="F606"/>
  <c r="G606"/>
  <c r="E607"/>
  <c r="J607" s="1"/>
  <c r="F607"/>
  <c r="G607"/>
  <c r="E608"/>
  <c r="J608" s="1"/>
  <c r="F608"/>
  <c r="G608"/>
  <c r="E609"/>
  <c r="J609" s="1"/>
  <c r="F609"/>
  <c r="G609"/>
  <c r="E610"/>
  <c r="J610" s="1"/>
  <c r="F610"/>
  <c r="G610"/>
  <c r="E611"/>
  <c r="J611" s="1"/>
  <c r="F611"/>
  <c r="G611"/>
  <c r="E612"/>
  <c r="J612" s="1"/>
  <c r="F612"/>
  <c r="G612"/>
  <c r="E613"/>
  <c r="J613" s="1"/>
  <c r="F613"/>
  <c r="G613"/>
  <c r="E614"/>
  <c r="J614" s="1"/>
  <c r="F614"/>
  <c r="G614"/>
  <c r="E615"/>
  <c r="F615"/>
  <c r="G615"/>
  <c r="I615"/>
  <c r="J615"/>
  <c r="E616"/>
  <c r="F616"/>
  <c r="G616"/>
  <c r="I616"/>
  <c r="J616"/>
  <c r="E617"/>
  <c r="F617"/>
  <c r="G617"/>
  <c r="I617"/>
  <c r="J617"/>
  <c r="E618"/>
  <c r="F618"/>
  <c r="G618"/>
  <c r="I618"/>
  <c r="J618"/>
  <c r="E619"/>
  <c r="F619"/>
  <c r="G619"/>
  <c r="I619"/>
  <c r="J619"/>
  <c r="E620"/>
  <c r="F620"/>
  <c r="G620"/>
  <c r="I620"/>
  <c r="J620"/>
  <c r="E621"/>
  <c r="F621"/>
  <c r="G621"/>
  <c r="I621"/>
  <c r="J621"/>
  <c r="E622"/>
  <c r="F622"/>
  <c r="G622"/>
  <c r="I622"/>
  <c r="J622"/>
  <c r="E623"/>
  <c r="F623"/>
  <c r="G623"/>
  <c r="I623"/>
  <c r="J623"/>
  <c r="E624"/>
  <c r="F624"/>
  <c r="G624"/>
  <c r="I624"/>
  <c r="J624"/>
  <c r="E625"/>
  <c r="F625"/>
  <c r="G625"/>
  <c r="I625"/>
  <c r="J625"/>
  <c r="E626"/>
  <c r="F626"/>
  <c r="G626"/>
  <c r="I626"/>
  <c r="J626"/>
  <c r="E627"/>
  <c r="F627"/>
  <c r="G627"/>
  <c r="I627"/>
  <c r="J627"/>
  <c r="E628"/>
  <c r="F628"/>
  <c r="G628"/>
  <c r="I628"/>
  <c r="J628"/>
  <c r="E629"/>
  <c r="F629"/>
  <c r="G629"/>
  <c r="I629"/>
  <c r="J629"/>
  <c r="E630"/>
  <c r="F630"/>
  <c r="G630"/>
  <c r="I630"/>
  <c r="J630"/>
  <c r="E631"/>
  <c r="F631"/>
  <c r="G631"/>
  <c r="I631"/>
  <c r="J631"/>
  <c r="E632"/>
  <c r="F632"/>
  <c r="G632"/>
  <c r="I632"/>
  <c r="J632"/>
  <c r="E633"/>
  <c r="F633"/>
  <c r="G633"/>
  <c r="I633"/>
  <c r="J633"/>
  <c r="E634"/>
  <c r="F634"/>
  <c r="G634"/>
  <c r="I634"/>
  <c r="J634"/>
  <c r="E635"/>
  <c r="F635"/>
  <c r="G635"/>
  <c r="I635"/>
  <c r="J635"/>
  <c r="E636"/>
  <c r="F636"/>
  <c r="G636"/>
  <c r="I636"/>
  <c r="J636"/>
  <c r="E637"/>
  <c r="F637"/>
  <c r="G637"/>
  <c r="I637"/>
  <c r="J637"/>
  <c r="E638"/>
  <c r="F638"/>
  <c r="G638"/>
  <c r="I638"/>
  <c r="J638"/>
  <c r="E639"/>
  <c r="F639"/>
  <c r="G639"/>
  <c r="I639"/>
  <c r="J639"/>
  <c r="E640"/>
  <c r="F640"/>
  <c r="G640"/>
  <c r="I640"/>
  <c r="J640"/>
  <c r="E641"/>
  <c r="F641"/>
  <c r="G641"/>
  <c r="I641"/>
  <c r="J641"/>
  <c r="E642"/>
  <c r="J642" s="1"/>
  <c r="F642"/>
  <c r="G642"/>
  <c r="E643"/>
  <c r="J643" s="1"/>
  <c r="F643"/>
  <c r="G643"/>
  <c r="E644"/>
  <c r="J644" s="1"/>
  <c r="F644"/>
  <c r="G644"/>
  <c r="E645"/>
  <c r="J645" s="1"/>
  <c r="F645"/>
  <c r="G645"/>
  <c r="E646"/>
  <c r="J646" s="1"/>
  <c r="F646"/>
  <c r="G646"/>
  <c r="E647"/>
  <c r="J647" s="1"/>
  <c r="F647"/>
  <c r="G647"/>
  <c r="E648"/>
  <c r="J648" s="1"/>
  <c r="F648"/>
  <c r="G648"/>
  <c r="E649"/>
  <c r="J649" s="1"/>
  <c r="F649"/>
  <c r="G649"/>
  <c r="E650"/>
  <c r="J650" s="1"/>
  <c r="F650"/>
  <c r="G650"/>
  <c r="E651"/>
  <c r="J651" s="1"/>
  <c r="F651"/>
  <c r="G651"/>
  <c r="E652"/>
  <c r="J652" s="1"/>
  <c r="F652"/>
  <c r="G652"/>
  <c r="E653"/>
  <c r="J653" s="1"/>
  <c r="F653"/>
  <c r="G653"/>
  <c r="E654"/>
  <c r="F654"/>
  <c r="G654"/>
  <c r="I654"/>
  <c r="J654"/>
  <c r="E655"/>
  <c r="J655" s="1"/>
  <c r="F655"/>
  <c r="G655"/>
  <c r="E656"/>
  <c r="J656" s="1"/>
  <c r="F656"/>
  <c r="G656"/>
  <c r="E657"/>
  <c r="J657" s="1"/>
  <c r="F657"/>
  <c r="G657"/>
  <c r="E658"/>
  <c r="J658" s="1"/>
  <c r="F658"/>
  <c r="G658"/>
  <c r="E659"/>
  <c r="J659" s="1"/>
  <c r="F659"/>
  <c r="G659"/>
  <c r="E660"/>
  <c r="J660" s="1"/>
  <c r="F660"/>
  <c r="G660"/>
  <c r="E661"/>
  <c r="J661" s="1"/>
  <c r="F661"/>
  <c r="G661"/>
  <c r="E662"/>
  <c r="J662" s="1"/>
  <c r="F662"/>
  <c r="G662"/>
  <c r="E663"/>
  <c r="J663" s="1"/>
  <c r="F663"/>
  <c r="G663"/>
  <c r="E664"/>
  <c r="J664" s="1"/>
  <c r="F664"/>
  <c r="G664"/>
  <c r="E665"/>
  <c r="J665" s="1"/>
  <c r="F665"/>
  <c r="G665"/>
  <c r="E666"/>
  <c r="J666" s="1"/>
  <c r="F666"/>
  <c r="G666"/>
  <c r="E667"/>
  <c r="J667" s="1"/>
  <c r="F667"/>
  <c r="G667"/>
  <c r="E668"/>
  <c r="J668" s="1"/>
  <c r="F668"/>
  <c r="G668"/>
  <c r="E669"/>
  <c r="J669" s="1"/>
  <c r="F669"/>
  <c r="G669"/>
  <c r="E670"/>
  <c r="J670" s="1"/>
  <c r="F670"/>
  <c r="G670"/>
  <c r="E671"/>
  <c r="J671" s="1"/>
  <c r="F671"/>
  <c r="G671"/>
  <c r="E672"/>
  <c r="J672" s="1"/>
  <c r="F672"/>
  <c r="G672"/>
  <c r="E673"/>
  <c r="J673" s="1"/>
  <c r="F673"/>
  <c r="G673"/>
  <c r="E674"/>
  <c r="J674" s="1"/>
  <c r="F674"/>
  <c r="G674"/>
  <c r="E675"/>
  <c r="J675" s="1"/>
  <c r="F675"/>
  <c r="G675"/>
  <c r="E676"/>
  <c r="J676" s="1"/>
  <c r="F676"/>
  <c r="G676"/>
  <c r="E677"/>
  <c r="J677" s="1"/>
  <c r="F677"/>
  <c r="G677"/>
  <c r="E678"/>
  <c r="F678"/>
  <c r="G678"/>
  <c r="I678"/>
  <c r="J678"/>
  <c r="E679"/>
  <c r="F679"/>
  <c r="G679"/>
  <c r="I679"/>
  <c r="J679"/>
  <c r="E680"/>
  <c r="F680"/>
  <c r="G680"/>
  <c r="I680"/>
  <c r="J680"/>
  <c r="E681"/>
  <c r="F681"/>
  <c r="G681"/>
  <c r="I681"/>
  <c r="J681"/>
  <c r="E682"/>
  <c r="F682"/>
  <c r="G682"/>
  <c r="I682"/>
  <c r="J682"/>
  <c r="E683"/>
  <c r="F683"/>
  <c r="G683"/>
  <c r="I683"/>
  <c r="J683"/>
  <c r="E684"/>
  <c r="F684"/>
  <c r="G684"/>
  <c r="I684"/>
  <c r="J684"/>
  <c r="E685"/>
  <c r="F685"/>
  <c r="G685"/>
  <c r="I685"/>
  <c r="J685"/>
  <c r="E686"/>
  <c r="F686"/>
  <c r="G686"/>
  <c r="I686"/>
  <c r="J686"/>
  <c r="E687"/>
  <c r="F687"/>
  <c r="G687"/>
  <c r="I687"/>
  <c r="J687"/>
  <c r="E688"/>
  <c r="F688"/>
  <c r="G688"/>
  <c r="I688"/>
  <c r="J688"/>
  <c r="E689"/>
  <c r="F689"/>
  <c r="G689"/>
  <c r="I689"/>
  <c r="J689"/>
  <c r="E690"/>
  <c r="F690"/>
  <c r="G690"/>
  <c r="I690"/>
  <c r="J690"/>
  <c r="E691"/>
  <c r="J691" s="1"/>
  <c r="F691"/>
  <c r="G691"/>
  <c r="E692"/>
  <c r="J692" s="1"/>
  <c r="F692"/>
  <c r="G692"/>
  <c r="E693"/>
  <c r="J693" s="1"/>
  <c r="F693"/>
  <c r="G693"/>
  <c r="E694"/>
  <c r="J694" s="1"/>
  <c r="F694"/>
  <c r="G694"/>
  <c r="E695"/>
  <c r="J695" s="1"/>
  <c r="F695"/>
  <c r="G695"/>
  <c r="E696"/>
  <c r="J696" s="1"/>
  <c r="F696"/>
  <c r="G696"/>
  <c r="E697"/>
  <c r="J697" s="1"/>
  <c r="F697"/>
  <c r="G697"/>
  <c r="E698"/>
  <c r="J698" s="1"/>
  <c r="F698"/>
  <c r="G698"/>
  <c r="E699"/>
  <c r="J699" s="1"/>
  <c r="F699"/>
  <c r="G699"/>
  <c r="E700"/>
  <c r="J700" s="1"/>
  <c r="F700"/>
  <c r="G700"/>
  <c r="E701"/>
  <c r="J701" s="1"/>
  <c r="F701"/>
  <c r="G701"/>
  <c r="E702"/>
  <c r="J702" s="1"/>
  <c r="F702"/>
  <c r="G702"/>
  <c r="E703"/>
  <c r="J703" s="1"/>
  <c r="F703"/>
  <c r="G703"/>
  <c r="E704"/>
  <c r="J704" s="1"/>
  <c r="F704"/>
  <c r="G704"/>
  <c r="E705"/>
  <c r="J705" s="1"/>
  <c r="F705"/>
  <c r="G705"/>
  <c r="E706"/>
  <c r="J706" s="1"/>
  <c r="F706"/>
  <c r="G706"/>
  <c r="E707"/>
  <c r="J707" s="1"/>
  <c r="F707"/>
  <c r="G707"/>
  <c r="E708"/>
  <c r="J708" s="1"/>
  <c r="F708"/>
  <c r="G708"/>
  <c r="E709"/>
  <c r="J709" s="1"/>
  <c r="F709"/>
  <c r="G709"/>
  <c r="E710"/>
  <c r="J710" s="1"/>
  <c r="F710"/>
  <c r="G710"/>
  <c r="E711"/>
  <c r="J711" s="1"/>
  <c r="F711"/>
  <c r="G711"/>
  <c r="E712"/>
  <c r="J712" s="1"/>
  <c r="F712"/>
  <c r="G712"/>
  <c r="E713"/>
  <c r="J713" s="1"/>
  <c r="F713"/>
  <c r="G713"/>
  <c r="E714"/>
  <c r="J714" s="1"/>
  <c r="F714"/>
  <c r="G714"/>
  <c r="E715"/>
  <c r="J715" s="1"/>
  <c r="F715"/>
  <c r="G715"/>
  <c r="E716"/>
  <c r="J716" s="1"/>
  <c r="F716"/>
  <c r="G716"/>
  <c r="E717"/>
  <c r="J717" s="1"/>
  <c r="F717"/>
  <c r="G717"/>
  <c r="E718"/>
  <c r="J718" s="1"/>
  <c r="F718"/>
  <c r="G718"/>
  <c r="E719"/>
  <c r="J719" s="1"/>
  <c r="F719"/>
  <c r="G719"/>
  <c r="E720"/>
  <c r="J720" s="1"/>
  <c r="F720"/>
  <c r="G720"/>
  <c r="E721"/>
  <c r="J721" s="1"/>
  <c r="F721"/>
  <c r="G721"/>
  <c r="E722"/>
  <c r="J722" s="1"/>
  <c r="F722"/>
  <c r="G722"/>
  <c r="E723"/>
  <c r="J723" s="1"/>
  <c r="F723"/>
  <c r="G723"/>
  <c r="E724"/>
  <c r="J724" s="1"/>
  <c r="F724"/>
  <c r="G724"/>
  <c r="E725"/>
  <c r="J725" s="1"/>
  <c r="F725"/>
  <c r="G725"/>
  <c r="E726"/>
  <c r="J726" s="1"/>
  <c r="F726"/>
  <c r="G726"/>
  <c r="E727"/>
  <c r="F727"/>
  <c r="G727"/>
  <c r="I727"/>
  <c r="J727"/>
  <c r="E728"/>
  <c r="F728"/>
  <c r="G728"/>
  <c r="I728"/>
  <c r="J728"/>
  <c r="E729"/>
  <c r="F729"/>
  <c r="G729"/>
  <c r="I729"/>
  <c r="J729"/>
  <c r="E730"/>
  <c r="F730"/>
  <c r="G730"/>
  <c r="I730"/>
  <c r="J730"/>
  <c r="E731"/>
  <c r="F731"/>
  <c r="G731"/>
  <c r="I731"/>
  <c r="J731"/>
  <c r="E732"/>
  <c r="F732"/>
  <c r="G732"/>
  <c r="I732"/>
  <c r="J732"/>
  <c r="E733"/>
  <c r="F733"/>
  <c r="G733"/>
  <c r="I733"/>
  <c r="J733"/>
  <c r="E734"/>
  <c r="F734"/>
  <c r="G734"/>
  <c r="I734"/>
  <c r="J734"/>
  <c r="E735"/>
  <c r="F735"/>
  <c r="G735"/>
  <c r="I735"/>
  <c r="J735"/>
  <c r="E736"/>
  <c r="F736"/>
  <c r="G736"/>
  <c r="I736"/>
  <c r="J736"/>
  <c r="E737"/>
  <c r="F737"/>
  <c r="G737"/>
  <c r="I737"/>
  <c r="J737"/>
  <c r="E738"/>
  <c r="F738"/>
  <c r="G738"/>
  <c r="I738"/>
  <c r="J738"/>
  <c r="E739"/>
  <c r="J739" s="1"/>
  <c r="F739"/>
  <c r="G739"/>
  <c r="E740"/>
  <c r="J740" s="1"/>
  <c r="F740"/>
  <c r="G740"/>
  <c r="E741"/>
  <c r="J741" s="1"/>
  <c r="F741"/>
  <c r="G741"/>
  <c r="E742"/>
  <c r="J742" s="1"/>
  <c r="F742"/>
  <c r="G742"/>
  <c r="E743"/>
  <c r="J743" s="1"/>
  <c r="F743"/>
  <c r="G743"/>
  <c r="E744"/>
  <c r="J744" s="1"/>
  <c r="F744"/>
  <c r="G744"/>
  <c r="E745"/>
  <c r="J745" s="1"/>
  <c r="F745"/>
  <c r="G745"/>
  <c r="E746"/>
  <c r="J746" s="1"/>
  <c r="F746"/>
  <c r="G746"/>
  <c r="E747"/>
  <c r="J747" s="1"/>
  <c r="F747"/>
  <c r="G747"/>
  <c r="E748"/>
  <c r="J748" s="1"/>
  <c r="F748"/>
  <c r="G748"/>
  <c r="E749"/>
  <c r="J749" s="1"/>
  <c r="F749"/>
  <c r="G749"/>
  <c r="E750"/>
  <c r="J750" s="1"/>
  <c r="F750"/>
  <c r="G750"/>
  <c r="E751"/>
  <c r="F751"/>
  <c r="G751"/>
  <c r="I751"/>
  <c r="J751"/>
  <c r="E752"/>
  <c r="F752"/>
  <c r="G752"/>
  <c r="I752"/>
  <c r="J752"/>
  <c r="E753"/>
  <c r="J753" s="1"/>
  <c r="F753"/>
  <c r="G753"/>
  <c r="E754"/>
  <c r="J754" s="1"/>
  <c r="F754"/>
  <c r="G754"/>
  <c r="E755"/>
  <c r="J755" s="1"/>
  <c r="F755"/>
  <c r="G755"/>
  <c r="E756"/>
  <c r="J756" s="1"/>
  <c r="F756"/>
  <c r="G756"/>
  <c r="E757"/>
  <c r="J757" s="1"/>
  <c r="F757"/>
  <c r="G757"/>
  <c r="E758"/>
  <c r="J758" s="1"/>
  <c r="F758"/>
  <c r="G758"/>
  <c r="E759"/>
  <c r="J759" s="1"/>
  <c r="F759"/>
  <c r="G759"/>
  <c r="E760"/>
  <c r="J760" s="1"/>
  <c r="F760"/>
  <c r="G760"/>
  <c r="E761"/>
  <c r="J761" s="1"/>
  <c r="F761"/>
  <c r="G761"/>
  <c r="E762"/>
  <c r="J762" s="1"/>
  <c r="F762"/>
  <c r="G762"/>
  <c r="E763"/>
  <c r="J763" s="1"/>
  <c r="F763"/>
  <c r="G763"/>
  <c r="E764"/>
  <c r="J764" s="1"/>
  <c r="F764"/>
  <c r="G764"/>
  <c r="E765"/>
  <c r="J765" s="1"/>
  <c r="F765"/>
  <c r="G765"/>
  <c r="E766"/>
  <c r="J766" s="1"/>
  <c r="F766"/>
  <c r="G766"/>
  <c r="E767"/>
  <c r="J767" s="1"/>
  <c r="F767"/>
  <c r="G767"/>
  <c r="E768"/>
  <c r="J768" s="1"/>
  <c r="F768"/>
  <c r="G768"/>
  <c r="E769"/>
  <c r="J769" s="1"/>
  <c r="F769"/>
  <c r="G769"/>
  <c r="E770"/>
  <c r="J770" s="1"/>
  <c r="F770"/>
  <c r="G770"/>
  <c r="E771"/>
  <c r="J771" s="1"/>
  <c r="F771"/>
  <c r="G771"/>
  <c r="E772"/>
  <c r="J772" s="1"/>
  <c r="F772"/>
  <c r="G772"/>
  <c r="E773"/>
  <c r="J773" s="1"/>
  <c r="F773"/>
  <c r="G773"/>
  <c r="E774"/>
  <c r="J774" s="1"/>
  <c r="F774"/>
  <c r="G774"/>
  <c r="E775"/>
  <c r="J775" s="1"/>
  <c r="F775"/>
  <c r="G775"/>
  <c r="E776"/>
  <c r="J776" s="1"/>
  <c r="F776"/>
  <c r="G776"/>
  <c r="E777"/>
  <c r="F777"/>
  <c r="G777"/>
  <c r="I777"/>
  <c r="J777"/>
  <c r="E778"/>
  <c r="F778"/>
  <c r="G778"/>
  <c r="I778"/>
  <c r="J778"/>
  <c r="E779"/>
  <c r="F779"/>
  <c r="G779"/>
  <c r="I779"/>
  <c r="J779"/>
  <c r="E780"/>
  <c r="F780"/>
  <c r="G780"/>
  <c r="I780"/>
  <c r="J780"/>
  <c r="E781"/>
  <c r="F781"/>
  <c r="G781"/>
  <c r="I781"/>
  <c r="J781"/>
  <c r="E782"/>
  <c r="F782"/>
  <c r="G782"/>
  <c r="I782"/>
  <c r="J782"/>
  <c r="E783"/>
  <c r="J783" s="1"/>
  <c r="F783"/>
  <c r="G783"/>
  <c r="E784"/>
  <c r="J784" s="1"/>
  <c r="F784"/>
  <c r="G784"/>
  <c r="E785"/>
  <c r="J785" s="1"/>
  <c r="F785"/>
  <c r="G785"/>
  <c r="E786"/>
  <c r="J786" s="1"/>
  <c r="F786"/>
  <c r="G786"/>
  <c r="E787"/>
  <c r="J787" s="1"/>
  <c r="F787"/>
  <c r="G787"/>
  <c r="E788"/>
  <c r="J788" s="1"/>
  <c r="F788"/>
  <c r="G788"/>
  <c r="E789"/>
  <c r="J789" s="1"/>
  <c r="F789"/>
  <c r="G789"/>
  <c r="E790"/>
  <c r="J790" s="1"/>
  <c r="F790"/>
  <c r="G790"/>
  <c r="E791"/>
  <c r="J791" s="1"/>
  <c r="F791"/>
  <c r="G791"/>
  <c r="E792"/>
  <c r="J792" s="1"/>
  <c r="F792"/>
  <c r="G792"/>
  <c r="E793"/>
  <c r="J793" s="1"/>
  <c r="F793"/>
  <c r="G793"/>
  <c r="E794"/>
  <c r="J794" s="1"/>
  <c r="F794"/>
  <c r="G794"/>
  <c r="E795"/>
  <c r="J795" s="1"/>
  <c r="F795"/>
  <c r="G795"/>
  <c r="E796"/>
  <c r="J796" s="1"/>
  <c r="F796"/>
  <c r="G796"/>
  <c r="E797"/>
  <c r="J797" s="1"/>
  <c r="F797"/>
  <c r="G797"/>
  <c r="E798"/>
  <c r="J798" s="1"/>
  <c r="F798"/>
  <c r="G798"/>
  <c r="E799"/>
  <c r="J799" s="1"/>
  <c r="F799"/>
  <c r="G799"/>
  <c r="E800"/>
  <c r="J800" s="1"/>
  <c r="F800"/>
  <c r="G800"/>
  <c r="E801"/>
  <c r="J801" s="1"/>
  <c r="F801"/>
  <c r="G801"/>
  <c r="E802"/>
  <c r="J802" s="1"/>
  <c r="F802"/>
  <c r="G802"/>
  <c r="E803"/>
  <c r="J803" s="1"/>
  <c r="F803"/>
  <c r="G803"/>
  <c r="E804"/>
  <c r="J804" s="1"/>
  <c r="F804"/>
  <c r="G804"/>
  <c r="E805"/>
  <c r="J805" s="1"/>
  <c r="F805"/>
  <c r="G805"/>
  <c r="E806"/>
  <c r="J806" s="1"/>
  <c r="F806"/>
  <c r="G806"/>
  <c r="E807"/>
  <c r="J807" s="1"/>
  <c r="F807"/>
  <c r="G807"/>
  <c r="E808"/>
  <c r="J808" s="1"/>
  <c r="F808"/>
  <c r="G808"/>
  <c r="E809"/>
  <c r="J809" s="1"/>
  <c r="F809"/>
  <c r="G809"/>
  <c r="E810"/>
  <c r="J810" s="1"/>
  <c r="F810"/>
  <c r="G810"/>
  <c r="E811"/>
  <c r="J811" s="1"/>
  <c r="F811"/>
  <c r="G811"/>
  <c r="E812"/>
  <c r="J812" s="1"/>
  <c r="F812"/>
  <c r="G812"/>
  <c r="E813"/>
  <c r="J813" s="1"/>
  <c r="F813"/>
  <c r="G813"/>
  <c r="E814"/>
  <c r="J814" s="1"/>
  <c r="F814"/>
  <c r="G814"/>
  <c r="E815"/>
  <c r="J815" s="1"/>
  <c r="F815"/>
  <c r="G815"/>
  <c r="E816"/>
  <c r="J816" s="1"/>
  <c r="F816"/>
  <c r="G816"/>
  <c r="E817"/>
  <c r="J817" s="1"/>
  <c r="F817"/>
  <c r="G817"/>
  <c r="E818"/>
  <c r="J818" s="1"/>
  <c r="F818"/>
  <c r="G818"/>
  <c r="E819"/>
  <c r="F819"/>
  <c r="G819"/>
  <c r="I819"/>
  <c r="J819"/>
  <c r="E820"/>
  <c r="F820"/>
  <c r="G820"/>
  <c r="I820"/>
  <c r="J820"/>
  <c r="E821"/>
  <c r="F821"/>
  <c r="G821"/>
  <c r="I821"/>
  <c r="J821"/>
  <c r="E822"/>
  <c r="F822"/>
  <c r="G822"/>
  <c r="I822"/>
  <c r="J822"/>
  <c r="E823"/>
  <c r="F823"/>
  <c r="G823"/>
  <c r="I823"/>
  <c r="J823"/>
  <c r="E824"/>
  <c r="F824"/>
  <c r="G824"/>
  <c r="I824"/>
  <c r="J824"/>
  <c r="E825"/>
  <c r="F825"/>
  <c r="G825"/>
  <c r="I825"/>
  <c r="J825"/>
  <c r="E826"/>
  <c r="F826"/>
  <c r="G826"/>
  <c r="I826"/>
  <c r="J826"/>
  <c r="E827"/>
  <c r="F827"/>
  <c r="G827"/>
  <c r="I827"/>
  <c r="J827"/>
  <c r="E828"/>
  <c r="F828"/>
  <c r="G828"/>
  <c r="I828"/>
  <c r="J828"/>
  <c r="E829"/>
  <c r="F829"/>
  <c r="G829"/>
  <c r="I829"/>
  <c r="J829"/>
  <c r="E830"/>
  <c r="F830"/>
  <c r="G830"/>
  <c r="I830"/>
  <c r="J830"/>
  <c r="E831"/>
  <c r="F831"/>
  <c r="G831"/>
  <c r="I831"/>
  <c r="J831"/>
  <c r="E832"/>
  <c r="F832"/>
  <c r="G832"/>
  <c r="I832"/>
  <c r="J832"/>
  <c r="E833"/>
  <c r="F833"/>
  <c r="G833"/>
  <c r="I833"/>
  <c r="J833"/>
  <c r="E834"/>
  <c r="F834"/>
  <c r="G834"/>
  <c r="I834"/>
  <c r="J834"/>
  <c r="E835"/>
  <c r="F835"/>
  <c r="G835"/>
  <c r="I835"/>
  <c r="J835"/>
  <c r="E836"/>
  <c r="F836"/>
  <c r="G836"/>
  <c r="I836"/>
  <c r="J836"/>
  <c r="E837"/>
  <c r="F837"/>
  <c r="G837"/>
  <c r="I837"/>
  <c r="J837"/>
  <c r="E838"/>
  <c r="F838"/>
  <c r="G838"/>
  <c r="I838"/>
  <c r="J838"/>
  <c r="E839"/>
  <c r="F839"/>
  <c r="G839"/>
  <c r="I839"/>
  <c r="J839"/>
  <c r="E840"/>
  <c r="F840"/>
  <c r="G840"/>
  <c r="I840"/>
  <c r="J840"/>
  <c r="E841"/>
  <c r="F841"/>
  <c r="G841"/>
  <c r="I841"/>
  <c r="J841"/>
  <c r="E842"/>
  <c r="F842"/>
  <c r="G842"/>
  <c r="I842"/>
  <c r="J842"/>
  <c r="E843"/>
  <c r="F843"/>
  <c r="G843"/>
  <c r="I843"/>
  <c r="J843"/>
  <c r="E844"/>
  <c r="F844"/>
  <c r="G844"/>
  <c r="I844"/>
  <c r="J844"/>
  <c r="E845"/>
  <c r="J845" s="1"/>
  <c r="F845"/>
  <c r="G845"/>
  <c r="E846"/>
  <c r="J846" s="1"/>
  <c r="F846"/>
  <c r="G846"/>
  <c r="E847"/>
  <c r="J847" s="1"/>
  <c r="F847"/>
  <c r="G847"/>
  <c r="E848"/>
  <c r="J848" s="1"/>
  <c r="F848"/>
  <c r="G848"/>
  <c r="E849"/>
  <c r="J849" s="1"/>
  <c r="F849"/>
  <c r="G849"/>
  <c r="E850"/>
  <c r="J850" s="1"/>
  <c r="F850"/>
  <c r="G850"/>
  <c r="E851"/>
  <c r="J851" s="1"/>
  <c r="F851"/>
  <c r="G851"/>
  <c r="E852"/>
  <c r="J852" s="1"/>
  <c r="F852"/>
  <c r="G852"/>
  <c r="E853"/>
  <c r="J853" s="1"/>
  <c r="F853"/>
  <c r="G853"/>
  <c r="E854"/>
  <c r="J854" s="1"/>
  <c r="F854"/>
  <c r="G854"/>
  <c r="E855"/>
  <c r="J855" s="1"/>
  <c r="F855"/>
  <c r="G855"/>
  <c r="E856"/>
  <c r="J856" s="1"/>
  <c r="F856"/>
  <c r="G856"/>
  <c r="E857"/>
  <c r="J857" s="1"/>
  <c r="F857"/>
  <c r="G857"/>
  <c r="E858"/>
  <c r="J858" s="1"/>
  <c r="F858"/>
  <c r="G858"/>
  <c r="E859"/>
  <c r="J859" s="1"/>
  <c r="F859"/>
  <c r="G859"/>
  <c r="E860"/>
  <c r="J860" s="1"/>
  <c r="F860"/>
  <c r="G860"/>
  <c r="E861"/>
  <c r="J861" s="1"/>
  <c r="F861"/>
  <c r="G861"/>
  <c r="E862"/>
  <c r="J862" s="1"/>
  <c r="F862"/>
  <c r="G862"/>
  <c r="E863"/>
  <c r="J863" s="1"/>
  <c r="F863"/>
  <c r="G863"/>
  <c r="E864"/>
  <c r="J864" s="1"/>
  <c r="F864"/>
  <c r="G864"/>
  <c r="E865"/>
  <c r="J865" s="1"/>
  <c r="F865"/>
  <c r="G865"/>
  <c r="E866"/>
  <c r="J866" s="1"/>
  <c r="F866"/>
  <c r="G866"/>
  <c r="E867"/>
  <c r="J867" s="1"/>
  <c r="F867"/>
  <c r="G867"/>
  <c r="E868"/>
  <c r="J868" s="1"/>
  <c r="F868"/>
  <c r="G868"/>
  <c r="E869"/>
  <c r="J869" s="1"/>
  <c r="F869"/>
  <c r="G869"/>
  <c r="E870"/>
  <c r="J870" s="1"/>
  <c r="F870"/>
  <c r="G870"/>
  <c r="E871"/>
  <c r="J871" s="1"/>
  <c r="F871"/>
  <c r="G871"/>
  <c r="E872"/>
  <c r="J872" s="1"/>
  <c r="F872"/>
  <c r="G872"/>
  <c r="E873"/>
  <c r="J873" s="1"/>
  <c r="F873"/>
  <c r="G873"/>
  <c r="E874"/>
  <c r="J874" s="1"/>
  <c r="F874"/>
  <c r="G874"/>
  <c r="E875"/>
  <c r="J875" s="1"/>
  <c r="F875"/>
  <c r="G875"/>
  <c r="E876"/>
  <c r="J876" s="1"/>
  <c r="F876"/>
  <c r="G876"/>
  <c r="E877"/>
  <c r="J877" s="1"/>
  <c r="F877"/>
  <c r="G877"/>
  <c r="E878"/>
  <c r="J878" s="1"/>
  <c r="F878"/>
  <c r="G878"/>
  <c r="E879"/>
  <c r="J879" s="1"/>
  <c r="F879"/>
  <c r="G879"/>
  <c r="E880"/>
  <c r="J880" s="1"/>
  <c r="F880"/>
  <c r="G880"/>
  <c r="E881"/>
  <c r="F881"/>
  <c r="G881"/>
  <c r="I881"/>
  <c r="J881"/>
  <c r="E882"/>
  <c r="F882"/>
  <c r="G882"/>
  <c r="I882"/>
  <c r="J882"/>
  <c r="E883"/>
  <c r="F883"/>
  <c r="G883"/>
  <c r="I883"/>
  <c r="J883"/>
  <c r="E884"/>
  <c r="F884"/>
  <c r="G884"/>
  <c r="I884"/>
  <c r="J884"/>
  <c r="E885"/>
  <c r="F885"/>
  <c r="G885"/>
  <c r="I885"/>
  <c r="J885"/>
  <c r="E886"/>
  <c r="F886"/>
  <c r="G886"/>
  <c r="I886"/>
  <c r="J886"/>
  <c r="E887"/>
  <c r="F887"/>
  <c r="G887"/>
  <c r="I887"/>
  <c r="J887"/>
  <c r="E888"/>
  <c r="F888"/>
  <c r="G888"/>
  <c r="I888"/>
  <c r="J888"/>
  <c r="E889"/>
  <c r="F889"/>
  <c r="G889"/>
  <c r="I889"/>
  <c r="J889"/>
  <c r="E890"/>
  <c r="F890"/>
  <c r="G890"/>
  <c r="I890"/>
  <c r="J890"/>
  <c r="E891"/>
  <c r="F891"/>
  <c r="G891"/>
  <c r="I891"/>
  <c r="J891"/>
  <c r="E892"/>
  <c r="F892"/>
  <c r="G892"/>
  <c r="I892"/>
  <c r="J892"/>
  <c r="E893"/>
  <c r="J893" s="1"/>
  <c r="F893"/>
  <c r="G893"/>
  <c r="E894"/>
  <c r="J894" s="1"/>
  <c r="F894"/>
  <c r="G894"/>
  <c r="E895"/>
  <c r="J895" s="1"/>
  <c r="F895"/>
  <c r="G895"/>
  <c r="E896"/>
  <c r="J896" s="1"/>
  <c r="F896"/>
  <c r="G896"/>
  <c r="E897"/>
  <c r="J897" s="1"/>
  <c r="F897"/>
  <c r="G897"/>
  <c r="E898"/>
  <c r="J898" s="1"/>
  <c r="F898"/>
  <c r="G898"/>
  <c r="E899"/>
  <c r="J899" s="1"/>
  <c r="F899"/>
  <c r="G899"/>
  <c r="E900"/>
  <c r="J900" s="1"/>
  <c r="F900"/>
  <c r="G900"/>
  <c r="E901"/>
  <c r="J901" s="1"/>
  <c r="F901"/>
  <c r="G901"/>
  <c r="E902"/>
  <c r="F902"/>
  <c r="G902"/>
  <c r="J902"/>
  <c r="E903"/>
  <c r="F903"/>
  <c r="G903"/>
  <c r="J903"/>
  <c r="E904"/>
  <c r="F904"/>
  <c r="G904"/>
  <c r="J904"/>
  <c r="E905"/>
  <c r="F905"/>
  <c r="G905"/>
  <c r="J905"/>
  <c r="E906"/>
  <c r="F906"/>
  <c r="G906"/>
  <c r="J906"/>
  <c r="E907"/>
  <c r="F907"/>
  <c r="G907"/>
  <c r="J907"/>
  <c r="E908"/>
  <c r="F908"/>
  <c r="G908"/>
  <c r="J908"/>
  <c r="E909"/>
  <c r="F909"/>
  <c r="G909"/>
  <c r="J909"/>
  <c r="E910"/>
  <c r="F910"/>
  <c r="G910"/>
  <c r="J910"/>
  <c r="E911"/>
  <c r="F911"/>
  <c r="G911"/>
  <c r="J911"/>
  <c r="E912"/>
  <c r="F912"/>
  <c r="G912"/>
  <c r="J912"/>
  <c r="E913"/>
  <c r="F913"/>
  <c r="G913"/>
  <c r="J913"/>
  <c r="E914"/>
  <c r="F914"/>
  <c r="G914"/>
  <c r="J914"/>
  <c r="E915"/>
  <c r="F915"/>
  <c r="G915"/>
  <c r="J915"/>
  <c r="E916"/>
  <c r="F916"/>
  <c r="G916"/>
  <c r="J916"/>
  <c r="E917"/>
  <c r="F917"/>
  <c r="G917"/>
  <c r="I917"/>
  <c r="J917"/>
  <c r="E918"/>
  <c r="F918"/>
  <c r="G918"/>
  <c r="I918"/>
  <c r="J918"/>
  <c r="E919"/>
  <c r="F919"/>
  <c r="G919"/>
  <c r="I919"/>
  <c r="J919"/>
  <c r="E920"/>
  <c r="F920"/>
  <c r="G920"/>
  <c r="I920"/>
  <c r="J920"/>
  <c r="E921"/>
  <c r="F921"/>
  <c r="G921"/>
  <c r="I921"/>
  <c r="J921"/>
  <c r="E922"/>
  <c r="F922"/>
  <c r="G922"/>
  <c r="I922"/>
  <c r="J922"/>
  <c r="E923"/>
  <c r="F923"/>
  <c r="G923"/>
  <c r="I923"/>
  <c r="J923"/>
  <c r="E924"/>
  <c r="F924"/>
  <c r="G924"/>
  <c r="I924"/>
  <c r="J924"/>
  <c r="E925"/>
  <c r="J925" s="1"/>
  <c r="F925"/>
  <c r="G925"/>
  <c r="E926"/>
  <c r="J926" s="1"/>
  <c r="F926"/>
  <c r="G926"/>
  <c r="E927"/>
  <c r="J927" s="1"/>
  <c r="F927"/>
  <c r="G927"/>
  <c r="E928"/>
  <c r="F928"/>
  <c r="G928"/>
  <c r="I928"/>
  <c r="J928"/>
  <c r="E929"/>
  <c r="J929" s="1"/>
  <c r="F929"/>
  <c r="G929"/>
  <c r="E930"/>
  <c r="J930" s="1"/>
  <c r="F930"/>
  <c r="G930"/>
  <c r="E931"/>
  <c r="J931" s="1"/>
  <c r="F931"/>
  <c r="G931"/>
  <c r="E932"/>
  <c r="F932"/>
  <c r="G932"/>
  <c r="I932"/>
  <c r="J932"/>
  <c r="E933"/>
  <c r="J933" s="1"/>
  <c r="F933"/>
  <c r="G933"/>
  <c r="E934"/>
  <c r="J934" s="1"/>
  <c r="F934"/>
  <c r="G934"/>
  <c r="E935"/>
  <c r="J935" s="1"/>
  <c r="F935"/>
  <c r="G935"/>
  <c r="E936"/>
  <c r="F936"/>
  <c r="G936"/>
  <c r="I936"/>
  <c r="J936"/>
  <c r="E937"/>
  <c r="F937"/>
  <c r="G937"/>
  <c r="I937"/>
  <c r="J937"/>
  <c r="E938"/>
  <c r="F938"/>
  <c r="G938"/>
  <c r="I938"/>
  <c r="J938"/>
  <c r="E939"/>
  <c r="F939"/>
  <c r="G939"/>
  <c r="I939"/>
  <c r="J939"/>
  <c r="E940"/>
  <c r="F940"/>
  <c r="G940"/>
  <c r="I940"/>
  <c r="J940"/>
  <c r="E941"/>
  <c r="F941"/>
  <c r="G941"/>
  <c r="I941"/>
  <c r="J941"/>
  <c r="E942"/>
  <c r="F942"/>
  <c r="G942"/>
  <c r="I942"/>
  <c r="J942"/>
  <c r="E943"/>
  <c r="F943"/>
  <c r="G943"/>
  <c r="I943"/>
  <c r="J943"/>
  <c r="E944"/>
  <c r="F944"/>
  <c r="G944"/>
  <c r="I944"/>
  <c r="J944"/>
  <c r="E945"/>
  <c r="F945"/>
  <c r="G945"/>
  <c r="I945"/>
  <c r="J945"/>
  <c r="E946"/>
  <c r="F946"/>
  <c r="G946"/>
  <c r="I946"/>
  <c r="J946"/>
  <c r="E947"/>
  <c r="F947"/>
  <c r="G947"/>
  <c r="I947"/>
  <c r="J947"/>
  <c r="E948"/>
  <c r="F948"/>
  <c r="G948"/>
  <c r="I948"/>
  <c r="J948"/>
  <c r="E949"/>
  <c r="J949" s="1"/>
  <c r="F949"/>
  <c r="G949"/>
  <c r="E950"/>
  <c r="J950" s="1"/>
  <c r="F950"/>
  <c r="G950"/>
  <c r="E951"/>
  <c r="J951" s="1"/>
  <c r="F951"/>
  <c r="G951"/>
  <c r="E952"/>
  <c r="J952" s="1"/>
  <c r="F952"/>
  <c r="G952"/>
  <c r="E953"/>
  <c r="J953" s="1"/>
  <c r="F953"/>
  <c r="G953"/>
  <c r="E954"/>
  <c r="J954" s="1"/>
  <c r="F954"/>
  <c r="G954"/>
  <c r="E955"/>
  <c r="J955" s="1"/>
  <c r="F955"/>
  <c r="G955"/>
  <c r="E956"/>
  <c r="J956" s="1"/>
  <c r="F956"/>
  <c r="G956"/>
  <c r="E957"/>
  <c r="J957" s="1"/>
  <c r="F957"/>
  <c r="G957"/>
  <c r="E958"/>
  <c r="J958" s="1"/>
  <c r="F958"/>
  <c r="G958"/>
  <c r="E959"/>
  <c r="J959" s="1"/>
  <c r="F959"/>
  <c r="G959"/>
  <c r="E960"/>
  <c r="J960" s="1"/>
  <c r="F960"/>
  <c r="G960"/>
  <c r="E961"/>
  <c r="J961" s="1"/>
  <c r="F961"/>
  <c r="G961"/>
  <c r="E962"/>
  <c r="J962" s="1"/>
  <c r="F962"/>
  <c r="G962"/>
  <c r="E963"/>
  <c r="J963" s="1"/>
  <c r="F963"/>
  <c r="G963"/>
  <c r="E964"/>
  <c r="J964" s="1"/>
  <c r="F964"/>
  <c r="G964"/>
  <c r="E965"/>
  <c r="J965" s="1"/>
  <c r="F965"/>
  <c r="G965"/>
  <c r="E966"/>
  <c r="J966" s="1"/>
  <c r="F966"/>
  <c r="G966"/>
  <c r="E967"/>
  <c r="J967" s="1"/>
  <c r="F967"/>
  <c r="G967"/>
  <c r="E968"/>
  <c r="J968" s="1"/>
  <c r="F968"/>
  <c r="G968"/>
  <c r="E969"/>
  <c r="J969" s="1"/>
  <c r="F969"/>
  <c r="G969"/>
  <c r="E970"/>
  <c r="J970" s="1"/>
  <c r="F970"/>
  <c r="G970"/>
  <c r="E971"/>
  <c r="J971" s="1"/>
  <c r="F971"/>
  <c r="G971"/>
  <c r="E972"/>
  <c r="J972" s="1"/>
  <c r="F972"/>
  <c r="G972"/>
  <c r="E973"/>
  <c r="J973" s="1"/>
  <c r="F973"/>
  <c r="G973"/>
  <c r="E974"/>
  <c r="J974" s="1"/>
  <c r="F974"/>
  <c r="G974"/>
  <c r="E975"/>
  <c r="J975" s="1"/>
  <c r="F975"/>
  <c r="G975"/>
  <c r="E976"/>
  <c r="F976"/>
  <c r="G976"/>
  <c r="I976"/>
  <c r="J976"/>
  <c r="E977"/>
  <c r="J977" s="1"/>
  <c r="F977"/>
  <c r="G977"/>
  <c r="E978"/>
  <c r="J978" s="1"/>
  <c r="F978"/>
  <c r="G978"/>
  <c r="E979"/>
  <c r="J979" s="1"/>
  <c r="F979"/>
  <c r="G979"/>
  <c r="E980"/>
  <c r="F980"/>
  <c r="G980"/>
  <c r="I980"/>
  <c r="J980"/>
  <c r="E981"/>
  <c r="J981" s="1"/>
  <c r="F981"/>
  <c r="G981"/>
  <c r="E982"/>
  <c r="J982" s="1"/>
  <c r="F982"/>
  <c r="G982"/>
  <c r="E983"/>
  <c r="J983" s="1"/>
  <c r="F983"/>
  <c r="G983"/>
  <c r="E984"/>
  <c r="F984"/>
  <c r="G984"/>
  <c r="I984"/>
  <c r="J984"/>
  <c r="E985"/>
  <c r="F985"/>
  <c r="G985"/>
  <c r="I985"/>
  <c r="J985"/>
  <c r="E986"/>
  <c r="F986"/>
  <c r="G986"/>
  <c r="I986"/>
  <c r="J986"/>
  <c r="E987"/>
  <c r="F987"/>
  <c r="G987"/>
  <c r="I987"/>
  <c r="J987"/>
  <c r="E988"/>
  <c r="F988"/>
  <c r="G988"/>
  <c r="I988"/>
  <c r="J988"/>
  <c r="E989"/>
  <c r="F989"/>
  <c r="G989"/>
  <c r="I989"/>
  <c r="J989"/>
  <c r="E990"/>
  <c r="F990"/>
  <c r="G990"/>
  <c r="I990"/>
  <c r="J990"/>
  <c r="E991"/>
  <c r="F991"/>
  <c r="G991"/>
  <c r="I991"/>
  <c r="J991"/>
  <c r="E992"/>
  <c r="F992"/>
  <c r="G992"/>
  <c r="I992"/>
  <c r="J992"/>
  <c r="E993"/>
  <c r="F993"/>
  <c r="G993"/>
  <c r="I993"/>
  <c r="J993"/>
  <c r="E994"/>
  <c r="F994"/>
  <c r="G994"/>
  <c r="I994"/>
  <c r="J994"/>
  <c r="E995"/>
  <c r="F995"/>
  <c r="G995"/>
  <c r="I995"/>
  <c r="J995"/>
  <c r="E996"/>
  <c r="F996"/>
  <c r="G996"/>
  <c r="I996"/>
  <c r="J996"/>
  <c r="E997"/>
  <c r="J997" s="1"/>
  <c r="F997"/>
  <c r="G997"/>
  <c r="E998"/>
  <c r="J998" s="1"/>
  <c r="F998"/>
  <c r="G998"/>
  <c r="E999"/>
  <c r="J999" s="1"/>
  <c r="F999"/>
  <c r="G999"/>
  <c r="E1000"/>
  <c r="J1000" s="1"/>
  <c r="F1000"/>
  <c r="G1000"/>
  <c r="E1001"/>
  <c r="J1001" s="1"/>
  <c r="F1001"/>
  <c r="G1001"/>
  <c r="E1002"/>
  <c r="J1002" s="1"/>
  <c r="F1002"/>
  <c r="G1002"/>
  <c r="E1003"/>
  <c r="J1003" s="1"/>
  <c r="F1003"/>
  <c r="G1003"/>
  <c r="E1004"/>
  <c r="J1004" s="1"/>
  <c r="F1004"/>
  <c r="G1004"/>
  <c r="E1005"/>
  <c r="J1005" s="1"/>
  <c r="F1005"/>
  <c r="G1005"/>
  <c r="E1006"/>
  <c r="J1006" s="1"/>
  <c r="F1006"/>
  <c r="G1006"/>
  <c r="E1007"/>
  <c r="J1007" s="1"/>
  <c r="F1007"/>
  <c r="G1007"/>
  <c r="E1008"/>
  <c r="J1008" s="1"/>
  <c r="F1008"/>
  <c r="G1008"/>
  <c r="E1009"/>
  <c r="J1009" s="1"/>
  <c r="F1009"/>
  <c r="G1009"/>
  <c r="E1010"/>
  <c r="J1010" s="1"/>
  <c r="F1010"/>
  <c r="G1010"/>
  <c r="E1011"/>
  <c r="J1011" s="1"/>
  <c r="F1011"/>
  <c r="G1011"/>
  <c r="E1012"/>
  <c r="J1012" s="1"/>
  <c r="F1012"/>
  <c r="G1012"/>
  <c r="E1013"/>
  <c r="J1013" s="1"/>
  <c r="F1013"/>
  <c r="G1013"/>
  <c r="E1014"/>
  <c r="J1014" s="1"/>
  <c r="F1014"/>
  <c r="G1014"/>
  <c r="E1015"/>
  <c r="J1015" s="1"/>
  <c r="F1015"/>
  <c r="G1015"/>
  <c r="E1016"/>
  <c r="J1016" s="1"/>
  <c r="F1016"/>
  <c r="G1016"/>
  <c r="E1017"/>
  <c r="J1017" s="1"/>
  <c r="F1017"/>
  <c r="G1017"/>
  <c r="E1018"/>
  <c r="J1018" s="1"/>
  <c r="F1018"/>
  <c r="G1018"/>
  <c r="E1019"/>
  <c r="J1019" s="1"/>
  <c r="F1019"/>
  <c r="G1019"/>
  <c r="E1020"/>
  <c r="J1020" s="1"/>
  <c r="F1020"/>
  <c r="G1020"/>
  <c r="E1021"/>
  <c r="J1021" s="1"/>
  <c r="F1021"/>
  <c r="G1021"/>
  <c r="E1022"/>
  <c r="J1022" s="1"/>
  <c r="F1022"/>
  <c r="G1022"/>
  <c r="E1023"/>
  <c r="J1023" s="1"/>
  <c r="F1023"/>
  <c r="G1023"/>
  <c r="E1024"/>
  <c r="F1024"/>
  <c r="G1024"/>
  <c r="I1024"/>
  <c r="J1024"/>
  <c r="E1025"/>
  <c r="J1025" s="1"/>
  <c r="F1025"/>
  <c r="G1025"/>
  <c r="E1026"/>
  <c r="J1026" s="1"/>
  <c r="F1026"/>
  <c r="G1026"/>
  <c r="E1027"/>
  <c r="J1027" s="1"/>
  <c r="F1027"/>
  <c r="G1027"/>
  <c r="E1028"/>
  <c r="F1028"/>
  <c r="G1028"/>
  <c r="I1028"/>
  <c r="J1028"/>
  <c r="E1029"/>
  <c r="J1029" s="1"/>
  <c r="F1029"/>
  <c r="G1029"/>
  <c r="E1030"/>
  <c r="J1030" s="1"/>
  <c r="F1030"/>
  <c r="G1030"/>
  <c r="E1031"/>
  <c r="J1031" s="1"/>
  <c r="F1031"/>
  <c r="G1031"/>
  <c r="E1032"/>
  <c r="F1032"/>
  <c r="G1032"/>
  <c r="I1032"/>
  <c r="J1032"/>
  <c r="E1033"/>
  <c r="F1033"/>
  <c r="G1033"/>
  <c r="I1033"/>
  <c r="J1033"/>
  <c r="E1034"/>
  <c r="F1034"/>
  <c r="G1034"/>
  <c r="I1034"/>
  <c r="J1034"/>
  <c r="E1035"/>
  <c r="F1035"/>
  <c r="G1035"/>
  <c r="I1035"/>
  <c r="J1035"/>
  <c r="E1036"/>
  <c r="F1036"/>
  <c r="G1036"/>
  <c r="I1036"/>
  <c r="J1036"/>
  <c r="E1037"/>
  <c r="F1037"/>
  <c r="G1037"/>
  <c r="I1037"/>
  <c r="J1037"/>
  <c r="E1038"/>
  <c r="F1038"/>
  <c r="G1038"/>
  <c r="I1038"/>
  <c r="J1038"/>
  <c r="E1039"/>
  <c r="F1039"/>
  <c r="G1039"/>
  <c r="I1039"/>
  <c r="J1039"/>
  <c r="E1040"/>
  <c r="F1040"/>
  <c r="G1040"/>
  <c r="I1040"/>
  <c r="J1040"/>
  <c r="E1041"/>
  <c r="F1041"/>
  <c r="G1041"/>
  <c r="I1041"/>
  <c r="J1041"/>
  <c r="E1042"/>
  <c r="F1042"/>
  <c r="G1042"/>
  <c r="I1042"/>
  <c r="J1042"/>
  <c r="E1043"/>
  <c r="F1043"/>
  <c r="G1043"/>
  <c r="I1043"/>
  <c r="J1043"/>
  <c r="E1044"/>
  <c r="F1044"/>
  <c r="G1044"/>
  <c r="I1044"/>
  <c r="J1044"/>
  <c r="E1045"/>
  <c r="J1045" s="1"/>
  <c r="F1045"/>
  <c r="G1045"/>
  <c r="E1046"/>
  <c r="J1046" s="1"/>
  <c r="F1046"/>
  <c r="G1046"/>
  <c r="E1047"/>
  <c r="J1047" s="1"/>
  <c r="F1047"/>
  <c r="G1047"/>
  <c r="E1048"/>
  <c r="J1048" s="1"/>
  <c r="F1048"/>
  <c r="G1048"/>
  <c r="E1049"/>
  <c r="J1049" s="1"/>
  <c r="F1049"/>
  <c r="G1049"/>
  <c r="E1050"/>
  <c r="J1050" s="1"/>
  <c r="F1050"/>
  <c r="G1050"/>
  <c r="E1051"/>
  <c r="J1051" s="1"/>
  <c r="F1051"/>
  <c r="G1051"/>
  <c r="E1052"/>
  <c r="J1052" s="1"/>
  <c r="F1052"/>
  <c r="G1052"/>
  <c r="E1053"/>
  <c r="J1053" s="1"/>
  <c r="F1053"/>
  <c r="G1053"/>
  <c r="E1054"/>
  <c r="J1054" s="1"/>
  <c r="F1054"/>
  <c r="G1054"/>
  <c r="E1055"/>
  <c r="J1055" s="1"/>
  <c r="F1055"/>
  <c r="G1055"/>
  <c r="E1056"/>
  <c r="J1056" s="1"/>
  <c r="F1056"/>
  <c r="G1056"/>
  <c r="E1057"/>
  <c r="F1057"/>
  <c r="G1057"/>
  <c r="I1057"/>
  <c r="J1057"/>
  <c r="E1058"/>
  <c r="F1058"/>
  <c r="G1058"/>
  <c r="I1058"/>
  <c r="J1058"/>
  <c r="E1059"/>
  <c r="F1059"/>
  <c r="G1059"/>
  <c r="I1059"/>
  <c r="J1059"/>
  <c r="E1060"/>
  <c r="J1060" s="1"/>
  <c r="F1060"/>
  <c r="G1060"/>
  <c r="E1061"/>
  <c r="J1061" s="1"/>
  <c r="F1061"/>
  <c r="G1061"/>
  <c r="E1062"/>
  <c r="J1062" s="1"/>
  <c r="F1062"/>
  <c r="G1062"/>
  <c r="E1063"/>
  <c r="J1063" s="1"/>
  <c r="F1063"/>
  <c r="G1063"/>
  <c r="E1064"/>
  <c r="J1064" s="1"/>
  <c r="F1064"/>
  <c r="G1064"/>
  <c r="E1065"/>
  <c r="J1065" s="1"/>
  <c r="F1065"/>
  <c r="G1065"/>
  <c r="E1066"/>
  <c r="J1066" s="1"/>
  <c r="F1066"/>
  <c r="G1066"/>
  <c r="E1067"/>
  <c r="J1067" s="1"/>
  <c r="F1067"/>
  <c r="G1067"/>
  <c r="E1068"/>
  <c r="J1068" s="1"/>
  <c r="F1068"/>
  <c r="G1068"/>
  <c r="E1069"/>
  <c r="J1069" s="1"/>
  <c r="F1069"/>
  <c r="G1069"/>
  <c r="E1070"/>
  <c r="J1070" s="1"/>
  <c r="F1070"/>
  <c r="G1070"/>
  <c r="E1071"/>
  <c r="J1071" s="1"/>
  <c r="F1071"/>
  <c r="G1071"/>
  <c r="E1072"/>
  <c r="F1072"/>
  <c r="G1072"/>
  <c r="I1072"/>
  <c r="J1072"/>
  <c r="E1073"/>
  <c r="J1073" s="1"/>
  <c r="F1073"/>
  <c r="G1073"/>
  <c r="E1074"/>
  <c r="J1074" s="1"/>
  <c r="F1074"/>
  <c r="G1074"/>
  <c r="E1075"/>
  <c r="J1075" s="1"/>
  <c r="F1075"/>
  <c r="G1075"/>
  <c r="E1076"/>
  <c r="F1076"/>
  <c r="G1076"/>
  <c r="I1076"/>
  <c r="J1076"/>
  <c r="E1077"/>
  <c r="J1077" s="1"/>
  <c r="F1077"/>
  <c r="G1077"/>
  <c r="E1078"/>
  <c r="J1078" s="1"/>
  <c r="F1078"/>
  <c r="G1078"/>
  <c r="E1079"/>
  <c r="J1079" s="1"/>
  <c r="F1079"/>
  <c r="G1079"/>
  <c r="E1080"/>
  <c r="F1080"/>
  <c r="G1080"/>
  <c r="I1080"/>
  <c r="J1080"/>
  <c r="E1081"/>
  <c r="J1081" s="1"/>
  <c r="F1081"/>
  <c r="G1081"/>
  <c r="E1082"/>
  <c r="J1082" s="1"/>
  <c r="F1082"/>
  <c r="G1082"/>
  <c r="E1083"/>
  <c r="J1083" s="1"/>
  <c r="F1083"/>
  <c r="G1083"/>
  <c r="E1084"/>
  <c r="F1084"/>
  <c r="G1084"/>
  <c r="I1084"/>
  <c r="J1084"/>
  <c r="E1085"/>
  <c r="F1085"/>
  <c r="G1085"/>
  <c r="I1085"/>
  <c r="J1085"/>
  <c r="E1086"/>
  <c r="F1086"/>
  <c r="G1086"/>
  <c r="I1086"/>
  <c r="J1086"/>
  <c r="E1087"/>
  <c r="F1087"/>
  <c r="G1087"/>
  <c r="I1087"/>
  <c r="J1087"/>
  <c r="E1088"/>
  <c r="F1088"/>
  <c r="G1088"/>
  <c r="I1088"/>
  <c r="J1088"/>
  <c r="E1089"/>
  <c r="F1089"/>
  <c r="G1089"/>
  <c r="I1089"/>
  <c r="J1089"/>
  <c r="E1090"/>
  <c r="F1090"/>
  <c r="G1090"/>
  <c r="I1090"/>
  <c r="J1090"/>
  <c r="E1091"/>
  <c r="F1091"/>
  <c r="G1091"/>
  <c r="I1091"/>
  <c r="J1091"/>
  <c r="E1092"/>
  <c r="F1092"/>
  <c r="G1092"/>
  <c r="I1092"/>
  <c r="J1092"/>
  <c r="E1093"/>
  <c r="F1093"/>
  <c r="G1093"/>
  <c r="I1093"/>
  <c r="J1093"/>
  <c r="E1094"/>
  <c r="F1094"/>
  <c r="G1094"/>
  <c r="I1094"/>
  <c r="J1094"/>
  <c r="E1095"/>
  <c r="F1095"/>
  <c r="G1095"/>
  <c r="I1095"/>
  <c r="J1095"/>
  <c r="E1096"/>
  <c r="J1096" s="1"/>
  <c r="F1096"/>
  <c r="G1096"/>
  <c r="E1097"/>
  <c r="J1097" s="1"/>
  <c r="F1097"/>
  <c r="G1097"/>
  <c r="E1098"/>
  <c r="J1098" s="1"/>
  <c r="F1098"/>
  <c r="G1098"/>
  <c r="E1099"/>
  <c r="J1099" s="1"/>
  <c r="F1099"/>
  <c r="G1099"/>
  <c r="E1100"/>
  <c r="J1100" s="1"/>
  <c r="F1100"/>
  <c r="G1100"/>
  <c r="E1101"/>
  <c r="J1101" s="1"/>
  <c r="F1101"/>
  <c r="G1101"/>
  <c r="E1102"/>
  <c r="J1102" s="1"/>
  <c r="F1102"/>
  <c r="G1102"/>
  <c r="E1103"/>
  <c r="J1103" s="1"/>
  <c r="F1103"/>
  <c r="G1103"/>
  <c r="E1104"/>
  <c r="J1104" s="1"/>
  <c r="F1104"/>
  <c r="G1104"/>
  <c r="E1105"/>
  <c r="J1105" s="1"/>
  <c r="F1105"/>
  <c r="G1105"/>
  <c r="E1106"/>
  <c r="J1106" s="1"/>
  <c r="F1106"/>
  <c r="G1106"/>
  <c r="E1107"/>
  <c r="J1107" s="1"/>
  <c r="F1107"/>
  <c r="G1107"/>
  <c r="E1108"/>
  <c r="J1108" s="1"/>
  <c r="F1108"/>
  <c r="G1108"/>
  <c r="E1109"/>
  <c r="J1109" s="1"/>
  <c r="F1109"/>
  <c r="G1109"/>
  <c r="E1110"/>
  <c r="J1110" s="1"/>
  <c r="F1110"/>
  <c r="G1110"/>
  <c r="E1111"/>
  <c r="J1111" s="1"/>
  <c r="F1111"/>
  <c r="G1111"/>
  <c r="E1112"/>
  <c r="J1112" s="1"/>
  <c r="F1112"/>
  <c r="G1112"/>
  <c r="E1113"/>
  <c r="J1113" s="1"/>
  <c r="F1113"/>
  <c r="G1113"/>
  <c r="E1114"/>
  <c r="J1114" s="1"/>
  <c r="F1114"/>
  <c r="G1114"/>
  <c r="E1115"/>
  <c r="J1115" s="1"/>
  <c r="F1115"/>
  <c r="G1115"/>
  <c r="E1116"/>
  <c r="J1116" s="1"/>
  <c r="F1116"/>
  <c r="G1116"/>
  <c r="E1117"/>
  <c r="J1117" s="1"/>
  <c r="F1117"/>
  <c r="G1117"/>
  <c r="E1118"/>
  <c r="J1118" s="1"/>
  <c r="F1118"/>
  <c r="G1118"/>
  <c r="E1119"/>
  <c r="J1119" s="1"/>
  <c r="F1119"/>
  <c r="G1119"/>
  <c r="E1120"/>
  <c r="F1120"/>
  <c r="G1120"/>
  <c r="I1120"/>
  <c r="J1120"/>
  <c r="E1121"/>
  <c r="J1121" s="1"/>
  <c r="F1121"/>
  <c r="G1121"/>
  <c r="E1122"/>
  <c r="J1122" s="1"/>
  <c r="F1122"/>
  <c r="G1122"/>
  <c r="E1123"/>
  <c r="J1123" s="1"/>
  <c r="F1123"/>
  <c r="G1123"/>
  <c r="E1124"/>
  <c r="F1124"/>
  <c r="G1124"/>
  <c r="I1124"/>
  <c r="J1124"/>
  <c r="E1125"/>
  <c r="J1125" s="1"/>
  <c r="F1125"/>
  <c r="G1125"/>
  <c r="E1126"/>
  <c r="J1126" s="1"/>
  <c r="F1126"/>
  <c r="G1126"/>
  <c r="E1127"/>
  <c r="J1127" s="1"/>
  <c r="F1127"/>
  <c r="G1127"/>
  <c r="E1128"/>
  <c r="F1128"/>
  <c r="G1128"/>
  <c r="I1128"/>
  <c r="J1128"/>
  <c r="E1129"/>
  <c r="J1129" s="1"/>
  <c r="F1129"/>
  <c r="G1129"/>
  <c r="E1130"/>
  <c r="J1130" s="1"/>
  <c r="F1130"/>
  <c r="G1130"/>
  <c r="E1131"/>
  <c r="J1131" s="1"/>
  <c r="F1131"/>
  <c r="G1131"/>
  <c r="E1132"/>
  <c r="F1132"/>
  <c r="G1132"/>
  <c r="I1132"/>
  <c r="J1132"/>
  <c r="E1133"/>
  <c r="F1133"/>
  <c r="G1133"/>
  <c r="I1133"/>
  <c r="J1133"/>
  <c r="E1134"/>
  <c r="F1134"/>
  <c r="G1134"/>
  <c r="I1134"/>
  <c r="J1134"/>
  <c r="E1135"/>
  <c r="F1135"/>
  <c r="G1135"/>
  <c r="I1135"/>
  <c r="J1135"/>
  <c r="E1136"/>
  <c r="F1136"/>
  <c r="G1136"/>
  <c r="I1136"/>
  <c r="J1136"/>
  <c r="E1137"/>
  <c r="F1137"/>
  <c r="G1137"/>
  <c r="I1137"/>
  <c r="J1137"/>
  <c r="E1138"/>
  <c r="F1138"/>
  <c r="G1138"/>
  <c r="I1138"/>
  <c r="J1138"/>
  <c r="E1139"/>
  <c r="F1139"/>
  <c r="G1139"/>
  <c r="I1139"/>
  <c r="J1139"/>
  <c r="E1140"/>
  <c r="F1140"/>
  <c r="G1140"/>
  <c r="I1140"/>
  <c r="J1140"/>
  <c r="E1141"/>
  <c r="F1141"/>
  <c r="G1141"/>
  <c r="I1141"/>
  <c r="J1141"/>
  <c r="E1142"/>
  <c r="F1142"/>
  <c r="G1142"/>
  <c r="I1142"/>
  <c r="J1142"/>
  <c r="E1143"/>
  <c r="F1143"/>
  <c r="G1143"/>
  <c r="I1143"/>
  <c r="J1143"/>
  <c r="E1144"/>
  <c r="F1144"/>
  <c r="G1144"/>
  <c r="I1144"/>
  <c r="J1144"/>
  <c r="E1145"/>
  <c r="J1145" s="1"/>
  <c r="F1145"/>
  <c r="G1145"/>
  <c r="E1146"/>
  <c r="J1146" s="1"/>
  <c r="F1146"/>
  <c r="G1146"/>
  <c r="E1147"/>
  <c r="J1147" s="1"/>
  <c r="F1147"/>
  <c r="G1147"/>
  <c r="E1148"/>
  <c r="F1148"/>
  <c r="G1148"/>
  <c r="I1148"/>
  <c r="J1148"/>
  <c r="E1149"/>
  <c r="J1149" s="1"/>
  <c r="F1149"/>
  <c r="G1149"/>
  <c r="E1150"/>
  <c r="J1150" s="1"/>
  <c r="F1150"/>
  <c r="G1150"/>
  <c r="E1151"/>
  <c r="J1151" s="1"/>
  <c r="F1151"/>
  <c r="G1151"/>
  <c r="E1152"/>
  <c r="F1152"/>
  <c r="G1152"/>
  <c r="I1152"/>
  <c r="J1152"/>
  <c r="E1153"/>
  <c r="J1153" s="1"/>
  <c r="F1153"/>
  <c r="G1153"/>
  <c r="E1154"/>
  <c r="J1154" s="1"/>
  <c r="F1154"/>
  <c r="G1154"/>
  <c r="E1155"/>
  <c r="J1155" s="1"/>
  <c r="F1155"/>
  <c r="G1155"/>
  <c r="E1156"/>
  <c r="J1156" s="1"/>
  <c r="F1156"/>
  <c r="G1156"/>
  <c r="E1157"/>
  <c r="J1157" s="1"/>
  <c r="F1157"/>
  <c r="G1157"/>
  <c r="E1158"/>
  <c r="F1158"/>
  <c r="G1158"/>
  <c r="I1158"/>
  <c r="J1158"/>
  <c r="E1159"/>
  <c r="J1159" s="1"/>
  <c r="F1159"/>
  <c r="G1159"/>
  <c r="E1160"/>
  <c r="J1160" s="1"/>
  <c r="F1160"/>
  <c r="G1160"/>
  <c r="E1161"/>
  <c r="J1161" s="1"/>
  <c r="F1161"/>
  <c r="G1161"/>
  <c r="E1162"/>
  <c r="J1162" s="1"/>
  <c r="F1162"/>
  <c r="G1162"/>
  <c r="E1163"/>
  <c r="J1163" s="1"/>
  <c r="F1163"/>
  <c r="G1163"/>
  <c r="E1164"/>
  <c r="J1164" s="1"/>
  <c r="F1164"/>
  <c r="G1164"/>
  <c r="E1165"/>
  <c r="J1165" s="1"/>
  <c r="F1165"/>
  <c r="G1165"/>
  <c r="E1166"/>
  <c r="J1166" s="1"/>
  <c r="F1166"/>
  <c r="G1166"/>
  <c r="E1167"/>
  <c r="J1167" s="1"/>
  <c r="F1167"/>
  <c r="G1167"/>
  <c r="E1168"/>
  <c r="F1168"/>
  <c r="G1168"/>
  <c r="I1168"/>
  <c r="J1168"/>
  <c r="E1169"/>
  <c r="J1169" s="1"/>
  <c r="F1169"/>
  <c r="G1169"/>
  <c r="E1170"/>
  <c r="J1170" s="1"/>
  <c r="F1170"/>
  <c r="G1170"/>
  <c r="E1171"/>
  <c r="J1171" s="1"/>
  <c r="F1171"/>
  <c r="G1171"/>
  <c r="E1172"/>
  <c r="F1172"/>
  <c r="G1172"/>
  <c r="I1172"/>
  <c r="J1172"/>
  <c r="E1173"/>
  <c r="J1173" s="1"/>
  <c r="F1173"/>
  <c r="G1173"/>
  <c r="E1174"/>
  <c r="J1174" s="1"/>
  <c r="F1174"/>
  <c r="G1174"/>
  <c r="E1175"/>
  <c r="J1175" s="1"/>
  <c r="F1175"/>
  <c r="G1175"/>
  <c r="E1176"/>
  <c r="F1176"/>
  <c r="G1176"/>
  <c r="I1176"/>
  <c r="J1176"/>
  <c r="E1177"/>
  <c r="J1177" s="1"/>
  <c r="F1177"/>
  <c r="G1177"/>
  <c r="E1178"/>
  <c r="J1178" s="1"/>
  <c r="F1178"/>
  <c r="G1178"/>
  <c r="E1179"/>
  <c r="J1179" s="1"/>
  <c r="F1179"/>
  <c r="G1179"/>
  <c r="E1180"/>
  <c r="F1180"/>
  <c r="G1180"/>
  <c r="I1180"/>
  <c r="J1180"/>
  <c r="E1181"/>
  <c r="F1181"/>
  <c r="G1181"/>
  <c r="I1181"/>
  <c r="J1181"/>
  <c r="E1182"/>
  <c r="F1182"/>
  <c r="G1182"/>
  <c r="I1182"/>
  <c r="J1182"/>
  <c r="E1183"/>
  <c r="F1183"/>
  <c r="G1183"/>
  <c r="I1183"/>
  <c r="J1183"/>
  <c r="E1184"/>
  <c r="F1184"/>
  <c r="G1184"/>
  <c r="I1184"/>
  <c r="J1184"/>
  <c r="E1185"/>
  <c r="F1185"/>
  <c r="G1185"/>
  <c r="I1185"/>
  <c r="J1185"/>
  <c r="E1186"/>
  <c r="F1186"/>
  <c r="G1186"/>
  <c r="I1186"/>
  <c r="J1186"/>
  <c r="E1187"/>
  <c r="F1187"/>
  <c r="G1187"/>
  <c r="I1187"/>
  <c r="J1187"/>
  <c r="E1188"/>
  <c r="F1188"/>
  <c r="G1188"/>
  <c r="I1188"/>
  <c r="J1188"/>
  <c r="E1189"/>
  <c r="F1189"/>
  <c r="G1189"/>
  <c r="I1189"/>
  <c r="J1189"/>
  <c r="E1190"/>
  <c r="F1190"/>
  <c r="G1190"/>
  <c r="I1190"/>
  <c r="J1190"/>
  <c r="E1191"/>
  <c r="F1191"/>
  <c r="G1191"/>
  <c r="I1191"/>
  <c r="J1191"/>
  <c r="E1192"/>
  <c r="J1192" s="1"/>
  <c r="F1192"/>
  <c r="G1192"/>
  <c r="E1193"/>
  <c r="J1193" s="1"/>
  <c r="F1193"/>
  <c r="G1193"/>
  <c r="E1194"/>
  <c r="J1194" s="1"/>
  <c r="F1194"/>
  <c r="G1194"/>
  <c r="E1195"/>
  <c r="J1195" s="1"/>
  <c r="F1195"/>
  <c r="G1195"/>
  <c r="E1196"/>
  <c r="J1196" s="1"/>
  <c r="F1196"/>
  <c r="G1196"/>
  <c r="E1197"/>
  <c r="J1197" s="1"/>
  <c r="F1197"/>
  <c r="G1197"/>
  <c r="E1198"/>
  <c r="J1198" s="1"/>
  <c r="F1198"/>
  <c r="G1198"/>
  <c r="E1199"/>
  <c r="J1199" s="1"/>
  <c r="F1199"/>
  <c r="G1199"/>
  <c r="E1200"/>
  <c r="J1200" s="1"/>
  <c r="F1200"/>
  <c r="G1200"/>
  <c r="E1201"/>
  <c r="J1201" s="1"/>
  <c r="F1201"/>
  <c r="G1201"/>
  <c r="E1202"/>
  <c r="J1202" s="1"/>
  <c r="F1202"/>
  <c r="G1202"/>
  <c r="E1203"/>
  <c r="J1203" s="1"/>
  <c r="F1203"/>
  <c r="G1203"/>
  <c r="E1204"/>
  <c r="J1204" s="1"/>
  <c r="F1204"/>
  <c r="G1204"/>
  <c r="E1205"/>
  <c r="J1205" s="1"/>
  <c r="F1205"/>
  <c r="G1205"/>
  <c r="E1206"/>
  <c r="J1206" s="1"/>
  <c r="F1206"/>
  <c r="G1206"/>
  <c r="E1207"/>
  <c r="J1207" s="1"/>
  <c r="F1207"/>
  <c r="G1207"/>
  <c r="E1208"/>
  <c r="J1208" s="1"/>
  <c r="F1208"/>
  <c r="G1208"/>
  <c r="E1209"/>
  <c r="J1209" s="1"/>
  <c r="F1209"/>
  <c r="G1209"/>
  <c r="E1210"/>
  <c r="J1210" s="1"/>
  <c r="F1210"/>
  <c r="G1210"/>
  <c r="E1211"/>
  <c r="J1211" s="1"/>
  <c r="F1211"/>
  <c r="G1211"/>
  <c r="E1212"/>
  <c r="J1212" s="1"/>
  <c r="F1212"/>
  <c r="G1212"/>
  <c r="E1213"/>
  <c r="J1213" s="1"/>
  <c r="F1213"/>
  <c r="G1213"/>
  <c r="E1214"/>
  <c r="J1214" s="1"/>
  <c r="F1214"/>
  <c r="G1214"/>
  <c r="E1215"/>
  <c r="J1215" s="1"/>
  <c r="F1215"/>
  <c r="G1215"/>
  <c r="E1216"/>
  <c r="F1216"/>
  <c r="G1216"/>
  <c r="I1216"/>
  <c r="J1216"/>
  <c r="E1217"/>
  <c r="J1217" s="1"/>
  <c r="F1217"/>
  <c r="G1217"/>
  <c r="E1218"/>
  <c r="J1218" s="1"/>
  <c r="F1218"/>
  <c r="G1218"/>
  <c r="E1219"/>
  <c r="J1219" s="1"/>
  <c r="F1219"/>
  <c r="G1219"/>
  <c r="E1220"/>
  <c r="F1220"/>
  <c r="G1220"/>
  <c r="I1220"/>
  <c r="J1220"/>
  <c r="E1221"/>
  <c r="J1221" s="1"/>
  <c r="F1221"/>
  <c r="G1221"/>
  <c r="E1222"/>
  <c r="J1222" s="1"/>
  <c r="F1222"/>
  <c r="G1222"/>
  <c r="E1223"/>
  <c r="J1223" s="1"/>
  <c r="F1223"/>
  <c r="G1223"/>
  <c r="E1224"/>
  <c r="F1224"/>
  <c r="G1224"/>
  <c r="I1224"/>
  <c r="J1224"/>
  <c r="E1225"/>
  <c r="J1225" s="1"/>
  <c r="F1225"/>
  <c r="G1225"/>
  <c r="E1226"/>
  <c r="J1226" s="1"/>
  <c r="F1226"/>
  <c r="G1226"/>
  <c r="E1227"/>
  <c r="J1227" s="1"/>
  <c r="F1227"/>
  <c r="G1227"/>
  <c r="E1228"/>
  <c r="F1228"/>
  <c r="G1228"/>
  <c r="I1228"/>
  <c r="J1228"/>
  <c r="E1229"/>
  <c r="F1229"/>
  <c r="G1229"/>
  <c r="I1229"/>
  <c r="J1229"/>
  <c r="E1230"/>
  <c r="F1230"/>
  <c r="G1230"/>
  <c r="I1230"/>
  <c r="J1230"/>
  <c r="E1231"/>
  <c r="F1231"/>
  <c r="G1231"/>
  <c r="I1231"/>
  <c r="J1231"/>
  <c r="E1232"/>
  <c r="F1232"/>
  <c r="G1232"/>
  <c r="I1232"/>
  <c r="J1232"/>
  <c r="E1233"/>
  <c r="F1233"/>
  <c r="G1233"/>
  <c r="I1233"/>
  <c r="J1233"/>
  <c r="E1234"/>
  <c r="F1234"/>
  <c r="G1234"/>
  <c r="I1234"/>
  <c r="J1234"/>
  <c r="E1235"/>
  <c r="F1235"/>
  <c r="G1235"/>
  <c r="I1235"/>
  <c r="J1235"/>
  <c r="E1236"/>
  <c r="F1236"/>
  <c r="G1236"/>
  <c r="I1236"/>
  <c r="J1236"/>
  <c r="E1237"/>
  <c r="F1237"/>
  <c r="G1237"/>
  <c r="I1237"/>
  <c r="J1237"/>
  <c r="E1238"/>
  <c r="J1238" s="1"/>
  <c r="F1238"/>
  <c r="G1238"/>
  <c r="E1239"/>
  <c r="J1239" s="1"/>
  <c r="F1239"/>
  <c r="G1239"/>
  <c r="E1240"/>
  <c r="J1240" s="1"/>
  <c r="F1240"/>
  <c r="G1240"/>
  <c r="E1241"/>
  <c r="J1241" s="1"/>
  <c r="F1241"/>
  <c r="G1241"/>
  <c r="E1242"/>
  <c r="J1242" s="1"/>
  <c r="F1242"/>
  <c r="G1242"/>
  <c r="E1243"/>
  <c r="J1243" s="1"/>
  <c r="F1243"/>
  <c r="G1243"/>
  <c r="E1244"/>
  <c r="J1244" s="1"/>
  <c r="F1244"/>
  <c r="G1244"/>
  <c r="E1245"/>
  <c r="J1245" s="1"/>
  <c r="F1245"/>
  <c r="G1245"/>
  <c r="E1246"/>
  <c r="J1246" s="1"/>
  <c r="F1246"/>
  <c r="G1246"/>
  <c r="E1247"/>
  <c r="J1247" s="1"/>
  <c r="F1247"/>
  <c r="G1247"/>
  <c r="E1248"/>
  <c r="J1248" s="1"/>
  <c r="F1248"/>
  <c r="G1248"/>
  <c r="E1249"/>
  <c r="J1249" s="1"/>
  <c r="F1249"/>
  <c r="G1249"/>
  <c r="E1250"/>
  <c r="J1250" s="1"/>
  <c r="F1250"/>
  <c r="G1250"/>
  <c r="E1251"/>
  <c r="J1251" s="1"/>
  <c r="F1251"/>
  <c r="G1251"/>
  <c r="E1252"/>
  <c r="J1252" s="1"/>
  <c r="F1252"/>
  <c r="G1252"/>
  <c r="E1253"/>
  <c r="J1253" s="1"/>
  <c r="F1253"/>
  <c r="G1253"/>
  <c r="E1254"/>
  <c r="F1254"/>
  <c r="G1254"/>
  <c r="I1254"/>
  <c r="J1254"/>
  <c r="E1255"/>
  <c r="J1255" s="1"/>
  <c r="F1255"/>
  <c r="G1255"/>
  <c r="E1256"/>
  <c r="J1256" s="1"/>
  <c r="F1256"/>
  <c r="G1256"/>
  <c r="E1257"/>
  <c r="J1257" s="1"/>
  <c r="F1257"/>
  <c r="G1257"/>
  <c r="E1258"/>
  <c r="F1258"/>
  <c r="G1258"/>
  <c r="I1258"/>
  <c r="J1258"/>
  <c r="E1259"/>
  <c r="J1259" s="1"/>
  <c r="F1259"/>
  <c r="G1259"/>
  <c r="E1260"/>
  <c r="J1260" s="1"/>
  <c r="F1260"/>
  <c r="G1260"/>
  <c r="E1261"/>
  <c r="J1261" s="1"/>
  <c r="F1261"/>
  <c r="G1261"/>
  <c r="E1262"/>
  <c r="F1262"/>
  <c r="G1262"/>
  <c r="I1262"/>
  <c r="J1262"/>
  <c r="E1263"/>
  <c r="J1263" s="1"/>
  <c r="F1263"/>
  <c r="G1263"/>
  <c r="E1264"/>
  <c r="J1264" s="1"/>
  <c r="F1264"/>
  <c r="G1264"/>
  <c r="E1265"/>
  <c r="F1265"/>
  <c r="G1265"/>
  <c r="I1265"/>
  <c r="J1265"/>
  <c r="E1266"/>
  <c r="F1266"/>
  <c r="G1266"/>
  <c r="I1266"/>
  <c r="J1266"/>
  <c r="E1267"/>
  <c r="F1267"/>
  <c r="G1267"/>
  <c r="I1267"/>
  <c r="J1267"/>
  <c r="E1268"/>
  <c r="F1268"/>
  <c r="G1268"/>
  <c r="I1268"/>
  <c r="J1268"/>
  <c r="E1269"/>
  <c r="F1269"/>
  <c r="G1269"/>
  <c r="I1269"/>
  <c r="J1269"/>
  <c r="E1270"/>
  <c r="F1270"/>
  <c r="G1270"/>
  <c r="I1270"/>
  <c r="J1270"/>
  <c r="E1271"/>
  <c r="F1271"/>
  <c r="G1271"/>
  <c r="I1271"/>
  <c r="J1271"/>
  <c r="E1272"/>
  <c r="F1272"/>
  <c r="G1272"/>
  <c r="I1272"/>
  <c r="J1272"/>
  <c r="E1273"/>
  <c r="F1273"/>
  <c r="G1273"/>
  <c r="I1273"/>
  <c r="J1273"/>
  <c r="E1274"/>
  <c r="F1274"/>
  <c r="G1274"/>
  <c r="I1274"/>
  <c r="J1274"/>
  <c r="E1275"/>
  <c r="F1275"/>
  <c r="G1275"/>
  <c r="I1275"/>
  <c r="J1275"/>
  <c r="E1276"/>
  <c r="F1276"/>
  <c r="G1276"/>
  <c r="I1276"/>
  <c r="J1276"/>
  <c r="E1277"/>
  <c r="J1277" s="1"/>
  <c r="F1277"/>
  <c r="G1277"/>
  <c r="E1278"/>
  <c r="J1278" s="1"/>
  <c r="F1278"/>
  <c r="G1278"/>
  <c r="E1279"/>
  <c r="J1279" s="1"/>
  <c r="F1279"/>
  <c r="G1279"/>
  <c r="E1280"/>
  <c r="J1280" s="1"/>
  <c r="F1280"/>
  <c r="G1280"/>
  <c r="E1281"/>
  <c r="J1281" s="1"/>
  <c r="F1281"/>
  <c r="G1281"/>
  <c r="E1282"/>
  <c r="J1282" s="1"/>
  <c r="F1282"/>
  <c r="G1282"/>
  <c r="E1283"/>
  <c r="J1283" s="1"/>
  <c r="F1283"/>
  <c r="G1283"/>
  <c r="E1284"/>
  <c r="J1284" s="1"/>
  <c r="F1284"/>
  <c r="G1284"/>
  <c r="E1285"/>
  <c r="J1285" s="1"/>
  <c r="F1285"/>
  <c r="G1285"/>
  <c r="E1286"/>
  <c r="J1286" s="1"/>
  <c r="F1286"/>
  <c r="G1286"/>
  <c r="E1287"/>
  <c r="J1287" s="1"/>
  <c r="F1287"/>
  <c r="G1287"/>
  <c r="E1288"/>
  <c r="J1288" s="1"/>
  <c r="F1288"/>
  <c r="G1288"/>
  <c r="E1289"/>
  <c r="J1289" s="1"/>
  <c r="F1289"/>
  <c r="G1289"/>
  <c r="E1290"/>
  <c r="J1290" s="1"/>
  <c r="F1290"/>
  <c r="G1290"/>
  <c r="E1291"/>
  <c r="J1291" s="1"/>
  <c r="F1291"/>
  <c r="G1291"/>
  <c r="E1292"/>
  <c r="J1292" s="1"/>
  <c r="F1292"/>
  <c r="G1292"/>
  <c r="E1293"/>
  <c r="J1293" s="1"/>
  <c r="F1293"/>
  <c r="G1293"/>
  <c r="E1294"/>
  <c r="J1294" s="1"/>
  <c r="F1294"/>
  <c r="G1294"/>
  <c r="E1295"/>
  <c r="J1295" s="1"/>
  <c r="F1295"/>
  <c r="G1295"/>
  <c r="E1296"/>
  <c r="J1296" s="1"/>
  <c r="F1296"/>
  <c r="G1296"/>
  <c r="E1297"/>
  <c r="J1297" s="1"/>
  <c r="F1297"/>
  <c r="G1297"/>
  <c r="E1298"/>
  <c r="J1298" s="1"/>
  <c r="F1298"/>
  <c r="G1298"/>
  <c r="E1299"/>
  <c r="J1299" s="1"/>
  <c r="F1299"/>
  <c r="G1299"/>
  <c r="E1300"/>
  <c r="J1300" s="1"/>
  <c r="F1300"/>
  <c r="G1300"/>
  <c r="E1301"/>
  <c r="F1301"/>
  <c r="G1301"/>
  <c r="I1301"/>
  <c r="J1301"/>
  <c r="E1302"/>
  <c r="F1302"/>
  <c r="G1302"/>
  <c r="I1302"/>
  <c r="J1302"/>
  <c r="E1303"/>
  <c r="F1303"/>
  <c r="G1303"/>
  <c r="I1303"/>
  <c r="J1303"/>
  <c r="E1304"/>
  <c r="F1304"/>
  <c r="G1304"/>
  <c r="I1304"/>
  <c r="J1304"/>
  <c r="E1305"/>
  <c r="J1305" s="1"/>
  <c r="F1305"/>
  <c r="G1305"/>
  <c r="E1306"/>
  <c r="F1306"/>
  <c r="G1306"/>
  <c r="I1306"/>
  <c r="J1306"/>
  <c r="E1307"/>
  <c r="J1307" s="1"/>
  <c r="F1307"/>
  <c r="G1307"/>
  <c r="E1308"/>
  <c r="J1308" s="1"/>
  <c r="F1308"/>
  <c r="G1308"/>
  <c r="E1309"/>
  <c r="J1309" s="1"/>
  <c r="F1309"/>
  <c r="G1309"/>
  <c r="E1310"/>
  <c r="F1310"/>
  <c r="G1310"/>
  <c r="I1310"/>
  <c r="J1310"/>
  <c r="E1311"/>
  <c r="J1311" s="1"/>
  <c r="F1311"/>
  <c r="G1311"/>
  <c r="E1312"/>
  <c r="J1312" s="1"/>
  <c r="F1312"/>
  <c r="G1312"/>
  <c r="E1313"/>
  <c r="J1313" s="1"/>
  <c r="F1313"/>
  <c r="G1313"/>
  <c r="E1314"/>
  <c r="F1314"/>
  <c r="G1314"/>
  <c r="I1314"/>
  <c r="J1314"/>
  <c r="E1315"/>
  <c r="J1315" s="1"/>
  <c r="F1315"/>
  <c r="G1315"/>
  <c r="E1316"/>
  <c r="J1316" s="1"/>
  <c r="F1316"/>
  <c r="G1316"/>
  <c r="E1317"/>
  <c r="F1317"/>
  <c r="G1317"/>
  <c r="I1317"/>
  <c r="J1317"/>
  <c r="E1318"/>
  <c r="F1318"/>
  <c r="G1318"/>
  <c r="I1318"/>
  <c r="J1318"/>
  <c r="E1319"/>
  <c r="F1319"/>
  <c r="G1319"/>
  <c r="I1319"/>
  <c r="J1319"/>
  <c r="E1320"/>
  <c r="F1320"/>
  <c r="G1320"/>
  <c r="I1320"/>
  <c r="J1320"/>
  <c r="E1321"/>
  <c r="F1321"/>
  <c r="G1321"/>
  <c r="I1321"/>
  <c r="J1321"/>
  <c r="E1322"/>
  <c r="F1322"/>
  <c r="G1322"/>
  <c r="I1322"/>
  <c r="J1322"/>
  <c r="E1323"/>
  <c r="F1323"/>
  <c r="G1323"/>
  <c r="I1323"/>
  <c r="J1323"/>
  <c r="E1324"/>
  <c r="F1324"/>
  <c r="G1324"/>
  <c r="I1324"/>
  <c r="J1324"/>
  <c r="E1325"/>
  <c r="F1325"/>
  <c r="G1325"/>
  <c r="I1325"/>
  <c r="J1325"/>
  <c r="E1326"/>
  <c r="F1326"/>
  <c r="G1326"/>
  <c r="I1326"/>
  <c r="J1326"/>
  <c r="E1327"/>
  <c r="F1327"/>
  <c r="G1327"/>
  <c r="I1327"/>
  <c r="J1327"/>
  <c r="E1328"/>
  <c r="F1328"/>
  <c r="G1328"/>
  <c r="I1328"/>
  <c r="J1328"/>
  <c r="E1329"/>
  <c r="J1329" s="1"/>
  <c r="F1329"/>
  <c r="G1329"/>
  <c r="E1330"/>
  <c r="J1330" s="1"/>
  <c r="F1330"/>
  <c r="G1330"/>
  <c r="E1331"/>
  <c r="J1331" s="1"/>
  <c r="F1331"/>
  <c r="G1331"/>
  <c r="E1332"/>
  <c r="J1332" s="1"/>
  <c r="F1332"/>
  <c r="G1332"/>
  <c r="E1333"/>
  <c r="J1333" s="1"/>
  <c r="F1333"/>
  <c r="G1333"/>
  <c r="E1334"/>
  <c r="J1334" s="1"/>
  <c r="F1334"/>
  <c r="G1334"/>
  <c r="E1335"/>
  <c r="J1335" s="1"/>
  <c r="F1335"/>
  <c r="G1335"/>
  <c r="E1336"/>
  <c r="J1336" s="1"/>
  <c r="F1336"/>
  <c r="G1336"/>
  <c r="E1337"/>
  <c r="J1337" s="1"/>
  <c r="F1337"/>
  <c r="G1337"/>
  <c r="E1338"/>
  <c r="J1338" s="1"/>
  <c r="F1338"/>
  <c r="G1338"/>
  <c r="E1339"/>
  <c r="J1339" s="1"/>
  <c r="F1339"/>
  <c r="G1339"/>
  <c r="E1340"/>
  <c r="J1340" s="1"/>
  <c r="F1340"/>
  <c r="G1340"/>
  <c r="E1341"/>
  <c r="J1341" s="1"/>
  <c r="F1341"/>
  <c r="G1341"/>
  <c r="E1342"/>
  <c r="J1342" s="1"/>
  <c r="F1342"/>
  <c r="G1342"/>
  <c r="E1343"/>
  <c r="J1343" s="1"/>
  <c r="F1343"/>
  <c r="G1343"/>
  <c r="E1344"/>
  <c r="F1344"/>
  <c r="G1344"/>
  <c r="I1344"/>
  <c r="J1344"/>
  <c r="E1345"/>
  <c r="J1345" s="1"/>
  <c r="F1345"/>
  <c r="G1345"/>
  <c r="E1346"/>
  <c r="J1346" s="1"/>
  <c r="F1346"/>
  <c r="G1346"/>
  <c r="E1347"/>
  <c r="J1347" s="1"/>
  <c r="F1347"/>
  <c r="G1347"/>
  <c r="E1348"/>
  <c r="F1348"/>
  <c r="G1348"/>
  <c r="I1348"/>
  <c r="J1348"/>
  <c r="E1349"/>
  <c r="J1349" s="1"/>
  <c r="F1349"/>
  <c r="G1349"/>
  <c r="E1350"/>
  <c r="F1350"/>
  <c r="G1350"/>
  <c r="I1350"/>
  <c r="J1350"/>
  <c r="E1351"/>
  <c r="J1351" s="1"/>
  <c r="F1351"/>
  <c r="G1351"/>
  <c r="E1352"/>
  <c r="J1352" s="1"/>
  <c r="F1352"/>
  <c r="G1352"/>
  <c r="E1353"/>
  <c r="J1353" s="1"/>
  <c r="F1353"/>
  <c r="G1353"/>
  <c r="E1354"/>
  <c r="F1354"/>
  <c r="G1354"/>
  <c r="I1354"/>
  <c r="J1354"/>
  <c r="E1355"/>
  <c r="J1355" s="1"/>
  <c r="F1355"/>
  <c r="G1355"/>
  <c r="E1356"/>
  <c r="J1356" s="1"/>
  <c r="F1356"/>
  <c r="G1356"/>
  <c r="E1357"/>
  <c r="J1357" s="1"/>
  <c r="F1357"/>
  <c r="G1357"/>
  <c r="E1358"/>
  <c r="F1358"/>
  <c r="G1358"/>
  <c r="I1358"/>
  <c r="J1358"/>
  <c r="E1359"/>
  <c r="J1359" s="1"/>
  <c r="F1359"/>
  <c r="G1359"/>
  <c r="E1360"/>
  <c r="J1360" s="1"/>
  <c r="F1360"/>
  <c r="G1360"/>
  <c r="E1361"/>
  <c r="F1361"/>
  <c r="G1361"/>
  <c r="I1361"/>
  <c r="J1361"/>
  <c r="E1362"/>
  <c r="F1362"/>
  <c r="G1362"/>
  <c r="I1362"/>
  <c r="J1362"/>
  <c r="E1363"/>
  <c r="F1363"/>
  <c r="G1363"/>
  <c r="I1363"/>
  <c r="J1363"/>
  <c r="E1364"/>
  <c r="F1364"/>
  <c r="G1364"/>
  <c r="I1364"/>
  <c r="J1364"/>
  <c r="E1365"/>
  <c r="F1365"/>
  <c r="G1365"/>
  <c r="I1365"/>
  <c r="J1365"/>
  <c r="E1366"/>
  <c r="F1366"/>
  <c r="G1366"/>
  <c r="I1366"/>
  <c r="J1366"/>
  <c r="E1367"/>
  <c r="F1367"/>
  <c r="G1367"/>
  <c r="I1367"/>
  <c r="J1367"/>
  <c r="E1368"/>
  <c r="F1368"/>
  <c r="G1368"/>
  <c r="I1368"/>
  <c r="J1368"/>
  <c r="E1369"/>
  <c r="F1369"/>
  <c r="G1369"/>
  <c r="I1369"/>
  <c r="J1369"/>
  <c r="E1370"/>
  <c r="F1370"/>
  <c r="G1370"/>
  <c r="I1370"/>
  <c r="J1370"/>
  <c r="E1371"/>
  <c r="F1371"/>
  <c r="G1371"/>
  <c r="I1371"/>
  <c r="J1371"/>
  <c r="E1372"/>
  <c r="F1372"/>
  <c r="G1372"/>
  <c r="I1372"/>
  <c r="J1372"/>
  <c r="E1373"/>
  <c r="J1373" s="1"/>
  <c r="F1373"/>
  <c r="G1373"/>
  <c r="E1374"/>
  <c r="J1374" s="1"/>
  <c r="F1374"/>
  <c r="G1374"/>
  <c r="E1375"/>
  <c r="J1375" s="1"/>
  <c r="F1375"/>
  <c r="G1375"/>
  <c r="E1376"/>
  <c r="J1376" s="1"/>
  <c r="F1376"/>
  <c r="G1376"/>
  <c r="E1377"/>
  <c r="J1377" s="1"/>
  <c r="F1377"/>
  <c r="G1377"/>
  <c r="E1378"/>
  <c r="J1378" s="1"/>
  <c r="F1378"/>
  <c r="G1378"/>
  <c r="E1379"/>
  <c r="J1379" s="1"/>
  <c r="F1379"/>
  <c r="G1379"/>
  <c r="E1380"/>
  <c r="J1380" s="1"/>
  <c r="F1380"/>
  <c r="G1380"/>
  <c r="E1381"/>
  <c r="J1381" s="1"/>
  <c r="F1381"/>
  <c r="G1381"/>
  <c r="E1382"/>
  <c r="J1382" s="1"/>
  <c r="F1382"/>
  <c r="G1382"/>
  <c r="E1383"/>
  <c r="J1383" s="1"/>
  <c r="F1383"/>
  <c r="G1383"/>
  <c r="E1384"/>
  <c r="J1384" s="1"/>
  <c r="F1384"/>
  <c r="G1384"/>
  <c r="E1385"/>
  <c r="J1385" s="1"/>
  <c r="F1385"/>
  <c r="G1385"/>
  <c r="E1386"/>
  <c r="J1386" s="1"/>
  <c r="F1386"/>
  <c r="G1386"/>
  <c r="E1387"/>
  <c r="F1387"/>
  <c r="G1387"/>
  <c r="I1387"/>
  <c r="J1387"/>
  <c r="E1388"/>
  <c r="J1388" s="1"/>
  <c r="F1388"/>
  <c r="G1388"/>
  <c r="E1389"/>
  <c r="J1389" s="1"/>
  <c r="F1389"/>
  <c r="G1389"/>
  <c r="E1390"/>
  <c r="J1390" s="1"/>
  <c r="F1390"/>
  <c r="G1390"/>
  <c r="E1391"/>
  <c r="F1391"/>
  <c r="G1391"/>
  <c r="I1391"/>
  <c r="J1391"/>
  <c r="E1392"/>
  <c r="J1392" s="1"/>
  <c r="F1392"/>
  <c r="G1392"/>
  <c r="E1393"/>
  <c r="J1393" s="1"/>
  <c r="F1393"/>
  <c r="G1393"/>
  <c r="E1394"/>
  <c r="J1394" s="1"/>
  <c r="F1394"/>
  <c r="G1394"/>
  <c r="E1395"/>
  <c r="F1395"/>
  <c r="G1395"/>
  <c r="I1395"/>
  <c r="J1395"/>
  <c r="E1396"/>
  <c r="J1396" s="1"/>
  <c r="F1396"/>
  <c r="G1396"/>
  <c r="E1397"/>
  <c r="J1397" s="1"/>
  <c r="F1397"/>
  <c r="G1397"/>
  <c r="E1398"/>
  <c r="F1398"/>
  <c r="G1398"/>
  <c r="I1398"/>
  <c r="J1398"/>
  <c r="E1399"/>
  <c r="J1399" s="1"/>
  <c r="F1399"/>
  <c r="G1399"/>
  <c r="E1400"/>
  <c r="J1400" s="1"/>
  <c r="F1400"/>
  <c r="G1400"/>
  <c r="E1401"/>
  <c r="J1401" s="1"/>
  <c r="F1401"/>
  <c r="G1401"/>
  <c r="E1402"/>
  <c r="F1402"/>
  <c r="G1402"/>
  <c r="I1402"/>
  <c r="J1402"/>
  <c r="E1403"/>
  <c r="J1403" s="1"/>
  <c r="F1403"/>
  <c r="G1403"/>
  <c r="E1404"/>
  <c r="J1404" s="1"/>
  <c r="F1404"/>
  <c r="G1404"/>
  <c r="E1405"/>
  <c r="J1405" s="1"/>
  <c r="F1405"/>
  <c r="G1405"/>
  <c r="E1406"/>
  <c r="F1406"/>
  <c r="G1406"/>
  <c r="I1406"/>
  <c r="J1406"/>
  <c r="E1407"/>
  <c r="J1407" s="1"/>
  <c r="F1407"/>
  <c r="G1407"/>
  <c r="E1408"/>
  <c r="J1408" s="1"/>
  <c r="F1408"/>
  <c r="G1408"/>
  <c r="E1409"/>
  <c r="F1409"/>
  <c r="G1409"/>
  <c r="I1409"/>
  <c r="J1409"/>
  <c r="E1410"/>
  <c r="F1410"/>
  <c r="G1410"/>
  <c r="I1410"/>
  <c r="J1410"/>
  <c r="E1411"/>
  <c r="F1411"/>
  <c r="G1411"/>
  <c r="I1411"/>
  <c r="J1411"/>
  <c r="E1412"/>
  <c r="F1412"/>
  <c r="G1412"/>
  <c r="I1412"/>
  <c r="J1412"/>
  <c r="E1413"/>
  <c r="F1413"/>
  <c r="G1413"/>
  <c r="I1413"/>
  <c r="J1413"/>
  <c r="E1414"/>
  <c r="F1414"/>
  <c r="G1414"/>
  <c r="I1414"/>
  <c r="J1414"/>
  <c r="E1415"/>
  <c r="F1415"/>
  <c r="G1415"/>
  <c r="I1415"/>
  <c r="J1415"/>
  <c r="E1416"/>
  <c r="F1416"/>
  <c r="G1416"/>
  <c r="I1416"/>
  <c r="J1416"/>
  <c r="E1417"/>
  <c r="F1417"/>
  <c r="G1417"/>
  <c r="I1417"/>
  <c r="J1417"/>
  <c r="E1418"/>
  <c r="F1418"/>
  <c r="G1418"/>
  <c r="I1418"/>
  <c r="J1418"/>
  <c r="E1419"/>
  <c r="F1419"/>
  <c r="G1419"/>
  <c r="I1419"/>
  <c r="J1419"/>
  <c r="E1420"/>
  <c r="F1420"/>
  <c r="G1420"/>
  <c r="I1420"/>
  <c r="J1420"/>
  <c r="E1421"/>
  <c r="J1421" s="1"/>
  <c r="F1421"/>
  <c r="G1421"/>
  <c r="E1422"/>
  <c r="J1422" s="1"/>
  <c r="F1422"/>
  <c r="G1422"/>
  <c r="E1423"/>
  <c r="J1423" s="1"/>
  <c r="F1423"/>
  <c r="G1423"/>
  <c r="E1424"/>
  <c r="J1424" s="1"/>
  <c r="F1424"/>
  <c r="G1424"/>
  <c r="E1425"/>
  <c r="J1425" s="1"/>
  <c r="F1425"/>
  <c r="G1425"/>
  <c r="E1426"/>
  <c r="J1426" s="1"/>
  <c r="F1426"/>
  <c r="G1426"/>
  <c r="E1427"/>
  <c r="J1427" s="1"/>
  <c r="F1427"/>
  <c r="G1427"/>
  <c r="E1428"/>
  <c r="J1428" s="1"/>
  <c r="F1428"/>
  <c r="G1428"/>
  <c r="E1429"/>
  <c r="J1429" s="1"/>
  <c r="F1429"/>
  <c r="G1429"/>
  <c r="E1430"/>
  <c r="J1430" s="1"/>
  <c r="F1430"/>
  <c r="G1430"/>
  <c r="E1431"/>
  <c r="J1431" s="1"/>
  <c r="F1431"/>
  <c r="G1431"/>
  <c r="E1432"/>
  <c r="J1432" s="1"/>
  <c r="F1432"/>
  <c r="G1432"/>
  <c r="E1433"/>
  <c r="J1433" s="1"/>
  <c r="F1433"/>
  <c r="G1433"/>
  <c r="E1434"/>
  <c r="F1434"/>
  <c r="G1434"/>
  <c r="I1434"/>
  <c r="J1434"/>
  <c r="E1435"/>
  <c r="J1435" s="1"/>
  <c r="F1435"/>
  <c r="G1435"/>
  <c r="E1436"/>
  <c r="J1436" s="1"/>
  <c r="F1436"/>
  <c r="G1436"/>
  <c r="E1437"/>
  <c r="J1437" s="1"/>
  <c r="F1437"/>
  <c r="G1437"/>
  <c r="E1438"/>
  <c r="F1438"/>
  <c r="G1438"/>
  <c r="I1438"/>
  <c r="J1438"/>
  <c r="E1439"/>
  <c r="J1439" s="1"/>
  <c r="F1439"/>
  <c r="G1439"/>
  <c r="E1440"/>
  <c r="J1440" s="1"/>
  <c r="F1440"/>
  <c r="G1440"/>
  <c r="E1441"/>
  <c r="J1441" s="1"/>
  <c r="F1441"/>
  <c r="G1441"/>
  <c r="E1442"/>
  <c r="F1442"/>
  <c r="G1442"/>
  <c r="I1442"/>
  <c r="J1442"/>
  <c r="E1443"/>
  <c r="J1443" s="1"/>
  <c r="F1443"/>
  <c r="G1443"/>
  <c r="E1444"/>
  <c r="J1444" s="1"/>
  <c r="F1444"/>
  <c r="G1444"/>
  <c r="E1445"/>
  <c r="J1445" s="1"/>
  <c r="F1445"/>
  <c r="G1445"/>
  <c r="E1446"/>
  <c r="F1446"/>
  <c r="G1446"/>
  <c r="I1446"/>
  <c r="J1446"/>
  <c r="E1447"/>
  <c r="J1447" s="1"/>
  <c r="F1447"/>
  <c r="G1447"/>
  <c r="E1448"/>
  <c r="J1448" s="1"/>
  <c r="F1448"/>
  <c r="G1448"/>
  <c r="E1449"/>
  <c r="J1449" s="1"/>
  <c r="F1449"/>
  <c r="G1449"/>
  <c r="E1450"/>
  <c r="F1450"/>
  <c r="G1450"/>
  <c r="I1450"/>
  <c r="J1450"/>
  <c r="E1451"/>
  <c r="J1451" s="1"/>
  <c r="F1451"/>
  <c r="G1451"/>
  <c r="E1452"/>
  <c r="J1452" s="1"/>
  <c r="F1452"/>
  <c r="G1452"/>
  <c r="E1453"/>
  <c r="J1453" s="1"/>
  <c r="F1453"/>
  <c r="G1453"/>
  <c r="E1454"/>
  <c r="F1454"/>
  <c r="G1454"/>
  <c r="I1454"/>
  <c r="J1454"/>
  <c r="E1455"/>
  <c r="J1455" s="1"/>
  <c r="F1455"/>
  <c r="G1455"/>
  <c r="E1456"/>
  <c r="J1456" s="1"/>
  <c r="F1456"/>
  <c r="G1456"/>
  <c r="E1457"/>
  <c r="F1457"/>
  <c r="G1457"/>
  <c r="I1457"/>
  <c r="J1457"/>
  <c r="E1458"/>
  <c r="F1458"/>
  <c r="G1458"/>
  <c r="I1458"/>
  <c r="J1458"/>
  <c r="E1459"/>
  <c r="F1459"/>
  <c r="G1459"/>
  <c r="I1459"/>
  <c r="J1459"/>
  <c r="E1460"/>
  <c r="F1460"/>
  <c r="G1460"/>
  <c r="I1460"/>
  <c r="J1460"/>
  <c r="E1461"/>
  <c r="F1461"/>
  <c r="G1461"/>
  <c r="I1461"/>
  <c r="J1461"/>
  <c r="E1462"/>
  <c r="F1462"/>
  <c r="G1462"/>
  <c r="I1462"/>
  <c r="J1462"/>
  <c r="E1463"/>
  <c r="F1463"/>
  <c r="G1463"/>
  <c r="I1463"/>
  <c r="J1463"/>
  <c r="E1464"/>
  <c r="F1464"/>
  <c r="G1464"/>
  <c r="I1464"/>
  <c r="J1464"/>
  <c r="E1465"/>
  <c r="F1465"/>
  <c r="G1465"/>
  <c r="I1465"/>
  <c r="J1465"/>
  <c r="E1466"/>
  <c r="F1466"/>
  <c r="G1466"/>
  <c r="I1466"/>
  <c r="J1466"/>
  <c r="E1467"/>
  <c r="F1467"/>
  <c r="G1467"/>
  <c r="I1467"/>
  <c r="J1467"/>
  <c r="E1468"/>
  <c r="F1468"/>
  <c r="G1468"/>
  <c r="I1468"/>
  <c r="J1468"/>
  <c r="E1469"/>
  <c r="J1469" s="1"/>
  <c r="F1469"/>
  <c r="G1469"/>
  <c r="E1470"/>
  <c r="J1470" s="1"/>
  <c r="F1470"/>
  <c r="G1470"/>
  <c r="E1471"/>
  <c r="J1471" s="1"/>
  <c r="F1471"/>
  <c r="G1471"/>
  <c r="E1472"/>
  <c r="J1472" s="1"/>
  <c r="F1472"/>
  <c r="G1472"/>
  <c r="E1473"/>
  <c r="J1473" s="1"/>
  <c r="F1473"/>
  <c r="G1473"/>
  <c r="E1474"/>
  <c r="J1474" s="1"/>
  <c r="F1474"/>
  <c r="G1474"/>
  <c r="E1475"/>
  <c r="J1475" s="1"/>
  <c r="F1475"/>
  <c r="G1475"/>
  <c r="E1476"/>
  <c r="J1476" s="1"/>
  <c r="F1476"/>
  <c r="G1476"/>
  <c r="E1477"/>
  <c r="J1477" s="1"/>
  <c r="F1477"/>
  <c r="G1477"/>
  <c r="E1478"/>
  <c r="J1478" s="1"/>
  <c r="F1478"/>
  <c r="G1478"/>
  <c r="E1479"/>
  <c r="J1479" s="1"/>
  <c r="F1479"/>
  <c r="G1479"/>
  <c r="E1480"/>
  <c r="J1480" s="1"/>
  <c r="F1480"/>
  <c r="G1480"/>
  <c r="E1481"/>
  <c r="F1481"/>
  <c r="G1481"/>
  <c r="I1481"/>
  <c r="J1481"/>
  <c r="E1482"/>
  <c r="F1482"/>
  <c r="G1482"/>
  <c r="J1482"/>
  <c r="E1483"/>
  <c r="F1483"/>
  <c r="G1483"/>
  <c r="J1483"/>
  <c r="E1484"/>
  <c r="F1484"/>
  <c r="G1484"/>
  <c r="J1484"/>
  <c r="E1485"/>
  <c r="F1485"/>
  <c r="G1485"/>
  <c r="I1485"/>
  <c r="J1485"/>
  <c r="E1486"/>
  <c r="J1486" s="1"/>
  <c r="F1486"/>
  <c r="G1486"/>
  <c r="E1487"/>
  <c r="J1487" s="1"/>
  <c r="F1487"/>
  <c r="G1487"/>
  <c r="E1488"/>
  <c r="J1488" s="1"/>
  <c r="F1488"/>
  <c r="G1488"/>
  <c r="E1489"/>
  <c r="F1489"/>
  <c r="G1489"/>
  <c r="I1489"/>
  <c r="J1489"/>
  <c r="E1490"/>
  <c r="J1490" s="1"/>
  <c r="F1490"/>
  <c r="G1490"/>
  <c r="E1491"/>
  <c r="J1491" s="1"/>
  <c r="F1491"/>
  <c r="G1491"/>
  <c r="E1492"/>
  <c r="J1492" s="1"/>
  <c r="F1492"/>
  <c r="G1492"/>
  <c r="E1493"/>
  <c r="J1493" s="1"/>
  <c r="F1493"/>
  <c r="G1493"/>
  <c r="E1494"/>
  <c r="F1494"/>
  <c r="G1494"/>
  <c r="I1494"/>
  <c r="J1494"/>
  <c r="E1495"/>
  <c r="J1495" s="1"/>
  <c r="F1495"/>
  <c r="G1495"/>
  <c r="E1496"/>
  <c r="J1496" s="1"/>
  <c r="F1496"/>
  <c r="G1496"/>
  <c r="E1497"/>
  <c r="J1497" s="1"/>
  <c r="F1497"/>
  <c r="G1497"/>
  <c r="E1498"/>
  <c r="F1498"/>
  <c r="G1498"/>
  <c r="I1498"/>
  <c r="J1498"/>
  <c r="E1499"/>
  <c r="J1499" s="1"/>
  <c r="F1499"/>
  <c r="G1499"/>
  <c r="E1500"/>
  <c r="J1500" s="1"/>
  <c r="F1500"/>
  <c r="G1500"/>
  <c r="E1501"/>
  <c r="J1501" s="1"/>
  <c r="F1501"/>
  <c r="G1501"/>
  <c r="E1502"/>
  <c r="F1502"/>
  <c r="G1502"/>
  <c r="I1502"/>
  <c r="J1502"/>
  <c r="E1503"/>
  <c r="J1503" s="1"/>
  <c r="F1503"/>
  <c r="G1503"/>
  <c r="E1504"/>
  <c r="J1504" s="1"/>
  <c r="F1504"/>
  <c r="G1504"/>
  <c r="E1505"/>
  <c r="F1505"/>
  <c r="G1505"/>
  <c r="I1505"/>
  <c r="J1505"/>
  <c r="E1506"/>
  <c r="F1506"/>
  <c r="G1506"/>
  <c r="I1506"/>
  <c r="J1506"/>
  <c r="E1507"/>
  <c r="F1507"/>
  <c r="G1507"/>
  <c r="I1507"/>
  <c r="J1507"/>
  <c r="E1508"/>
  <c r="J1508" s="1"/>
  <c r="F1508"/>
  <c r="G1508"/>
  <c r="E1509"/>
  <c r="J1509" s="1"/>
  <c r="F1509"/>
  <c r="G1509"/>
  <c r="E1510"/>
  <c r="J1510" s="1"/>
  <c r="F1510"/>
  <c r="G1510"/>
  <c r="E1511"/>
  <c r="J1511" s="1"/>
  <c r="F1511"/>
  <c r="G1511"/>
  <c r="E1512"/>
  <c r="J1512" s="1"/>
  <c r="F1512"/>
  <c r="G1512"/>
  <c r="E1513"/>
  <c r="J1513" s="1"/>
  <c r="F1513"/>
  <c r="G1513"/>
  <c r="E1514"/>
  <c r="J1514" s="1"/>
  <c r="F1514"/>
  <c r="G1514"/>
  <c r="E1515"/>
  <c r="J1515" s="1"/>
  <c r="F1515"/>
  <c r="G1515"/>
  <c r="E1516"/>
  <c r="J1516" s="1"/>
  <c r="F1516"/>
  <c r="G1516"/>
  <c r="E1517"/>
  <c r="J1517" s="1"/>
  <c r="F1517"/>
  <c r="G1517"/>
  <c r="E1518"/>
  <c r="J1518" s="1"/>
  <c r="F1518"/>
  <c r="G1518"/>
  <c r="E1519"/>
  <c r="J1519" s="1"/>
  <c r="F1519"/>
  <c r="G1519"/>
  <c r="E1520"/>
  <c r="F1520"/>
  <c r="G1520"/>
  <c r="I1520"/>
  <c r="J1520"/>
  <c r="E1521"/>
  <c r="F1521"/>
  <c r="G1521"/>
  <c r="I1521"/>
  <c r="J1521"/>
  <c r="E1522"/>
  <c r="F1522"/>
  <c r="G1522"/>
  <c r="I1522"/>
  <c r="J1522"/>
  <c r="E1523"/>
  <c r="F1523"/>
  <c r="G1523"/>
  <c r="I1523"/>
  <c r="J1523"/>
  <c r="E1524"/>
  <c r="F1524"/>
  <c r="G1524"/>
  <c r="I1524"/>
  <c r="J1524"/>
  <c r="E1525"/>
  <c r="F1525"/>
  <c r="G1525"/>
  <c r="I1525"/>
  <c r="J1525"/>
  <c r="E1526"/>
  <c r="F1526"/>
  <c r="G1526"/>
  <c r="I1526"/>
  <c r="J1526"/>
  <c r="E1527"/>
  <c r="F1527"/>
  <c r="G1527"/>
  <c r="I1527"/>
  <c r="J1527"/>
  <c r="E1528"/>
  <c r="F1528"/>
  <c r="G1528"/>
  <c r="I1528"/>
  <c r="J1528"/>
  <c r="E1529"/>
  <c r="F1529"/>
  <c r="G1529"/>
  <c r="I1529"/>
  <c r="J1529"/>
  <c r="E1530"/>
  <c r="F1530"/>
  <c r="G1530"/>
  <c r="I1530"/>
  <c r="J1530"/>
  <c r="E1531"/>
  <c r="F1531"/>
  <c r="G1531"/>
  <c r="I1531"/>
  <c r="J1531"/>
  <c r="E1532"/>
  <c r="J1532" s="1"/>
  <c r="F1532"/>
  <c r="G1532"/>
  <c r="E1533"/>
  <c r="F1533"/>
  <c r="G1533"/>
  <c r="I1533"/>
  <c r="J1533"/>
  <c r="E1534"/>
  <c r="J1534" s="1"/>
  <c r="F1534"/>
  <c r="G1534"/>
  <c r="E1535"/>
  <c r="J1535" s="1"/>
  <c r="F1535"/>
  <c r="G1535"/>
  <c r="E1536"/>
  <c r="J1536" s="1"/>
  <c r="F1536"/>
  <c r="G1536"/>
  <c r="E1537"/>
  <c r="F1537"/>
  <c r="G1537"/>
  <c r="I1537"/>
  <c r="J1537"/>
  <c r="E1538"/>
  <c r="J1538" s="1"/>
  <c r="F1538"/>
  <c r="G1538"/>
  <c r="E1539"/>
  <c r="J1539" s="1"/>
  <c r="F1539"/>
  <c r="G1539"/>
  <c r="E1540"/>
  <c r="J1540" s="1"/>
  <c r="F1540"/>
  <c r="G1540"/>
  <c r="E1541"/>
  <c r="F1541"/>
  <c r="G1541"/>
  <c r="I1541"/>
  <c r="J1541"/>
  <c r="E1542"/>
  <c r="J1542" s="1"/>
  <c r="F1542"/>
  <c r="G1542"/>
  <c r="E1543"/>
  <c r="J1543" s="1"/>
  <c r="F1543"/>
  <c r="G1543"/>
  <c r="E1544"/>
  <c r="J1544" s="1"/>
  <c r="F1544"/>
  <c r="G1544"/>
  <c r="E1545"/>
  <c r="J1545" s="1"/>
  <c r="F1545"/>
  <c r="G1545"/>
  <c r="E1546"/>
  <c r="J1546" s="1"/>
  <c r="F1546"/>
  <c r="G1546"/>
  <c r="E1547"/>
  <c r="J1547" s="1"/>
  <c r="F1547"/>
  <c r="G1547"/>
  <c r="E1548"/>
  <c r="J1548" s="1"/>
  <c r="F1548"/>
  <c r="G1548"/>
  <c r="E1549"/>
  <c r="J1549" s="1"/>
  <c r="F1549"/>
  <c r="G1549"/>
  <c r="E1550"/>
  <c r="J1550" s="1"/>
  <c r="F1550"/>
  <c r="G1550"/>
  <c r="E1551"/>
  <c r="J1551" s="1"/>
  <c r="F1551"/>
  <c r="G1551"/>
  <c r="E1552"/>
  <c r="J1552" s="1"/>
  <c r="F1552"/>
  <c r="G1552"/>
  <c r="E1553"/>
  <c r="J1553" s="1"/>
  <c r="F1553"/>
  <c r="G1553"/>
  <c r="E1554"/>
  <c r="J1554" s="1"/>
  <c r="F1554"/>
  <c r="G1554"/>
  <c r="E1555"/>
  <c r="J1555" s="1"/>
  <c r="F1555"/>
  <c r="G1555"/>
  <c r="E1556"/>
  <c r="F1556"/>
  <c r="G1556"/>
  <c r="I1556"/>
  <c r="J1556"/>
  <c r="E1557"/>
  <c r="F1557"/>
  <c r="G1557"/>
  <c r="I1557"/>
  <c r="J1557"/>
  <c r="E1558"/>
  <c r="F1558"/>
  <c r="G1558"/>
  <c r="I1558"/>
  <c r="J1558"/>
  <c r="E1559"/>
  <c r="F1559"/>
  <c r="G1559"/>
  <c r="I1559"/>
  <c r="J1559"/>
  <c r="E1560"/>
  <c r="F1560"/>
  <c r="G1560"/>
  <c r="I1560"/>
  <c r="J1560"/>
  <c r="E1561"/>
  <c r="F1561"/>
  <c r="G1561"/>
  <c r="I1561"/>
  <c r="J1561"/>
  <c r="E1562"/>
  <c r="F1562"/>
  <c r="G1562"/>
  <c r="I1562"/>
  <c r="J1562"/>
  <c r="E1563"/>
  <c r="F1563"/>
  <c r="G1563"/>
  <c r="I1563"/>
  <c r="J1563"/>
  <c r="E1564"/>
  <c r="F1564"/>
  <c r="G1564"/>
  <c r="I1564"/>
  <c r="J1564"/>
  <c r="E1565"/>
  <c r="F1565"/>
  <c r="G1565"/>
  <c r="I1565"/>
  <c r="J1565"/>
  <c r="E1566"/>
  <c r="F1566"/>
  <c r="G1566"/>
  <c r="I1566"/>
  <c r="J1566"/>
  <c r="E1567"/>
  <c r="F1567"/>
  <c r="G1567"/>
  <c r="I1567"/>
  <c r="J1567"/>
  <c r="E1568"/>
  <c r="J1568" s="1"/>
  <c r="F1568"/>
  <c r="G1568"/>
  <c r="E1569"/>
  <c r="J1569" s="1"/>
  <c r="F1569"/>
  <c r="G1569"/>
  <c r="E1570"/>
  <c r="J1570" s="1"/>
  <c r="F1570"/>
  <c r="G1570"/>
  <c r="E1571"/>
  <c r="J1571" s="1"/>
  <c r="F1571"/>
  <c r="G1571"/>
  <c r="E1572"/>
  <c r="J1572" s="1"/>
  <c r="F1572"/>
  <c r="G1572"/>
  <c r="E1573"/>
  <c r="J1573" s="1"/>
  <c r="F1573"/>
  <c r="G1573"/>
  <c r="E1574"/>
  <c r="J1574" s="1"/>
  <c r="F1574"/>
  <c r="G1574"/>
  <c r="E1575"/>
  <c r="J1575" s="1"/>
  <c r="F1575"/>
  <c r="G1575"/>
  <c r="E1576"/>
  <c r="J1576" s="1"/>
  <c r="F1576"/>
  <c r="G1576"/>
  <c r="E1577"/>
  <c r="J1577" s="1"/>
  <c r="F1577"/>
  <c r="G1577"/>
  <c r="E1578"/>
  <c r="J1578" s="1"/>
  <c r="F1578"/>
  <c r="G1578"/>
  <c r="E1579"/>
  <c r="J1579" s="1"/>
  <c r="F1579"/>
  <c r="G1579"/>
  <c r="E1580"/>
  <c r="J1580" s="1"/>
  <c r="F1580"/>
  <c r="G1580"/>
  <c r="E1581"/>
  <c r="F1581"/>
  <c r="G1581"/>
  <c r="I1581"/>
  <c r="J1581"/>
  <c r="E1582"/>
  <c r="J1582" s="1"/>
  <c r="F1582"/>
  <c r="G1582"/>
  <c r="E1583"/>
  <c r="J1583" s="1"/>
  <c r="F1583"/>
  <c r="G1583"/>
  <c r="E1584"/>
  <c r="J1584" s="1"/>
  <c r="F1584"/>
  <c r="G1584"/>
  <c r="E1585"/>
  <c r="F1585"/>
  <c r="G1585"/>
  <c r="I1585"/>
  <c r="J1585"/>
  <c r="E1586"/>
  <c r="J1586" s="1"/>
  <c r="F1586"/>
  <c r="G1586"/>
  <c r="E1587"/>
  <c r="J1587" s="1"/>
  <c r="F1587"/>
  <c r="G1587"/>
  <c r="E1588"/>
  <c r="J1588" s="1"/>
  <c r="F1588"/>
  <c r="G1588"/>
  <c r="E1589"/>
  <c r="F1589"/>
  <c r="G1589"/>
  <c r="I1589"/>
  <c r="J1589"/>
  <c r="E1590"/>
  <c r="J1590" s="1"/>
  <c r="F1590"/>
  <c r="G1590"/>
  <c r="E1591"/>
  <c r="J1591" s="1"/>
  <c r="F1591"/>
  <c r="G1591"/>
  <c r="E1592"/>
  <c r="J1592" s="1"/>
  <c r="F1592"/>
  <c r="G1592"/>
  <c r="E1593"/>
  <c r="J1593" s="1"/>
  <c r="F1593"/>
  <c r="G1593"/>
  <c r="E1594"/>
  <c r="J1594" s="1"/>
  <c r="F1594"/>
  <c r="G1594"/>
  <c r="E1595"/>
  <c r="J1595" s="1"/>
  <c r="F1595"/>
  <c r="G1595"/>
  <c r="E1596"/>
  <c r="J1596" s="1"/>
  <c r="F1596"/>
  <c r="G1596"/>
  <c r="E1597"/>
  <c r="J1597" s="1"/>
  <c r="F1597"/>
  <c r="G1597"/>
  <c r="E1598"/>
  <c r="J1598" s="1"/>
  <c r="F1598"/>
  <c r="G1598"/>
  <c r="E1599"/>
  <c r="J1599" s="1"/>
  <c r="F1599"/>
  <c r="G1599"/>
  <c r="E1600"/>
  <c r="J1600" s="1"/>
  <c r="F1600"/>
  <c r="G1600"/>
  <c r="E1601"/>
  <c r="J1601" s="1"/>
  <c r="F1601"/>
  <c r="G1601"/>
  <c r="E1602"/>
  <c r="J1602" s="1"/>
  <c r="F1602"/>
  <c r="G1602"/>
  <c r="E1603"/>
  <c r="F1603"/>
  <c r="G1603"/>
  <c r="I1603"/>
  <c r="J1603"/>
  <c r="E1604"/>
  <c r="F1604"/>
  <c r="G1604"/>
  <c r="I1604"/>
  <c r="J1604"/>
  <c r="E1605"/>
  <c r="F1605"/>
  <c r="G1605"/>
  <c r="I1605"/>
  <c r="J1605"/>
  <c r="E1606"/>
  <c r="F1606"/>
  <c r="G1606"/>
  <c r="I1606"/>
  <c r="J1606"/>
  <c r="E1607"/>
  <c r="F1607"/>
  <c r="G1607"/>
  <c r="I1607"/>
  <c r="J1607"/>
  <c r="E1608"/>
  <c r="F1608"/>
  <c r="G1608"/>
  <c r="I1608"/>
  <c r="J1608"/>
  <c r="E1609"/>
  <c r="F1609"/>
  <c r="G1609"/>
  <c r="I1609"/>
  <c r="J1609"/>
  <c r="E1610"/>
  <c r="F1610"/>
  <c r="G1610"/>
  <c r="I1610"/>
  <c r="J1610"/>
  <c r="E1611"/>
  <c r="F1611"/>
  <c r="G1611"/>
  <c r="I1611"/>
  <c r="J1611"/>
  <c r="E1612"/>
  <c r="F1612"/>
  <c r="G1612"/>
  <c r="I1612"/>
  <c r="J1612"/>
  <c r="E1613"/>
  <c r="F1613"/>
  <c r="G1613"/>
  <c r="I1613"/>
  <c r="J1613"/>
  <c r="E1614"/>
  <c r="F1614"/>
  <c r="G1614"/>
  <c r="I1614"/>
  <c r="J1614"/>
  <c r="E1615"/>
  <c r="J1615" s="1"/>
  <c r="F1615"/>
  <c r="G1615"/>
  <c r="E1616"/>
  <c r="J1616" s="1"/>
  <c r="F1616"/>
  <c r="G1616"/>
  <c r="E1617"/>
  <c r="J1617" s="1"/>
  <c r="F1617"/>
  <c r="G1617"/>
  <c r="E1618"/>
  <c r="J1618" s="1"/>
  <c r="F1618"/>
  <c r="G1618"/>
  <c r="E1619"/>
  <c r="J1619" s="1"/>
  <c r="F1619"/>
  <c r="G1619"/>
  <c r="E1620"/>
  <c r="J1620" s="1"/>
  <c r="F1620"/>
  <c r="G1620"/>
  <c r="E1621"/>
  <c r="J1621" s="1"/>
  <c r="F1621"/>
  <c r="G1621"/>
  <c r="E1622"/>
  <c r="J1622" s="1"/>
  <c r="F1622"/>
  <c r="G1622"/>
  <c r="E1623"/>
  <c r="J1623" s="1"/>
  <c r="F1623"/>
  <c r="G1623"/>
  <c r="E1624"/>
  <c r="J1624" s="1"/>
  <c r="F1624"/>
  <c r="G1624"/>
  <c r="E1625"/>
  <c r="J1625" s="1"/>
  <c r="F1625"/>
  <c r="G1625"/>
  <c r="E1626"/>
  <c r="J1626" s="1"/>
  <c r="F1626"/>
  <c r="G1626"/>
  <c r="E1627"/>
  <c r="F1627"/>
  <c r="G1627"/>
  <c r="I1627"/>
  <c r="J1627"/>
  <c r="E1628"/>
  <c r="J1628" s="1"/>
  <c r="F1628"/>
  <c r="G1628"/>
  <c r="E1629"/>
  <c r="J1629" s="1"/>
  <c r="F1629"/>
  <c r="G1629"/>
  <c r="E1630"/>
  <c r="J1630" s="1"/>
  <c r="F1630"/>
  <c r="G1630"/>
  <c r="E1631"/>
  <c r="F1631"/>
  <c r="G1631"/>
  <c r="I1631"/>
  <c r="J1631"/>
  <c r="E1632"/>
  <c r="J1632" s="1"/>
  <c r="F1632"/>
  <c r="G1632"/>
  <c r="E1633"/>
  <c r="J1633" s="1"/>
  <c r="F1633"/>
  <c r="G1633"/>
  <c r="E1634"/>
  <c r="J1634" s="1"/>
  <c r="F1634"/>
  <c r="G1634"/>
  <c r="E1635"/>
  <c r="F1635"/>
  <c r="G1635"/>
  <c r="I1635"/>
  <c r="J1635"/>
  <c r="E1636"/>
  <c r="J1636" s="1"/>
  <c r="F1636"/>
  <c r="G1636"/>
  <c r="E1637"/>
  <c r="J1637" s="1"/>
  <c r="F1637"/>
  <c r="G1637"/>
  <c r="E1638"/>
  <c r="J1638" s="1"/>
  <c r="F1638"/>
  <c r="G1638"/>
  <c r="E1639"/>
  <c r="F1639"/>
  <c r="G1639"/>
  <c r="I1639"/>
  <c r="J1639"/>
  <c r="E1640"/>
  <c r="J1640" s="1"/>
  <c r="F1640"/>
  <c r="G1640"/>
  <c r="E1641"/>
  <c r="J1641" s="1"/>
  <c r="F1641"/>
  <c r="G1641"/>
  <c r="E1642"/>
  <c r="J1642" s="1"/>
  <c r="F1642"/>
  <c r="G1642"/>
  <c r="E1643"/>
  <c r="J1643" s="1"/>
  <c r="F1643"/>
  <c r="G1643"/>
  <c r="E1644"/>
  <c r="J1644" s="1"/>
  <c r="F1644"/>
  <c r="G1644"/>
  <c r="E1645"/>
  <c r="J1645" s="1"/>
  <c r="F1645"/>
  <c r="G1645"/>
  <c r="E1646"/>
  <c r="F1646"/>
  <c r="G1646"/>
  <c r="I1646"/>
  <c r="J1646"/>
  <c r="E1647"/>
  <c r="J1647" s="1"/>
  <c r="F1647"/>
  <c r="G1647"/>
  <c r="E1648"/>
  <c r="F1648"/>
  <c r="G1648"/>
  <c r="I1648"/>
  <c r="J1648"/>
  <c r="E1649"/>
  <c r="J1649" s="1"/>
  <c r="F1649"/>
  <c r="G1649"/>
  <c r="E1650"/>
  <c r="F1650"/>
  <c r="G1650"/>
  <c r="I1650"/>
  <c r="J1650"/>
  <c r="E1651"/>
  <c r="J1651" s="1"/>
  <c r="F1651"/>
  <c r="G1651"/>
  <c r="E1652"/>
  <c r="F1652"/>
  <c r="G1652"/>
  <c r="I1652"/>
  <c r="J1652"/>
  <c r="E1653"/>
  <c r="F1653"/>
  <c r="G1653"/>
  <c r="I1653"/>
  <c r="J1653"/>
  <c r="E1654"/>
  <c r="F1654"/>
  <c r="G1654"/>
  <c r="I1654"/>
  <c r="J1654"/>
  <c r="E1655"/>
  <c r="F1655"/>
  <c r="G1655"/>
  <c r="I1655"/>
  <c r="J1655"/>
  <c r="E1656"/>
  <c r="F1656"/>
  <c r="G1656"/>
  <c r="I1656"/>
  <c r="J1656"/>
  <c r="E1657"/>
  <c r="F1657"/>
  <c r="G1657"/>
  <c r="I1657"/>
  <c r="J1657"/>
  <c r="E1658"/>
  <c r="F1658"/>
  <c r="G1658"/>
  <c r="I1658"/>
  <c r="J1658"/>
  <c r="E1659"/>
  <c r="F1659"/>
  <c r="G1659"/>
  <c r="I1659"/>
  <c r="J1659"/>
  <c r="E1660"/>
  <c r="F1660"/>
  <c r="G1660"/>
  <c r="I1660"/>
  <c r="J1660"/>
  <c r="E1661"/>
  <c r="F1661"/>
  <c r="G1661"/>
  <c r="I1661"/>
  <c r="J1661"/>
  <c r="E1662"/>
  <c r="F1662"/>
  <c r="G1662"/>
  <c r="I1662"/>
  <c r="J1662"/>
  <c r="E1663"/>
  <c r="F1663"/>
  <c r="G1663"/>
  <c r="I1663"/>
  <c r="J1663"/>
  <c r="E1664"/>
  <c r="J1664" s="1"/>
  <c r="F1664"/>
  <c r="G1664"/>
  <c r="E1665"/>
  <c r="J1665" s="1"/>
  <c r="F1665"/>
  <c r="G1665"/>
  <c r="E1666"/>
  <c r="J1666" s="1"/>
  <c r="F1666"/>
  <c r="G1666"/>
  <c r="E1667"/>
  <c r="J1667" s="1"/>
  <c r="F1667"/>
  <c r="G1667"/>
  <c r="E1668"/>
  <c r="J1668" s="1"/>
  <c r="F1668"/>
  <c r="G1668"/>
  <c r="E1669"/>
  <c r="J1669" s="1"/>
  <c r="F1669"/>
  <c r="G1669"/>
  <c r="E1670"/>
  <c r="J1670" s="1"/>
  <c r="F1670"/>
  <c r="G1670"/>
  <c r="E1671"/>
  <c r="J1671" s="1"/>
  <c r="F1671"/>
  <c r="G1671"/>
  <c r="E1672"/>
  <c r="J1672" s="1"/>
  <c r="F1672"/>
  <c r="G1672"/>
  <c r="E1673"/>
  <c r="J1673" s="1"/>
  <c r="F1673"/>
  <c r="G1673"/>
  <c r="E1674"/>
  <c r="J1674" s="1"/>
  <c r="F1674"/>
  <c r="G1674"/>
  <c r="E1675"/>
  <c r="J1675" s="1"/>
  <c r="F1675"/>
  <c r="G1675"/>
  <c r="E1676"/>
  <c r="J1676" s="1"/>
  <c r="F1676"/>
  <c r="G1676"/>
  <c r="E1677"/>
  <c r="J1677" s="1"/>
  <c r="F1677"/>
  <c r="G1677"/>
  <c r="E1678"/>
  <c r="J1678" s="1"/>
  <c r="F1678"/>
  <c r="G1678"/>
  <c r="E1679"/>
  <c r="F1679"/>
  <c r="G1679"/>
  <c r="I1679"/>
  <c r="J1679"/>
  <c r="E1680"/>
  <c r="J1680" s="1"/>
  <c r="F1680"/>
  <c r="G1680"/>
  <c r="E1681"/>
  <c r="J1681" s="1"/>
  <c r="F1681"/>
  <c r="G1681"/>
  <c r="E1682"/>
  <c r="J1682" s="1"/>
  <c r="F1682"/>
  <c r="G1682"/>
  <c r="E1683"/>
  <c r="F1683"/>
  <c r="G1683"/>
  <c r="I1683"/>
  <c r="J1683"/>
  <c r="E1684"/>
  <c r="J1684" s="1"/>
  <c r="F1684"/>
  <c r="G1684"/>
  <c r="E1685"/>
  <c r="J1685" s="1"/>
  <c r="F1685"/>
  <c r="G1685"/>
  <c r="E1686"/>
  <c r="J1686" s="1"/>
  <c r="F1686"/>
  <c r="G1686"/>
  <c r="E1687"/>
  <c r="F1687"/>
  <c r="G1687"/>
  <c r="I1687"/>
  <c r="J1687"/>
  <c r="E1688"/>
  <c r="F1688"/>
  <c r="G1688"/>
  <c r="I1688"/>
  <c r="J1688"/>
  <c r="E1689"/>
  <c r="J1689" s="1"/>
  <c r="F1689"/>
  <c r="G1689"/>
  <c r="E1690"/>
  <c r="F1690"/>
  <c r="G1690"/>
  <c r="I1690"/>
  <c r="J1690"/>
  <c r="E1691"/>
  <c r="J1691" s="1"/>
  <c r="F1691"/>
  <c r="G1691"/>
  <c r="E1692"/>
  <c r="F1692"/>
  <c r="G1692"/>
  <c r="I1692"/>
  <c r="J1692"/>
  <c r="E1693"/>
  <c r="J1693" s="1"/>
  <c r="F1693"/>
  <c r="G1693"/>
  <c r="E1694"/>
  <c r="J1694" s="1"/>
  <c r="F1694"/>
  <c r="G1694"/>
  <c r="E1695"/>
  <c r="J1695" s="1"/>
  <c r="F1695"/>
  <c r="G1695"/>
  <c r="E1696"/>
  <c r="J1696" s="1"/>
  <c r="F1696"/>
  <c r="G1696"/>
  <c r="E1697"/>
  <c r="J1697" s="1"/>
  <c r="F1697"/>
  <c r="G1697"/>
  <c r="E1698"/>
  <c r="J1698" s="1"/>
  <c r="F1698"/>
  <c r="G1698"/>
  <c r="E1699"/>
  <c r="J1699" s="1"/>
  <c r="F1699"/>
  <c r="G1699"/>
  <c r="E1700"/>
  <c r="F1700"/>
  <c r="G1700"/>
  <c r="I1700"/>
  <c r="J1700"/>
  <c r="E1701"/>
  <c r="F1701"/>
  <c r="G1701"/>
  <c r="I1701"/>
  <c r="J1701"/>
  <c r="E1702"/>
  <c r="F1702"/>
  <c r="G1702"/>
  <c r="I1702"/>
  <c r="J1702"/>
  <c r="E1703"/>
  <c r="F1703"/>
  <c r="G1703"/>
  <c r="I1703"/>
  <c r="J1703"/>
  <c r="E1704"/>
  <c r="J1704" s="1"/>
  <c r="F1704"/>
  <c r="G1704"/>
  <c r="E1705"/>
  <c r="J1705" s="1"/>
  <c r="F1705"/>
  <c r="G1705"/>
  <c r="E1706"/>
  <c r="J1706" s="1"/>
  <c r="F1706"/>
  <c r="G1706"/>
  <c r="E1707"/>
  <c r="J1707" s="1"/>
  <c r="F1707"/>
  <c r="G1707"/>
  <c r="E1708"/>
  <c r="F1708"/>
  <c r="G1708"/>
  <c r="I1708"/>
  <c r="J1708"/>
  <c r="E1709"/>
  <c r="J1709" s="1"/>
  <c r="F1709"/>
  <c r="G1709"/>
  <c r="E1710"/>
  <c r="J1710" s="1"/>
  <c r="F1710"/>
  <c r="G1710"/>
  <c r="E1711"/>
  <c r="J1711" s="1"/>
  <c r="F1711"/>
  <c r="G1711"/>
  <c r="E1712"/>
  <c r="F1712"/>
  <c r="G1712"/>
  <c r="I1712"/>
  <c r="J1712"/>
  <c r="E1713"/>
  <c r="J1713" s="1"/>
  <c r="F1713"/>
  <c r="G1713"/>
  <c r="E1714"/>
  <c r="J1714" s="1"/>
  <c r="F1714"/>
  <c r="G1714"/>
  <c r="E1715"/>
  <c r="J1715" s="1"/>
  <c r="F1715"/>
  <c r="G1715"/>
  <c r="E1716"/>
  <c r="F1716"/>
  <c r="G1716"/>
  <c r="I1716"/>
  <c r="J1716"/>
  <c r="E1717"/>
  <c r="J1717" s="1"/>
  <c r="F1717"/>
  <c r="G1717"/>
  <c r="E1718"/>
  <c r="J1718" s="1"/>
  <c r="F1718"/>
  <c r="G1718"/>
  <c r="E1719"/>
  <c r="J1719" s="1"/>
  <c r="F1719"/>
  <c r="G1719"/>
  <c r="E1720"/>
  <c r="F1720"/>
  <c r="G1720"/>
  <c r="I1720"/>
  <c r="J1720"/>
  <c r="E1721"/>
  <c r="J1721" s="1"/>
  <c r="F1721"/>
  <c r="G1721"/>
  <c r="E1722"/>
  <c r="F1722"/>
  <c r="G1722"/>
  <c r="I1722"/>
  <c r="J1722"/>
  <c r="E1723"/>
  <c r="J1723" s="1"/>
  <c r="F1723"/>
  <c r="G1723"/>
  <c r="E1724"/>
  <c r="F1724"/>
  <c r="G1724"/>
  <c r="I1724"/>
  <c r="J1724"/>
  <c r="E1725"/>
  <c r="J1725" s="1"/>
  <c r="F1725"/>
  <c r="G1725"/>
  <c r="E1726"/>
  <c r="J1726" s="1"/>
  <c r="F1726"/>
  <c r="G1726"/>
  <c r="E1727"/>
  <c r="J1727" s="1"/>
  <c r="F1727"/>
  <c r="G1727"/>
  <c r="E1728"/>
  <c r="J1728" s="1"/>
  <c r="F1728"/>
  <c r="G1728"/>
  <c r="E1729"/>
  <c r="J1729" s="1"/>
  <c r="F1729"/>
  <c r="G1729"/>
  <c r="E1730"/>
  <c r="J1730" s="1"/>
  <c r="F1730"/>
  <c r="G1730"/>
  <c r="E1731"/>
  <c r="J1731" s="1"/>
  <c r="F1731"/>
  <c r="G1731"/>
  <c r="E1732"/>
  <c r="F1732"/>
  <c r="G1732"/>
  <c r="I1732"/>
  <c r="J1732"/>
  <c r="E1733"/>
  <c r="F1733"/>
  <c r="G1733"/>
  <c r="I1733"/>
  <c r="J1733"/>
  <c r="E1734"/>
  <c r="F1734"/>
  <c r="G1734"/>
  <c r="I1734"/>
  <c r="J1734"/>
  <c r="E1735"/>
  <c r="F1735"/>
  <c r="G1735"/>
  <c r="I1735"/>
  <c r="J1735"/>
  <c r="E1736"/>
  <c r="F1736"/>
  <c r="G1736"/>
  <c r="I1736"/>
  <c r="J1736"/>
  <c r="E1737"/>
  <c r="F1737"/>
  <c r="G1737"/>
  <c r="I1737"/>
  <c r="J1737"/>
  <c r="E1738"/>
  <c r="F1738"/>
  <c r="G1738"/>
  <c r="I1738"/>
  <c r="J1738"/>
  <c r="E1739"/>
  <c r="F1739"/>
  <c r="G1739"/>
  <c r="I1739"/>
  <c r="J1739"/>
  <c r="E1740"/>
  <c r="F1740"/>
  <c r="G1740"/>
  <c r="I1740"/>
  <c r="J1740"/>
  <c r="E1741"/>
  <c r="F1741"/>
  <c r="G1741"/>
  <c r="I1741"/>
  <c r="J1741"/>
  <c r="E1742"/>
  <c r="F1742"/>
  <c r="G1742"/>
  <c r="I1742"/>
  <c r="J1742"/>
  <c r="E1743"/>
  <c r="F1743"/>
  <c r="G1743"/>
  <c r="I1743"/>
  <c r="J1743"/>
  <c r="E1744"/>
  <c r="J1744" s="1"/>
  <c r="F1744"/>
  <c r="G1744"/>
  <c r="E1745"/>
  <c r="J1745" s="1"/>
  <c r="F1745"/>
  <c r="G1745"/>
  <c r="E1746"/>
  <c r="J1746" s="1"/>
  <c r="F1746"/>
  <c r="G1746"/>
  <c r="E1747"/>
  <c r="J1747" s="1"/>
  <c r="F1747"/>
  <c r="G1747"/>
  <c r="E1748"/>
  <c r="J1748" s="1"/>
  <c r="F1748"/>
  <c r="G1748"/>
  <c r="E1749"/>
  <c r="J1749" s="1"/>
  <c r="F1749"/>
  <c r="G1749"/>
  <c r="E1750"/>
  <c r="J1750" s="1"/>
  <c r="F1750"/>
  <c r="G1750"/>
  <c r="E1751"/>
  <c r="J1751" s="1"/>
  <c r="F1751"/>
  <c r="G1751"/>
  <c r="E1752"/>
  <c r="J1752" s="1"/>
  <c r="F1752"/>
  <c r="G1752"/>
  <c r="E1753"/>
  <c r="J1753" s="1"/>
  <c r="F1753"/>
  <c r="G1753"/>
  <c r="E1754"/>
  <c r="J1754" s="1"/>
  <c r="F1754"/>
  <c r="G1754"/>
  <c r="E1755"/>
  <c r="J1755" s="1"/>
  <c r="F1755"/>
  <c r="G1755"/>
  <c r="E1756"/>
  <c r="J1756" s="1"/>
  <c r="F1756"/>
  <c r="G1756"/>
  <c r="E1757"/>
  <c r="J1757" s="1"/>
  <c r="F1757"/>
  <c r="G1757"/>
  <c r="E1758"/>
  <c r="F1758"/>
  <c r="G1758"/>
  <c r="I1758"/>
  <c r="J1758"/>
  <c r="E1759"/>
  <c r="J1759" s="1"/>
  <c r="F1759"/>
  <c r="G1759"/>
  <c r="E1760"/>
  <c r="J1760" s="1"/>
  <c r="F1760"/>
  <c r="G1760"/>
  <c r="E1761"/>
  <c r="J1761" s="1"/>
  <c r="F1761"/>
  <c r="G1761"/>
  <c r="E1762"/>
  <c r="F1762"/>
  <c r="G1762"/>
  <c r="I1762"/>
  <c r="J1762"/>
  <c r="E1763"/>
  <c r="J1763" s="1"/>
  <c r="F1763"/>
  <c r="G1763"/>
  <c r="E1764"/>
  <c r="J1764" s="1"/>
  <c r="F1764"/>
  <c r="G1764"/>
  <c r="E1765"/>
  <c r="J1765" s="1"/>
  <c r="F1765"/>
  <c r="G1765"/>
  <c r="E1766"/>
  <c r="F1766"/>
  <c r="G1766"/>
  <c r="I1766"/>
  <c r="J1766"/>
  <c r="E1767"/>
  <c r="J1767" s="1"/>
  <c r="F1767"/>
  <c r="G1767"/>
  <c r="E1768"/>
  <c r="F1768"/>
  <c r="G1768"/>
  <c r="I1768"/>
  <c r="J1768"/>
  <c r="E1769"/>
  <c r="F1769"/>
  <c r="G1769"/>
  <c r="I1769"/>
  <c r="J1769"/>
  <c r="E1770"/>
  <c r="F1770"/>
  <c r="G1770"/>
  <c r="I1770"/>
  <c r="J1770"/>
  <c r="E1771"/>
  <c r="F1771"/>
  <c r="G1771"/>
  <c r="I1771"/>
  <c r="J1771"/>
  <c r="E1772"/>
  <c r="J1772" s="1"/>
  <c r="F1772"/>
  <c r="G1772"/>
  <c r="E1773"/>
  <c r="J1773" s="1"/>
  <c r="F1773"/>
  <c r="G1773"/>
  <c r="E1774"/>
  <c r="J1774" s="1"/>
  <c r="F1774"/>
  <c r="G1774"/>
  <c r="E1775"/>
  <c r="J1775" s="1"/>
  <c r="F1775"/>
  <c r="G1775"/>
  <c r="E1776"/>
  <c r="J1776" s="1"/>
  <c r="F1776"/>
  <c r="G1776"/>
  <c r="E1777"/>
  <c r="J1777" s="1"/>
  <c r="F1777"/>
  <c r="G1777"/>
  <c r="E1778"/>
  <c r="F1778"/>
  <c r="G1778"/>
  <c r="I1778"/>
  <c r="J1778"/>
  <c r="E1779"/>
  <c r="J1779" s="1"/>
  <c r="F1779"/>
  <c r="G1779"/>
  <c r="E1780"/>
  <c r="F1780"/>
  <c r="G1780"/>
  <c r="I1780"/>
  <c r="J1780"/>
  <c r="E1781"/>
  <c r="F1781"/>
  <c r="G1781"/>
  <c r="I1781"/>
  <c r="J1781"/>
  <c r="E1782"/>
  <c r="F1782"/>
  <c r="G1782"/>
  <c r="I1782"/>
  <c r="J1782"/>
  <c r="E1783"/>
  <c r="F1783"/>
  <c r="G1783"/>
  <c r="I1783"/>
  <c r="J1783"/>
  <c r="E1784"/>
  <c r="F1784"/>
  <c r="G1784"/>
  <c r="I1784"/>
  <c r="J1784"/>
  <c r="E1785"/>
  <c r="F1785"/>
  <c r="G1785"/>
  <c r="I1785"/>
  <c r="J1785"/>
  <c r="E1786"/>
  <c r="F1786"/>
  <c r="G1786"/>
  <c r="I1786"/>
  <c r="J1786"/>
  <c r="E1787"/>
  <c r="F1787"/>
  <c r="G1787"/>
  <c r="I1787"/>
  <c r="J1787"/>
  <c r="E1788"/>
  <c r="F1788"/>
  <c r="G1788"/>
  <c r="I1788"/>
  <c r="J1788"/>
  <c r="E1789"/>
  <c r="F1789"/>
  <c r="G1789"/>
  <c r="I1789"/>
  <c r="J1789"/>
  <c r="E1790"/>
  <c r="F1790"/>
  <c r="G1790"/>
  <c r="I1790"/>
  <c r="J1790"/>
  <c r="E1791"/>
  <c r="F1791"/>
  <c r="G1791"/>
  <c r="I1791"/>
  <c r="J1791"/>
  <c r="E1792"/>
  <c r="F1792"/>
  <c r="G1792"/>
  <c r="I1792"/>
  <c r="J1792"/>
  <c r="E1793"/>
  <c r="F1793"/>
  <c r="G1793"/>
  <c r="I1793"/>
  <c r="J1793"/>
  <c r="E1794"/>
  <c r="J1794" s="1"/>
  <c r="F1794"/>
  <c r="G1794"/>
  <c r="E1795"/>
  <c r="J1795" s="1"/>
  <c r="F1795"/>
  <c r="G1795"/>
  <c r="E1796"/>
  <c r="J1796" s="1"/>
  <c r="F1796"/>
  <c r="G1796"/>
  <c r="E1797"/>
  <c r="J1797" s="1"/>
  <c r="F1797"/>
  <c r="G1797"/>
  <c r="E1798"/>
  <c r="J1798" s="1"/>
  <c r="F1798"/>
  <c r="G1798"/>
  <c r="E1799"/>
  <c r="J1799" s="1"/>
  <c r="F1799"/>
  <c r="G1799"/>
  <c r="E1800"/>
  <c r="J1800" s="1"/>
  <c r="F1800"/>
  <c r="G1800"/>
  <c r="E1801"/>
  <c r="J1801" s="1"/>
  <c r="F1801"/>
  <c r="G1801"/>
  <c r="E1802"/>
  <c r="J1802" s="1"/>
  <c r="F1802"/>
  <c r="G1802"/>
  <c r="E1803"/>
  <c r="J1803" s="1"/>
  <c r="F1803"/>
  <c r="G1803"/>
  <c r="E1804"/>
  <c r="J1804" s="1"/>
  <c r="F1804"/>
  <c r="G1804"/>
  <c r="E1805"/>
  <c r="J1805" s="1"/>
  <c r="F1805"/>
  <c r="G1805"/>
  <c r="E1806"/>
  <c r="F1806"/>
  <c r="G1806"/>
  <c r="I1806"/>
  <c r="J1806"/>
  <c r="E1807"/>
  <c r="F1807"/>
  <c r="G1807"/>
  <c r="I1807"/>
  <c r="J1807"/>
  <c r="E1808"/>
  <c r="J1808" s="1"/>
  <c r="F1808"/>
  <c r="G1808"/>
  <c r="E1809"/>
  <c r="F1809"/>
  <c r="G1809"/>
  <c r="I1809"/>
  <c r="J1809"/>
  <c r="E1810"/>
  <c r="J1810" s="1"/>
  <c r="F1810"/>
  <c r="G1810"/>
  <c r="E1811"/>
  <c r="J1811" s="1"/>
  <c r="F1811"/>
  <c r="G1811"/>
  <c r="E1812"/>
  <c r="J1812" s="1"/>
  <c r="F1812"/>
  <c r="G1812"/>
  <c r="E1813"/>
  <c r="F1813"/>
  <c r="G1813"/>
  <c r="I1813"/>
  <c r="J1813"/>
  <c r="E1814"/>
  <c r="J1814" s="1"/>
  <c r="F1814"/>
  <c r="G1814"/>
  <c r="E1815"/>
  <c r="J1815" s="1"/>
  <c r="F1815"/>
  <c r="G1815"/>
  <c r="E1816"/>
  <c r="J1816" s="1"/>
  <c r="F1816"/>
  <c r="G1816"/>
  <c r="E1817"/>
  <c r="F1817"/>
  <c r="G1817"/>
  <c r="I1817"/>
  <c r="J1817"/>
  <c r="E1818"/>
  <c r="J1818" s="1"/>
  <c r="F1818"/>
  <c r="G1818"/>
  <c r="E1819"/>
  <c r="F1819"/>
  <c r="G1819"/>
  <c r="I1819"/>
  <c r="J1819"/>
  <c r="E1820"/>
  <c r="J1820" s="1"/>
  <c r="F1820"/>
  <c r="G1820"/>
  <c r="E1821"/>
  <c r="F1821"/>
  <c r="G1821"/>
  <c r="I1821"/>
  <c r="J1821"/>
  <c r="E1822"/>
  <c r="J1822" s="1"/>
  <c r="F1822"/>
  <c r="G1822"/>
  <c r="E1823"/>
  <c r="F1823"/>
  <c r="G1823"/>
  <c r="I1823"/>
  <c r="J1823"/>
  <c r="E1824"/>
  <c r="J1824" s="1"/>
  <c r="F1824"/>
  <c r="G1824"/>
  <c r="E1825"/>
  <c r="F1825"/>
  <c r="G1825"/>
  <c r="I1825"/>
  <c r="J1825"/>
  <c r="E1826"/>
  <c r="J1826" s="1"/>
  <c r="F1826"/>
  <c r="G1826"/>
  <c r="E1827"/>
  <c r="F1827"/>
  <c r="G1827"/>
  <c r="I1827"/>
  <c r="J1827"/>
  <c r="E1828"/>
  <c r="J1828" s="1"/>
  <c r="F1828"/>
  <c r="G1828"/>
  <c r="E1829"/>
  <c r="F1829"/>
  <c r="G1829"/>
  <c r="I1829"/>
  <c r="J1829"/>
  <c r="E1830"/>
  <c r="J1830" s="1"/>
  <c r="F1830"/>
  <c r="G1830"/>
  <c r="E1831"/>
  <c r="F1831"/>
  <c r="G1831"/>
  <c r="I1831"/>
  <c r="J1831"/>
  <c r="E1832"/>
  <c r="F1832"/>
  <c r="G1832"/>
  <c r="I1832"/>
  <c r="J1832"/>
  <c r="E1833"/>
  <c r="F1833"/>
  <c r="G1833"/>
  <c r="I1833"/>
  <c r="J1833"/>
  <c r="E1834"/>
  <c r="F1834"/>
  <c r="G1834"/>
  <c r="I1834"/>
  <c r="J1834"/>
  <c r="E1835"/>
  <c r="F1835"/>
  <c r="G1835"/>
  <c r="I1835"/>
  <c r="J1835"/>
  <c r="E1836"/>
  <c r="F1836"/>
  <c r="G1836"/>
  <c r="I1836"/>
  <c r="J1836"/>
  <c r="E1837"/>
  <c r="F1837"/>
  <c r="G1837"/>
  <c r="I1837"/>
  <c r="J1837"/>
  <c r="E1838"/>
  <c r="F1838"/>
  <c r="G1838"/>
  <c r="I1838"/>
  <c r="J1838"/>
  <c r="E1839"/>
  <c r="F1839"/>
  <c r="G1839"/>
  <c r="I1839"/>
  <c r="J1839"/>
  <c r="E1840"/>
  <c r="F1840"/>
  <c r="G1840"/>
  <c r="I1840"/>
  <c r="J1840"/>
  <c r="E1841"/>
  <c r="F1841"/>
  <c r="G1841"/>
  <c r="I1841"/>
  <c r="J1841"/>
  <c r="E1842"/>
  <c r="F1842"/>
  <c r="G1842"/>
  <c r="I1842"/>
  <c r="J1842"/>
  <c r="E1843"/>
  <c r="J1843" s="1"/>
  <c r="F1843"/>
  <c r="G1843"/>
  <c r="E1844"/>
  <c r="J1844" s="1"/>
  <c r="F1844"/>
  <c r="G1844"/>
  <c r="E1845"/>
  <c r="J1845" s="1"/>
  <c r="F1845"/>
  <c r="G1845"/>
  <c r="E1846"/>
  <c r="J1846" s="1"/>
  <c r="F1846"/>
  <c r="G1846"/>
  <c r="E1847"/>
  <c r="J1847" s="1"/>
  <c r="F1847"/>
  <c r="G1847"/>
  <c r="E1848"/>
  <c r="J1848" s="1"/>
  <c r="F1848"/>
  <c r="G1848"/>
  <c r="E1849"/>
  <c r="J1849" s="1"/>
  <c r="F1849"/>
  <c r="G1849"/>
  <c r="E1850"/>
  <c r="J1850" s="1"/>
  <c r="F1850"/>
  <c r="G1850"/>
  <c r="E1851"/>
  <c r="J1851" s="1"/>
  <c r="F1851"/>
  <c r="G1851"/>
  <c r="E1852"/>
  <c r="J1852" s="1"/>
  <c r="F1852"/>
  <c r="G1852"/>
  <c r="E1853"/>
  <c r="J1853" s="1"/>
  <c r="F1853"/>
  <c r="G1853"/>
  <c r="E1854"/>
  <c r="J1854" s="1"/>
  <c r="F1854"/>
  <c r="G1854"/>
  <c r="E1855"/>
  <c r="F1855"/>
  <c r="G1855"/>
  <c r="I1855"/>
  <c r="J1855"/>
  <c r="E1856"/>
  <c r="J1856" s="1"/>
  <c r="F1856"/>
  <c r="G1856"/>
  <c r="E1857"/>
  <c r="J1857" s="1"/>
  <c r="F1857"/>
  <c r="G1857"/>
  <c r="E1858"/>
  <c r="J1858" s="1"/>
  <c r="F1858"/>
  <c r="G1858"/>
  <c r="E1859"/>
  <c r="F1859"/>
  <c r="G1859"/>
  <c r="I1859"/>
  <c r="J1859"/>
  <c r="E1860"/>
  <c r="J1860" s="1"/>
  <c r="F1860"/>
  <c r="G1860"/>
  <c r="E1861"/>
  <c r="J1861" s="1"/>
  <c r="F1861"/>
  <c r="G1861"/>
  <c r="E1862"/>
  <c r="J1862" s="1"/>
  <c r="F1862"/>
  <c r="G1862"/>
  <c r="E1863"/>
  <c r="F1863"/>
  <c r="G1863"/>
  <c r="I1863"/>
  <c r="J1863"/>
  <c r="E1864"/>
  <c r="J1864" s="1"/>
  <c r="F1864"/>
  <c r="G1864"/>
  <c r="E1865"/>
  <c r="J1865" s="1"/>
  <c r="F1865"/>
  <c r="G1865"/>
  <c r="E1866"/>
  <c r="J1866" s="1"/>
  <c r="F1866"/>
  <c r="G1866"/>
  <c r="E1867"/>
  <c r="F1867"/>
  <c r="G1867"/>
  <c r="I1867"/>
  <c r="J1867"/>
  <c r="E1868"/>
  <c r="J1868" s="1"/>
  <c r="F1868"/>
  <c r="G1868"/>
  <c r="E1869"/>
  <c r="F1869"/>
  <c r="G1869"/>
  <c r="I1869"/>
  <c r="J1869"/>
  <c r="E1870"/>
  <c r="J1870" s="1"/>
  <c r="F1870"/>
  <c r="G1870"/>
  <c r="E1871"/>
  <c r="F1871"/>
  <c r="G1871"/>
  <c r="I1871"/>
  <c r="J1871"/>
  <c r="E1872"/>
  <c r="J1872" s="1"/>
  <c r="F1872"/>
  <c r="G1872"/>
  <c r="E1873"/>
  <c r="F1873"/>
  <c r="G1873"/>
  <c r="I1873"/>
  <c r="J1873"/>
  <c r="E1874"/>
  <c r="J1874" s="1"/>
  <c r="F1874"/>
  <c r="G1874"/>
  <c r="E1875"/>
  <c r="F1875"/>
  <c r="G1875"/>
  <c r="I1875"/>
  <c r="J1875"/>
  <c r="E1876"/>
  <c r="J1876" s="1"/>
  <c r="F1876"/>
  <c r="G1876"/>
  <c r="E1877"/>
  <c r="F1877"/>
  <c r="G1877"/>
  <c r="I1877"/>
  <c r="J1877"/>
  <c r="E1878"/>
  <c r="J1878" s="1"/>
  <c r="F1878"/>
  <c r="G1878"/>
  <c r="E1879"/>
  <c r="F1879"/>
  <c r="G1879"/>
  <c r="I1879"/>
  <c r="J1879"/>
  <c r="E1880"/>
  <c r="F1880"/>
  <c r="G1880"/>
  <c r="I1880"/>
  <c r="J1880"/>
  <c r="E1881"/>
  <c r="F1881"/>
  <c r="G1881"/>
  <c r="I1881"/>
  <c r="J1881"/>
  <c r="E1882"/>
  <c r="F1882"/>
  <c r="G1882"/>
  <c r="I1882"/>
  <c r="J1882"/>
  <c r="E1883"/>
  <c r="F1883"/>
  <c r="G1883"/>
  <c r="I1883"/>
  <c r="J1883"/>
  <c r="E1884"/>
  <c r="F1884"/>
  <c r="G1884"/>
  <c r="I1884"/>
  <c r="J1884"/>
  <c r="E1885"/>
  <c r="F1885"/>
  <c r="G1885"/>
  <c r="I1885"/>
  <c r="J1885"/>
  <c r="E1886"/>
  <c r="F1886"/>
  <c r="G1886"/>
  <c r="I1886"/>
  <c r="J1886"/>
  <c r="E1887"/>
  <c r="F1887"/>
  <c r="G1887"/>
  <c r="I1887"/>
  <c r="J1887"/>
  <c r="E1888"/>
  <c r="F1888"/>
  <c r="G1888"/>
  <c r="I1888"/>
  <c r="J1888"/>
  <c r="E1889"/>
  <c r="F1889"/>
  <c r="G1889"/>
  <c r="I1889"/>
  <c r="J1889"/>
  <c r="E1890"/>
  <c r="F1890"/>
  <c r="G1890"/>
  <c r="I1890"/>
  <c r="J1890"/>
  <c r="E1891"/>
  <c r="J1891" s="1"/>
  <c r="F1891"/>
  <c r="G1891"/>
  <c r="E1892"/>
  <c r="J1892" s="1"/>
  <c r="F1892"/>
  <c r="G1892"/>
  <c r="E1893"/>
  <c r="J1893" s="1"/>
  <c r="F1893"/>
  <c r="G1893"/>
  <c r="E1894"/>
  <c r="J1894" s="1"/>
  <c r="F1894"/>
  <c r="G1894"/>
  <c r="E1895"/>
  <c r="J1895" s="1"/>
  <c r="F1895"/>
  <c r="G1895"/>
  <c r="E1896"/>
  <c r="J1896" s="1"/>
  <c r="F1896"/>
  <c r="G1896"/>
  <c r="E1897"/>
  <c r="J1897" s="1"/>
  <c r="F1897"/>
  <c r="G1897"/>
  <c r="E1898"/>
  <c r="J1898" s="1"/>
  <c r="F1898"/>
  <c r="G1898"/>
  <c r="E1899"/>
  <c r="J1899" s="1"/>
  <c r="F1899"/>
  <c r="G1899"/>
  <c r="E1900"/>
  <c r="J1900" s="1"/>
  <c r="F1900"/>
  <c r="G1900"/>
  <c r="E1901"/>
  <c r="J1901" s="1"/>
  <c r="F1901"/>
  <c r="G1901"/>
  <c r="E1902"/>
  <c r="J1902" s="1"/>
  <c r="F1902"/>
  <c r="G1902"/>
  <c r="E1903"/>
  <c r="J1903" s="1"/>
  <c r="F1903"/>
  <c r="G1903"/>
  <c r="E1904"/>
  <c r="J1904" s="1"/>
  <c r="F1904"/>
  <c r="G1904"/>
  <c r="E1905"/>
  <c r="F1905"/>
  <c r="G1905"/>
  <c r="I1905"/>
  <c r="J1905"/>
  <c r="E1906"/>
  <c r="J1906" s="1"/>
  <c r="F1906"/>
  <c r="G1906"/>
  <c r="E1907"/>
  <c r="J1907" s="1"/>
  <c r="F1907"/>
  <c r="G1907"/>
  <c r="E1908"/>
  <c r="J1908" s="1"/>
  <c r="F1908"/>
  <c r="G1908"/>
  <c r="E1909"/>
  <c r="F1909"/>
  <c r="G1909"/>
  <c r="I1909"/>
  <c r="J1909"/>
  <c r="E1910"/>
  <c r="J1910" s="1"/>
  <c r="F1910"/>
  <c r="G1910"/>
  <c r="E1911"/>
  <c r="J1911" s="1"/>
  <c r="F1911"/>
  <c r="G1911"/>
  <c r="E1912"/>
  <c r="J1912" s="1"/>
  <c r="F1912"/>
  <c r="G1912"/>
  <c r="E1913"/>
  <c r="F1913"/>
  <c r="G1913"/>
  <c r="I1913"/>
  <c r="J1913"/>
  <c r="E1914"/>
  <c r="J1914" s="1"/>
  <c r="F1914"/>
  <c r="G1914"/>
  <c r="E1915"/>
  <c r="F1915"/>
  <c r="G1915"/>
  <c r="I1915"/>
  <c r="J1915"/>
  <c r="E1916"/>
  <c r="J1916" s="1"/>
  <c r="F1916"/>
  <c r="G1916"/>
  <c r="E1917"/>
  <c r="F1917"/>
  <c r="G1917"/>
  <c r="I1917"/>
  <c r="J1917"/>
  <c r="E1918"/>
  <c r="J1918" s="1"/>
  <c r="F1918"/>
  <c r="G1918"/>
  <c r="E1919"/>
  <c r="F1919"/>
  <c r="G1919"/>
  <c r="I1919"/>
  <c r="J1919"/>
  <c r="E1920"/>
  <c r="J1920" s="1"/>
  <c r="F1920"/>
  <c r="G1920"/>
  <c r="E1921"/>
  <c r="F1921"/>
  <c r="G1921"/>
  <c r="I1921"/>
  <c r="J1921"/>
  <c r="E1922"/>
  <c r="J1922" s="1"/>
  <c r="F1922"/>
  <c r="G1922"/>
  <c r="E1923"/>
  <c r="F1923"/>
  <c r="G1923"/>
  <c r="I1923"/>
  <c r="J1923"/>
  <c r="E1924"/>
  <c r="J1924" s="1"/>
  <c r="F1924"/>
  <c r="G1924"/>
  <c r="E1925"/>
  <c r="F1925"/>
  <c r="G1925"/>
  <c r="I1925"/>
  <c r="J1925"/>
  <c r="E1926"/>
  <c r="J1926" s="1"/>
  <c r="F1926"/>
  <c r="G1926"/>
  <c r="E1927"/>
  <c r="F1927"/>
  <c r="G1927"/>
  <c r="I1927"/>
  <c r="J1927"/>
  <c r="E1928"/>
  <c r="F1928"/>
  <c r="G1928"/>
  <c r="I1928"/>
  <c r="J1928"/>
  <c r="E1929"/>
  <c r="F1929"/>
  <c r="G1929"/>
  <c r="I1929"/>
  <c r="J1929"/>
  <c r="E1930"/>
  <c r="F1930"/>
  <c r="G1930"/>
  <c r="I1930"/>
  <c r="J1930"/>
  <c r="E1931"/>
  <c r="F1931"/>
  <c r="G1931"/>
  <c r="I1931"/>
  <c r="J1931"/>
  <c r="E1932"/>
  <c r="F1932"/>
  <c r="G1932"/>
  <c r="I1932"/>
  <c r="J1932"/>
  <c r="E1933"/>
  <c r="F1933"/>
  <c r="G1933"/>
  <c r="I1933"/>
  <c r="J1933"/>
  <c r="E1934"/>
  <c r="F1934"/>
  <c r="G1934"/>
  <c r="I1934"/>
  <c r="J1934"/>
  <c r="E1935"/>
  <c r="F1935"/>
  <c r="G1935"/>
  <c r="I1935"/>
  <c r="J1935"/>
  <c r="E1936"/>
  <c r="F1936"/>
  <c r="G1936"/>
  <c r="I1936"/>
  <c r="J1936"/>
  <c r="E1937"/>
  <c r="F1937"/>
  <c r="G1937"/>
  <c r="I1937"/>
  <c r="J1937"/>
  <c r="E1938"/>
  <c r="F1938"/>
  <c r="G1938"/>
  <c r="I1938"/>
  <c r="J1938"/>
  <c r="E1939"/>
  <c r="J1939" s="1"/>
  <c r="F1939"/>
  <c r="G1939"/>
  <c r="E1940"/>
  <c r="J1940" s="1"/>
  <c r="F1940"/>
  <c r="G1940"/>
  <c r="E1941"/>
  <c r="J1941" s="1"/>
  <c r="F1941"/>
  <c r="G1941"/>
  <c r="E1942"/>
  <c r="J1942" s="1"/>
  <c r="F1942"/>
  <c r="G1942"/>
  <c r="E1943"/>
  <c r="J1943" s="1"/>
  <c r="F1943"/>
  <c r="G1943"/>
  <c r="E1944"/>
  <c r="J1944" s="1"/>
  <c r="F1944"/>
  <c r="G1944"/>
  <c r="E1945"/>
  <c r="J1945" s="1"/>
  <c r="F1945"/>
  <c r="G1945"/>
  <c r="E1946"/>
  <c r="J1946" s="1"/>
  <c r="F1946"/>
  <c r="G1946"/>
  <c r="E1947"/>
  <c r="J1947" s="1"/>
  <c r="F1947"/>
  <c r="G1947"/>
  <c r="E1948"/>
  <c r="J1948" s="1"/>
  <c r="F1948"/>
  <c r="G1948"/>
  <c r="E1949"/>
  <c r="J1949" s="1"/>
  <c r="F1949"/>
  <c r="G1949"/>
  <c r="E1950"/>
  <c r="J1950" s="1"/>
  <c r="F1950"/>
  <c r="G1950"/>
  <c r="E1951"/>
  <c r="F1951"/>
  <c r="G1951"/>
  <c r="I1951"/>
  <c r="J1951"/>
  <c r="E1952"/>
  <c r="J1952" s="1"/>
  <c r="F1952"/>
  <c r="G1952"/>
  <c r="E1953"/>
  <c r="J1953" s="1"/>
  <c r="F1953"/>
  <c r="G1953"/>
  <c r="E1954"/>
  <c r="J1954" s="1"/>
  <c r="F1954"/>
  <c r="G1954"/>
  <c r="E1955"/>
  <c r="F1955"/>
  <c r="G1955"/>
  <c r="I1955"/>
  <c r="J1955"/>
  <c r="E1956"/>
  <c r="J1956" s="1"/>
  <c r="F1956"/>
  <c r="G1956"/>
  <c r="E1957"/>
  <c r="J1957" s="1"/>
  <c r="F1957"/>
  <c r="G1957"/>
  <c r="E1958"/>
  <c r="J1958" s="1"/>
  <c r="F1958"/>
  <c r="G1958"/>
  <c r="E1959"/>
  <c r="F1959"/>
  <c r="G1959"/>
  <c r="I1959"/>
  <c r="J1959"/>
  <c r="E1960"/>
  <c r="J1960" s="1"/>
  <c r="F1960"/>
  <c r="G1960"/>
  <c r="E1961"/>
  <c r="J1961" s="1"/>
  <c r="F1961"/>
  <c r="G1961"/>
  <c r="E1962"/>
  <c r="J1962" s="1"/>
  <c r="F1962"/>
  <c r="G1962"/>
  <c r="E1963"/>
  <c r="F1963"/>
  <c r="G1963"/>
  <c r="I1963"/>
  <c r="J1963"/>
  <c r="E1964"/>
  <c r="J1964" s="1"/>
  <c r="F1964"/>
  <c r="G1964"/>
  <c r="E1965"/>
  <c r="F1965"/>
  <c r="G1965"/>
  <c r="I1965"/>
  <c r="J1965"/>
  <c r="E1966"/>
  <c r="J1966" s="1"/>
  <c r="F1966"/>
  <c r="G1966"/>
  <c r="E1967"/>
  <c r="F1967"/>
  <c r="G1967"/>
  <c r="I1967"/>
  <c r="J1967"/>
  <c r="E1968"/>
  <c r="J1968" s="1"/>
  <c r="F1968"/>
  <c r="G1968"/>
  <c r="E1969"/>
  <c r="F1969"/>
  <c r="G1969"/>
  <c r="I1969"/>
  <c r="J1969"/>
  <c r="E1970"/>
  <c r="J1970" s="1"/>
  <c r="F1970"/>
  <c r="G1970"/>
  <c r="E1971"/>
  <c r="F1971"/>
  <c r="G1971"/>
  <c r="I1971"/>
  <c r="J1971"/>
  <c r="E1972"/>
  <c r="F1972"/>
  <c r="G1972"/>
  <c r="I1972"/>
  <c r="J1972"/>
  <c r="E1973"/>
  <c r="F1973"/>
  <c r="G1973"/>
  <c r="I1973"/>
  <c r="J1973"/>
  <c r="E1974"/>
  <c r="F1974"/>
  <c r="G1974"/>
  <c r="I1974"/>
  <c r="J1974"/>
  <c r="E1975"/>
  <c r="F1975"/>
  <c r="G1975"/>
  <c r="I1975"/>
  <c r="J1975"/>
  <c r="E1976"/>
  <c r="F1976"/>
  <c r="G1976"/>
  <c r="I1976"/>
  <c r="J1976"/>
  <c r="E1977"/>
  <c r="F1977"/>
  <c r="G1977"/>
  <c r="I1977"/>
  <c r="J1977"/>
  <c r="E1978"/>
  <c r="F1978"/>
  <c r="G1978"/>
  <c r="I1978"/>
  <c r="J1978"/>
  <c r="E1979"/>
  <c r="J1979" s="1"/>
  <c r="F1979"/>
  <c r="G1979"/>
  <c r="E1980"/>
  <c r="J1980" s="1"/>
  <c r="F1980"/>
  <c r="G1980"/>
  <c r="E1981"/>
  <c r="J1981" s="1"/>
  <c r="F1981"/>
  <c r="G1981"/>
  <c r="E1982"/>
  <c r="J1982" s="1"/>
  <c r="F1982"/>
  <c r="G1982"/>
  <c r="E1983"/>
  <c r="J1983" s="1"/>
  <c r="F1983"/>
  <c r="G1983"/>
  <c r="E1984"/>
  <c r="J1984" s="1"/>
  <c r="F1984"/>
  <c r="G1984"/>
  <c r="E1985"/>
  <c r="J1985" s="1"/>
  <c r="F1985"/>
  <c r="G1985"/>
  <c r="E1986"/>
  <c r="J1986" s="1"/>
  <c r="F1986"/>
  <c r="G1986"/>
  <c r="E1987"/>
  <c r="J1987" s="1"/>
  <c r="F1987"/>
  <c r="G1987"/>
  <c r="E1988"/>
  <c r="J1988" s="1"/>
  <c r="F1988"/>
  <c r="G1988"/>
  <c r="E1989"/>
  <c r="J1989" s="1"/>
  <c r="F1989"/>
  <c r="G1989"/>
  <c r="E1990"/>
  <c r="J1990" s="1"/>
  <c r="F1990"/>
  <c r="G1990"/>
  <c r="E1991"/>
  <c r="J1991" s="1"/>
  <c r="F1991"/>
  <c r="G1991"/>
  <c r="E1992"/>
  <c r="J1992" s="1"/>
  <c r="F1992"/>
  <c r="G1992"/>
  <c r="E1993"/>
  <c r="F1993"/>
  <c r="G1993"/>
  <c r="I1993"/>
  <c r="J1993"/>
  <c r="E1994"/>
  <c r="J1994" s="1"/>
  <c r="F1994"/>
  <c r="G1994"/>
  <c r="E1995"/>
  <c r="J1995" s="1"/>
  <c r="F1995"/>
  <c r="G1995"/>
  <c r="E1996"/>
  <c r="J1996" s="1"/>
  <c r="F1996"/>
  <c r="G1996"/>
  <c r="E1997"/>
  <c r="F1997"/>
  <c r="G1997"/>
  <c r="I1997"/>
  <c r="J1997"/>
  <c r="E1998"/>
  <c r="J1998" s="1"/>
  <c r="F1998"/>
  <c r="G1998"/>
  <c r="E1999"/>
  <c r="J1999" s="1"/>
  <c r="F1999"/>
  <c r="G1999"/>
  <c r="E2000"/>
  <c r="J2000" s="1"/>
  <c r="F2000"/>
  <c r="G2000"/>
  <c r="E2001"/>
  <c r="F2001"/>
  <c r="G2001"/>
  <c r="I2001"/>
  <c r="J2001"/>
  <c r="E2002"/>
  <c r="J2002" s="1"/>
  <c r="F2002"/>
  <c r="G2002"/>
  <c r="E2003"/>
  <c r="F2003"/>
  <c r="G2003"/>
  <c r="I2003"/>
  <c r="J2003"/>
  <c r="E2004"/>
  <c r="F2004"/>
  <c r="G2004"/>
  <c r="I2004"/>
  <c r="J2004"/>
  <c r="E2005"/>
  <c r="F2005"/>
  <c r="G2005"/>
  <c r="I2005"/>
  <c r="J2005"/>
  <c r="E2006"/>
  <c r="F2006"/>
  <c r="G2006"/>
  <c r="I2006"/>
  <c r="J2006"/>
  <c r="E2007"/>
  <c r="F2007"/>
  <c r="G2007"/>
  <c r="I2007"/>
  <c r="J2007"/>
  <c r="E2008"/>
  <c r="F2008"/>
  <c r="G2008"/>
  <c r="I2008"/>
  <c r="J2008"/>
  <c r="E2009"/>
  <c r="F2009"/>
  <c r="G2009"/>
  <c r="I2009"/>
  <c r="J2009"/>
  <c r="E2010"/>
  <c r="F2010"/>
  <c r="G2010"/>
  <c r="I2010"/>
  <c r="J2010"/>
  <c r="E2011"/>
  <c r="F2011"/>
  <c r="G2011"/>
  <c r="I2011"/>
  <c r="J2011"/>
  <c r="E2012"/>
  <c r="F2012"/>
  <c r="G2012"/>
  <c r="I2012"/>
  <c r="J2012"/>
  <c r="E2013"/>
  <c r="F2013"/>
  <c r="G2013"/>
  <c r="I2013"/>
  <c r="J2013"/>
  <c r="E2014"/>
  <c r="F2014"/>
  <c r="G2014"/>
  <c r="I2014"/>
  <c r="J2014"/>
  <c r="E2015"/>
  <c r="F2015"/>
  <c r="G2015"/>
  <c r="I2015"/>
  <c r="J2015"/>
  <c r="E2016"/>
  <c r="F2016"/>
  <c r="G2016"/>
  <c r="I2016"/>
  <c r="J2016"/>
  <c r="E2017"/>
  <c r="F2017"/>
  <c r="G2017"/>
  <c r="I2017"/>
  <c r="J2017"/>
  <c r="E2018"/>
  <c r="F2018"/>
  <c r="G2018"/>
  <c r="I2018"/>
  <c r="J2018"/>
  <c r="E2019"/>
  <c r="F2019"/>
  <c r="G2019"/>
  <c r="I2019"/>
  <c r="J2019"/>
  <c r="E2020"/>
  <c r="F2020"/>
  <c r="G2020"/>
  <c r="I2020"/>
  <c r="J2020"/>
  <c r="E2021"/>
  <c r="F2021"/>
  <c r="G2021"/>
  <c r="I2021"/>
  <c r="J2021"/>
  <c r="E2022"/>
  <c r="F2022"/>
  <c r="G2022"/>
  <c r="I2022"/>
  <c r="J2022"/>
  <c r="E2023"/>
  <c r="F2023"/>
  <c r="G2023"/>
  <c r="I2023"/>
  <c r="J2023"/>
  <c r="E2024"/>
  <c r="F2024"/>
  <c r="G2024"/>
  <c r="I2024"/>
  <c r="J2024"/>
  <c r="E2025"/>
  <c r="F2025"/>
  <c r="G2025"/>
  <c r="I2025"/>
  <c r="J2025"/>
  <c r="E2026"/>
  <c r="F2026"/>
  <c r="G2026"/>
  <c r="I2026"/>
  <c r="J2026"/>
  <c r="E2027"/>
  <c r="J2027" s="1"/>
  <c r="F2027"/>
  <c r="G2027"/>
  <c r="E2028"/>
  <c r="J2028" s="1"/>
  <c r="F2028"/>
  <c r="G2028"/>
  <c r="E2029"/>
  <c r="F2029"/>
  <c r="G2029"/>
  <c r="I2029"/>
  <c r="J2029"/>
  <c r="E2030"/>
  <c r="J2030" s="1"/>
  <c r="F2030"/>
  <c r="G2030"/>
  <c r="E2031"/>
  <c r="J2031" s="1"/>
  <c r="F2031"/>
  <c r="G2031"/>
  <c r="E2032"/>
  <c r="J2032" s="1"/>
  <c r="F2032"/>
  <c r="G2032"/>
  <c r="E2033"/>
  <c r="F2033"/>
  <c r="G2033"/>
  <c r="I2033"/>
  <c r="J2033"/>
  <c r="E2034"/>
  <c r="J2034" s="1"/>
  <c r="F2034"/>
  <c r="G2034"/>
  <c r="E2035"/>
  <c r="J2035" s="1"/>
  <c r="F2035"/>
  <c r="G2035"/>
  <c r="E2036"/>
  <c r="J2036" s="1"/>
  <c r="F2036"/>
  <c r="G2036"/>
  <c r="E2037"/>
  <c r="F2037"/>
  <c r="G2037"/>
  <c r="I2037"/>
  <c r="J2037"/>
  <c r="E2038"/>
  <c r="J2038" s="1"/>
  <c r="F2038"/>
  <c r="G2038"/>
  <c r="E2039"/>
  <c r="J2039" s="1"/>
  <c r="F2039"/>
  <c r="G2039"/>
  <c r="E2040"/>
  <c r="J2040" s="1"/>
  <c r="F2040"/>
  <c r="G2040"/>
  <c r="E2041"/>
  <c r="J2041" s="1"/>
  <c r="F2041"/>
  <c r="G2041"/>
  <c r="E2042"/>
  <c r="F2042"/>
  <c r="G2042"/>
  <c r="I2042"/>
  <c r="J2042"/>
  <c r="E2043"/>
  <c r="J2043" s="1"/>
  <c r="F2043"/>
  <c r="G2043"/>
  <c r="E2044"/>
  <c r="J2044" s="1"/>
  <c r="F2044"/>
  <c r="G2044"/>
  <c r="E2045"/>
  <c r="J2045" s="1"/>
  <c r="F2045"/>
  <c r="G2045"/>
  <c r="E2046"/>
  <c r="F2046"/>
  <c r="G2046"/>
  <c r="I2046"/>
  <c r="J2046"/>
  <c r="E2047"/>
  <c r="J2047" s="1"/>
  <c r="F2047"/>
  <c r="G2047"/>
  <c r="E2048"/>
  <c r="J2048" s="1"/>
  <c r="F2048"/>
  <c r="G2048"/>
  <c r="E2049"/>
  <c r="J2049" s="1"/>
  <c r="F2049"/>
  <c r="G2049"/>
  <c r="E2050"/>
  <c r="F2050"/>
  <c r="G2050"/>
  <c r="I2050"/>
  <c r="J2050"/>
  <c r="E2051"/>
  <c r="F2051"/>
  <c r="G2051"/>
  <c r="I2051"/>
  <c r="J2051"/>
  <c r="E2052"/>
  <c r="F2052"/>
  <c r="G2052"/>
  <c r="I2052"/>
  <c r="J2052"/>
  <c r="E2053"/>
  <c r="F2053"/>
  <c r="G2053"/>
  <c r="I2053"/>
  <c r="J2053"/>
  <c r="E2054"/>
  <c r="F2054"/>
  <c r="G2054"/>
  <c r="I2054"/>
  <c r="J2054"/>
  <c r="E2055"/>
  <c r="F2055"/>
  <c r="G2055"/>
  <c r="I2055"/>
  <c r="J2055"/>
  <c r="E2056"/>
  <c r="F2056"/>
  <c r="G2056"/>
  <c r="I2056"/>
  <c r="J2056"/>
  <c r="E2057"/>
  <c r="F2057"/>
  <c r="G2057"/>
  <c r="I2057"/>
  <c r="J2057"/>
  <c r="E2058"/>
  <c r="F2058"/>
  <c r="G2058"/>
  <c r="I2058"/>
  <c r="J2058"/>
  <c r="E2059"/>
  <c r="F2059"/>
  <c r="G2059"/>
  <c r="I2059"/>
  <c r="J2059"/>
  <c r="E2060"/>
  <c r="F2060"/>
  <c r="G2060"/>
  <c r="I2060"/>
  <c r="J2060"/>
  <c r="E2061"/>
  <c r="F2061"/>
  <c r="G2061"/>
  <c r="I2061"/>
  <c r="J2061"/>
  <c r="E2062"/>
  <c r="F2062"/>
  <c r="G2062"/>
  <c r="I2062"/>
  <c r="J2062"/>
  <c r="E2063"/>
  <c r="F2063"/>
  <c r="G2063"/>
  <c r="I2063"/>
  <c r="J2063"/>
  <c r="E2064"/>
  <c r="F2064"/>
  <c r="G2064"/>
  <c r="I2064"/>
  <c r="J2064"/>
  <c r="E2065"/>
  <c r="F2065"/>
  <c r="G2065"/>
  <c r="I2065"/>
  <c r="J2065"/>
  <c r="E2066"/>
  <c r="F2066"/>
  <c r="G2066"/>
  <c r="I2066"/>
  <c r="J2066"/>
  <c r="E2067"/>
  <c r="F2067"/>
  <c r="G2067"/>
  <c r="I2067"/>
  <c r="J2067"/>
  <c r="E2068"/>
  <c r="F2068"/>
  <c r="G2068"/>
  <c r="I2068"/>
  <c r="J2068"/>
  <c r="E2069"/>
  <c r="F2069"/>
  <c r="G2069"/>
  <c r="I2069"/>
  <c r="J2069"/>
  <c r="E2070"/>
  <c r="F2070"/>
  <c r="G2070"/>
  <c r="I2070"/>
  <c r="J2070"/>
  <c r="E2071"/>
  <c r="F2071"/>
  <c r="G2071"/>
  <c r="I2071"/>
  <c r="J2071"/>
  <c r="E2072"/>
  <c r="F2072"/>
  <c r="G2072"/>
  <c r="I2072"/>
  <c r="J2072"/>
  <c r="E2073"/>
  <c r="F2073"/>
  <c r="G2073"/>
  <c r="I2073"/>
  <c r="J2073"/>
  <c r="E2074"/>
  <c r="F2074"/>
  <c r="G2074"/>
  <c r="I2074"/>
  <c r="J2074"/>
  <c r="E2075"/>
  <c r="J2075" s="1"/>
  <c r="F2075"/>
  <c r="G2075"/>
  <c r="E2076"/>
  <c r="J2076" s="1"/>
  <c r="F2076"/>
  <c r="G2076"/>
  <c r="E2077"/>
  <c r="F2077"/>
  <c r="G2077"/>
  <c r="I2077"/>
  <c r="J2077"/>
  <c r="E2078"/>
  <c r="J2078" s="1"/>
  <c r="F2078"/>
  <c r="G2078"/>
  <c r="E2079"/>
  <c r="J2079" s="1"/>
  <c r="F2079"/>
  <c r="G2079"/>
  <c r="E2080"/>
  <c r="J2080" s="1"/>
  <c r="F2080"/>
  <c r="G2080"/>
  <c r="E2081"/>
  <c r="F2081"/>
  <c r="G2081"/>
  <c r="I2081"/>
  <c r="J2081"/>
  <c r="E2082"/>
  <c r="J2082" s="1"/>
  <c r="F2082"/>
  <c r="G2082"/>
  <c r="E2083"/>
  <c r="J2083" s="1"/>
  <c r="F2083"/>
  <c r="G2083"/>
  <c r="E2084"/>
  <c r="J2084" s="1"/>
  <c r="F2084"/>
  <c r="G2084"/>
  <c r="E2085"/>
  <c r="F2085"/>
  <c r="G2085"/>
  <c r="I2085"/>
  <c r="J2085"/>
  <c r="E2086"/>
  <c r="J2086" s="1"/>
  <c r="F2086"/>
  <c r="G2086"/>
  <c r="E2087"/>
  <c r="F2087"/>
  <c r="G2087"/>
  <c r="I2087"/>
  <c r="J2087"/>
  <c r="E2088"/>
  <c r="J2088" s="1"/>
  <c r="F2088"/>
  <c r="G2088"/>
  <c r="E2089"/>
  <c r="J2089" s="1"/>
  <c r="F2089"/>
  <c r="G2089"/>
  <c r="E2090"/>
  <c r="J2090" s="1"/>
  <c r="F2090"/>
  <c r="G2090"/>
  <c r="E2091"/>
  <c r="F2091"/>
  <c r="G2091"/>
  <c r="I2091"/>
  <c r="J2091"/>
  <c r="E2092"/>
  <c r="J2092" s="1"/>
  <c r="F2092"/>
  <c r="G2092"/>
  <c r="E2093"/>
  <c r="J2093" s="1"/>
  <c r="F2093"/>
  <c r="G2093"/>
  <c r="E2094"/>
  <c r="J2094" s="1"/>
  <c r="F2094"/>
  <c r="G2094"/>
  <c r="E2095"/>
  <c r="F2095"/>
  <c r="G2095"/>
  <c r="I2095"/>
  <c r="J2095"/>
  <c r="E2096"/>
  <c r="J2096" s="1"/>
  <c r="F2096"/>
  <c r="G2096"/>
  <c r="E2097"/>
  <c r="J2097" s="1"/>
  <c r="F2097"/>
  <c r="G2097"/>
  <c r="E2098"/>
  <c r="J2098" s="1"/>
  <c r="F2098"/>
  <c r="G2098"/>
  <c r="E2099"/>
  <c r="F2099"/>
  <c r="G2099"/>
  <c r="I2099"/>
  <c r="J2099"/>
  <c r="E2100"/>
  <c r="F2100"/>
  <c r="G2100"/>
  <c r="I2100"/>
  <c r="J2100"/>
  <c r="E2101"/>
  <c r="F2101"/>
  <c r="G2101"/>
  <c r="I2101"/>
  <c r="J2101"/>
  <c r="E2102"/>
  <c r="F2102"/>
  <c r="G2102"/>
  <c r="I2102"/>
  <c r="J2102"/>
  <c r="E2103"/>
  <c r="F2103"/>
  <c r="G2103"/>
  <c r="I2103"/>
  <c r="J2103"/>
  <c r="E2104"/>
  <c r="F2104"/>
  <c r="G2104"/>
  <c r="I2104"/>
  <c r="J2104"/>
  <c r="E2105"/>
  <c r="F2105"/>
  <c r="G2105"/>
  <c r="I2105"/>
  <c r="J2105"/>
  <c r="E2106"/>
  <c r="F2106"/>
  <c r="G2106"/>
  <c r="I2106"/>
  <c r="J2106"/>
  <c r="E2107"/>
  <c r="F2107"/>
  <c r="G2107"/>
  <c r="I2107"/>
  <c r="J2107"/>
  <c r="E2108"/>
  <c r="F2108"/>
  <c r="G2108"/>
  <c r="I2108"/>
  <c r="J2108"/>
  <c r="E2109"/>
  <c r="F2109"/>
  <c r="G2109"/>
  <c r="I2109"/>
  <c r="J2109"/>
  <c r="E2110"/>
  <c r="F2110"/>
  <c r="G2110"/>
  <c r="I2110"/>
  <c r="J2110"/>
  <c r="E2111"/>
  <c r="F2111"/>
  <c r="G2111"/>
  <c r="I2111"/>
  <c r="J2111"/>
  <c r="E2112"/>
  <c r="F2112"/>
  <c r="G2112"/>
  <c r="I2112"/>
  <c r="J2112"/>
  <c r="E2113"/>
  <c r="F2113"/>
  <c r="G2113"/>
  <c r="I2113"/>
  <c r="J2113"/>
  <c r="E2114"/>
  <c r="F2114"/>
  <c r="G2114"/>
  <c r="I2114"/>
  <c r="J2114"/>
  <c r="E2115"/>
  <c r="F2115"/>
  <c r="G2115"/>
  <c r="I2115"/>
  <c r="J2115"/>
  <c r="E2116"/>
  <c r="F2116"/>
  <c r="G2116"/>
  <c r="I2116"/>
  <c r="J2116"/>
  <c r="E2117"/>
  <c r="F2117"/>
  <c r="G2117"/>
  <c r="I2117"/>
  <c r="J2117"/>
  <c r="E2118"/>
  <c r="F2118"/>
  <c r="G2118"/>
  <c r="I2118"/>
  <c r="J2118"/>
  <c r="E2119"/>
  <c r="F2119"/>
  <c r="G2119"/>
  <c r="I2119"/>
  <c r="J2119"/>
  <c r="E2120"/>
  <c r="F2120"/>
  <c r="G2120"/>
  <c r="I2120"/>
  <c r="J2120"/>
  <c r="E2121"/>
  <c r="F2121"/>
  <c r="G2121"/>
  <c r="I2121"/>
  <c r="J2121"/>
  <c r="E2122"/>
  <c r="F2122"/>
  <c r="G2122"/>
  <c r="I2122"/>
  <c r="J2122"/>
  <c r="E2123"/>
  <c r="F2123"/>
  <c r="G2123"/>
  <c r="I2123"/>
  <c r="J2123"/>
  <c r="E2124"/>
  <c r="F2124"/>
  <c r="G2124"/>
  <c r="I2124"/>
  <c r="J2124"/>
  <c r="E2125"/>
  <c r="F2125"/>
  <c r="G2125"/>
  <c r="I2125"/>
  <c r="J2125"/>
  <c r="E2126"/>
  <c r="F2126"/>
  <c r="G2126"/>
  <c r="I2126"/>
  <c r="J2126"/>
  <c r="E2127"/>
  <c r="F2127"/>
  <c r="G2127"/>
  <c r="I2127"/>
  <c r="J2127"/>
  <c r="E2128"/>
  <c r="F2128"/>
  <c r="G2128"/>
  <c r="I2128"/>
  <c r="J2128"/>
  <c r="E2129"/>
  <c r="F2129"/>
  <c r="G2129"/>
  <c r="I2129"/>
  <c r="J2129"/>
  <c r="E2130"/>
  <c r="F2130"/>
  <c r="G2130"/>
  <c r="I2130"/>
  <c r="J2130"/>
  <c r="E2131"/>
  <c r="F2131"/>
  <c r="G2131"/>
  <c r="I2131"/>
  <c r="J2131"/>
  <c r="E2132"/>
  <c r="F2132"/>
  <c r="G2132"/>
  <c r="I2132"/>
  <c r="J2132"/>
  <c r="E2133"/>
  <c r="F2133"/>
  <c r="G2133"/>
  <c r="I2133"/>
  <c r="J2133"/>
  <c r="E2134"/>
  <c r="F2134"/>
  <c r="G2134"/>
  <c r="I2134"/>
  <c r="J2134"/>
  <c r="E2135"/>
  <c r="J2135" s="1"/>
  <c r="F2135"/>
  <c r="G2135"/>
  <c r="E2136"/>
  <c r="J2136" s="1"/>
  <c r="F2136"/>
  <c r="G2136"/>
  <c r="E2137"/>
  <c r="F2137"/>
  <c r="G2137"/>
  <c r="I2137"/>
  <c r="J2137"/>
  <c r="E2138"/>
  <c r="J2138" s="1"/>
  <c r="F2138"/>
  <c r="G2138"/>
  <c r="E2139"/>
  <c r="J2139" s="1"/>
  <c r="F2139"/>
  <c r="G2139"/>
  <c r="E2140"/>
  <c r="J2140" s="1"/>
  <c r="F2140"/>
  <c r="G2140"/>
  <c r="E2141"/>
  <c r="F2141"/>
  <c r="G2141"/>
  <c r="I2141"/>
  <c r="J2141"/>
  <c r="E2142"/>
  <c r="J2142" s="1"/>
  <c r="F2142"/>
  <c r="G2142"/>
  <c r="E2143"/>
  <c r="J2143" s="1"/>
  <c r="F2143"/>
  <c r="G2143"/>
  <c r="E2144"/>
  <c r="J2144" s="1"/>
  <c r="F2144"/>
  <c r="G2144"/>
  <c r="E2145"/>
  <c r="F2145"/>
  <c r="G2145"/>
  <c r="I2145"/>
  <c r="J2145"/>
  <c r="E2146"/>
  <c r="J2146" s="1"/>
  <c r="F2146"/>
  <c r="G2146"/>
  <c r="E2147"/>
  <c r="J2147" s="1"/>
  <c r="F2147"/>
  <c r="G2147"/>
  <c r="E2148"/>
  <c r="J2148" s="1"/>
  <c r="F2148"/>
  <c r="G2148"/>
  <c r="I2148"/>
  <c r="E2149"/>
  <c r="F2149"/>
  <c r="G2149"/>
  <c r="I2149"/>
  <c r="J2149"/>
  <c r="E2150"/>
  <c r="J2150" s="1"/>
  <c r="F2150"/>
  <c r="G2150"/>
  <c r="E2151"/>
  <c r="J2151" s="1"/>
  <c r="F2151"/>
  <c r="G2151"/>
  <c r="E2152"/>
  <c r="J2152" s="1"/>
  <c r="F2152"/>
  <c r="G2152"/>
  <c r="E2153"/>
  <c r="F2153"/>
  <c r="G2153"/>
  <c r="I2153"/>
  <c r="J2153"/>
  <c r="E2154"/>
  <c r="F2154"/>
  <c r="G2154"/>
  <c r="I2154"/>
  <c r="J2154"/>
  <c r="E2155"/>
  <c r="F2155"/>
  <c r="G2155"/>
  <c r="I2155"/>
  <c r="J2155"/>
  <c r="E2156"/>
  <c r="F2156"/>
  <c r="G2156"/>
  <c r="I2156"/>
  <c r="J2156"/>
  <c r="E2157"/>
  <c r="F2157"/>
  <c r="G2157"/>
  <c r="I2157"/>
  <c r="J2157"/>
  <c r="E2158"/>
  <c r="F2158"/>
  <c r="G2158"/>
  <c r="I2158"/>
  <c r="J2158"/>
  <c r="E2159"/>
  <c r="F2159"/>
  <c r="G2159"/>
  <c r="I2159"/>
  <c r="J2159"/>
  <c r="E2160"/>
  <c r="F2160"/>
  <c r="G2160"/>
  <c r="I2160"/>
  <c r="J2160"/>
  <c r="E2161"/>
  <c r="F2161"/>
  <c r="G2161"/>
  <c r="I2161"/>
  <c r="J2161"/>
  <c r="E2162"/>
  <c r="F2162"/>
  <c r="G2162"/>
  <c r="I2162"/>
  <c r="J2162"/>
  <c r="E2163"/>
  <c r="F2163"/>
  <c r="G2163"/>
  <c r="I2163"/>
  <c r="J2163"/>
  <c r="E2164"/>
  <c r="F2164"/>
  <c r="G2164"/>
  <c r="I2164"/>
  <c r="J2164"/>
  <c r="E2165"/>
  <c r="F2165"/>
  <c r="G2165"/>
  <c r="I2165"/>
  <c r="J2165"/>
  <c r="E2166"/>
  <c r="F2166"/>
  <c r="G2166"/>
  <c r="I2166"/>
  <c r="J2166"/>
  <c r="E2167"/>
  <c r="F2167"/>
  <c r="G2167"/>
  <c r="I2167"/>
  <c r="J2167"/>
  <c r="E2168"/>
  <c r="F2168"/>
  <c r="G2168"/>
  <c r="I2168"/>
  <c r="J2168"/>
  <c r="E2169"/>
  <c r="F2169"/>
  <c r="G2169"/>
  <c r="I2169"/>
  <c r="J2169"/>
  <c r="E2170"/>
  <c r="F2170"/>
  <c r="G2170"/>
  <c r="I2170"/>
  <c r="J2170"/>
  <c r="E2171"/>
  <c r="F2171"/>
  <c r="G2171"/>
  <c r="I2171"/>
  <c r="J2171"/>
  <c r="E2172"/>
  <c r="F2172"/>
  <c r="G2172"/>
  <c r="I2172"/>
  <c r="J2172"/>
  <c r="E2173"/>
  <c r="F2173"/>
  <c r="G2173"/>
  <c r="I2173"/>
  <c r="J2173"/>
  <c r="E2174"/>
  <c r="F2174"/>
  <c r="G2174"/>
  <c r="I2174"/>
  <c r="J2174"/>
  <c r="E2175"/>
  <c r="J2175" s="1"/>
  <c r="F2175"/>
  <c r="G2175"/>
  <c r="E2176"/>
  <c r="J2176" s="1"/>
  <c r="F2176"/>
  <c r="G2176"/>
  <c r="E2177"/>
  <c r="J2177" s="1"/>
  <c r="F2177"/>
  <c r="G2177"/>
  <c r="E2178"/>
  <c r="F2178"/>
  <c r="G2178"/>
  <c r="I2178"/>
  <c r="J2178"/>
  <c r="E2179"/>
  <c r="J2179" s="1"/>
  <c r="F2179"/>
  <c r="G2179"/>
  <c r="E2180"/>
  <c r="J2180" s="1"/>
  <c r="F2180"/>
  <c r="G2180"/>
  <c r="E2181"/>
  <c r="J2181" s="1"/>
  <c r="F2181"/>
  <c r="G2181"/>
  <c r="E2182"/>
  <c r="F2182"/>
  <c r="G2182"/>
  <c r="I2182"/>
  <c r="J2182"/>
  <c r="E2183"/>
  <c r="J2183" s="1"/>
  <c r="F2183"/>
  <c r="G2183"/>
  <c r="E2184"/>
  <c r="J2184" s="1"/>
  <c r="F2184"/>
  <c r="G2184"/>
  <c r="E2185"/>
  <c r="J2185" s="1"/>
  <c r="F2185"/>
  <c r="G2185"/>
  <c r="E2186"/>
  <c r="F2186"/>
  <c r="G2186"/>
  <c r="I2186"/>
  <c r="J2186"/>
  <c r="E2187"/>
  <c r="J2187" s="1"/>
  <c r="F2187"/>
  <c r="G2187"/>
  <c r="E2188"/>
  <c r="J2188" s="1"/>
  <c r="F2188"/>
  <c r="G2188"/>
  <c r="E2189"/>
  <c r="J2189" s="1"/>
  <c r="F2189"/>
  <c r="G2189"/>
  <c r="E2190"/>
  <c r="F2190"/>
  <c r="G2190"/>
  <c r="I2190"/>
  <c r="J2190"/>
  <c r="E2191"/>
  <c r="J2191" s="1"/>
  <c r="F2191"/>
  <c r="G2191"/>
  <c r="E2192"/>
  <c r="J2192" s="1"/>
  <c r="F2192"/>
  <c r="G2192"/>
  <c r="E2193"/>
  <c r="J2193" s="1"/>
  <c r="F2193"/>
  <c r="G2193"/>
  <c r="E2194"/>
  <c r="F2194"/>
  <c r="G2194"/>
  <c r="I2194"/>
  <c r="J2194"/>
  <c r="E2195"/>
  <c r="J2195" s="1"/>
  <c r="F2195"/>
  <c r="G2195"/>
  <c r="E2196"/>
  <c r="J2196" s="1"/>
  <c r="F2196"/>
  <c r="G2196"/>
  <c r="E2197"/>
  <c r="J2197" s="1"/>
  <c r="F2197"/>
  <c r="G2197"/>
  <c r="E2198"/>
  <c r="F2198"/>
  <c r="G2198"/>
  <c r="I2198"/>
  <c r="J2198"/>
  <c r="E2199"/>
  <c r="F2199"/>
  <c r="G2199"/>
  <c r="I2199"/>
  <c r="J2199"/>
  <c r="E2200"/>
  <c r="F2200"/>
  <c r="G2200"/>
  <c r="I2200"/>
  <c r="J2200"/>
  <c r="E2201"/>
  <c r="F2201"/>
  <c r="G2201"/>
  <c r="I2201"/>
  <c r="J2201"/>
  <c r="E2202"/>
  <c r="F2202"/>
  <c r="G2202"/>
  <c r="I2202"/>
  <c r="J2202"/>
  <c r="E2203"/>
  <c r="F2203"/>
  <c r="G2203"/>
  <c r="I2203"/>
  <c r="J2203"/>
  <c r="E2204"/>
  <c r="F2204"/>
  <c r="G2204"/>
  <c r="I2204"/>
  <c r="J2204"/>
  <c r="E2205"/>
  <c r="F2205"/>
  <c r="G2205"/>
  <c r="I2205"/>
  <c r="J2205"/>
  <c r="E2206"/>
  <c r="F2206"/>
  <c r="G2206"/>
  <c r="I2206"/>
  <c r="J2206"/>
  <c r="E2207"/>
  <c r="F2207"/>
  <c r="G2207"/>
  <c r="I2207"/>
  <c r="J2207"/>
  <c r="E2208"/>
  <c r="F2208"/>
  <c r="G2208"/>
  <c r="I2208"/>
  <c r="J2208"/>
  <c r="E2209"/>
  <c r="F2209"/>
  <c r="G2209"/>
  <c r="I2209"/>
  <c r="J2209"/>
  <c r="E2210"/>
  <c r="F2210"/>
  <c r="G2210"/>
  <c r="I2210"/>
  <c r="J2210"/>
  <c r="E2211"/>
  <c r="F2211"/>
  <c r="G2211"/>
  <c r="I2211"/>
  <c r="J2211"/>
  <c r="E2212"/>
  <c r="F2212"/>
  <c r="G2212"/>
  <c r="I2212"/>
  <c r="J2212"/>
  <c r="E2213"/>
  <c r="F2213"/>
  <c r="G2213"/>
  <c r="I2213"/>
  <c r="J2213"/>
  <c r="E2214"/>
  <c r="F2214"/>
  <c r="G2214"/>
  <c r="I2214"/>
  <c r="J2214"/>
  <c r="E2215"/>
  <c r="F2215"/>
  <c r="G2215"/>
  <c r="I2215"/>
  <c r="J2215"/>
  <c r="E2216"/>
  <c r="F2216"/>
  <c r="G2216"/>
  <c r="I2216"/>
  <c r="J2216"/>
  <c r="E2217"/>
  <c r="F2217"/>
  <c r="G2217"/>
  <c r="I2217"/>
  <c r="J2217"/>
  <c r="E2218"/>
  <c r="F2218"/>
  <c r="G2218"/>
  <c r="I2218"/>
  <c r="J2218"/>
  <c r="E2219"/>
  <c r="F2219"/>
  <c r="G2219"/>
  <c r="I2219"/>
  <c r="J2219"/>
  <c r="E2220"/>
  <c r="F2220"/>
  <c r="G2220"/>
  <c r="I2220"/>
  <c r="J2220"/>
  <c r="E2221"/>
  <c r="F2221"/>
  <c r="G2221"/>
  <c r="I2221"/>
  <c r="J2221"/>
  <c r="E2222"/>
  <c r="F2222"/>
  <c r="G2222"/>
  <c r="I2222"/>
  <c r="J2222"/>
  <c r="E2223"/>
  <c r="J2223" s="1"/>
  <c r="F2223"/>
  <c r="G2223"/>
  <c r="E2224"/>
  <c r="J2224" s="1"/>
  <c r="F2224"/>
  <c r="G2224"/>
  <c r="E2225"/>
  <c r="J2225" s="1"/>
  <c r="F2225"/>
  <c r="G2225"/>
  <c r="E2226"/>
  <c r="F2226"/>
  <c r="G2226"/>
  <c r="I2226"/>
  <c r="J2226"/>
  <c r="E2227"/>
  <c r="J2227" s="1"/>
  <c r="F2227"/>
  <c r="G2227"/>
  <c r="E2228"/>
  <c r="J2228" s="1"/>
  <c r="F2228"/>
  <c r="G2228"/>
  <c r="E2229"/>
  <c r="J2229" s="1"/>
  <c r="F2229"/>
  <c r="G2229"/>
  <c r="E2230"/>
  <c r="F2230"/>
  <c r="G2230"/>
  <c r="I2230"/>
  <c r="J2230"/>
  <c r="E2231"/>
  <c r="J2231" s="1"/>
  <c r="F2231"/>
  <c r="G2231"/>
  <c r="E2232"/>
  <c r="J2232" s="1"/>
  <c r="F2232"/>
  <c r="G2232"/>
  <c r="E2233"/>
  <c r="J2233" s="1"/>
  <c r="F2233"/>
  <c r="G2233"/>
  <c r="E2234"/>
  <c r="F2234"/>
  <c r="G2234"/>
  <c r="I2234"/>
  <c r="J2234"/>
  <c r="E2235"/>
  <c r="F2235"/>
  <c r="G2235"/>
  <c r="I2235"/>
  <c r="J2235"/>
  <c r="E2236"/>
  <c r="J2236" s="1"/>
  <c r="F2236"/>
  <c r="G2236"/>
  <c r="E2237"/>
  <c r="J2237" s="1"/>
  <c r="F2237"/>
  <c r="G2237"/>
  <c r="E2238"/>
  <c r="J2238" s="1"/>
  <c r="F2238"/>
  <c r="G2238"/>
  <c r="E2239"/>
  <c r="F2239"/>
  <c r="G2239"/>
  <c r="I2239"/>
  <c r="J2239"/>
  <c r="E2240"/>
  <c r="J2240" s="1"/>
  <c r="F2240"/>
  <c r="G2240"/>
  <c r="E2241"/>
  <c r="J2241" s="1"/>
  <c r="F2241"/>
  <c r="G2241"/>
  <c r="E2242"/>
  <c r="J2242" s="1"/>
  <c r="F2242"/>
  <c r="G2242"/>
  <c r="E2243"/>
  <c r="F2243"/>
  <c r="G2243"/>
  <c r="I2243"/>
  <c r="J2243"/>
  <c r="E2244"/>
  <c r="J2244" s="1"/>
  <c r="F2244"/>
  <c r="G2244"/>
  <c r="E2245"/>
  <c r="J2245" s="1"/>
  <c r="F2245"/>
  <c r="G2245"/>
  <c r="E2246"/>
  <c r="J2246" s="1"/>
  <c r="F2246"/>
  <c r="G2246"/>
  <c r="E2247"/>
  <c r="F2247"/>
  <c r="G2247"/>
  <c r="I2247"/>
  <c r="J2247"/>
  <c r="E2248"/>
  <c r="F2248"/>
  <c r="G2248"/>
  <c r="I2248"/>
  <c r="J2248"/>
  <c r="E2249"/>
  <c r="F2249"/>
  <c r="G2249"/>
  <c r="I2249"/>
  <c r="J2249"/>
  <c r="E2250"/>
  <c r="F2250"/>
  <c r="G2250"/>
  <c r="I2250"/>
  <c r="J2250"/>
  <c r="E2251"/>
  <c r="F2251"/>
  <c r="G2251"/>
  <c r="I2251"/>
  <c r="J2251"/>
  <c r="E2252"/>
  <c r="F2252"/>
  <c r="G2252"/>
  <c r="I2252"/>
  <c r="J2252"/>
  <c r="E2253"/>
  <c r="F2253"/>
  <c r="G2253"/>
  <c r="I2253"/>
  <c r="J2253"/>
  <c r="E2254"/>
  <c r="F2254"/>
  <c r="G2254"/>
  <c r="I2254"/>
  <c r="J2254"/>
  <c r="E2255"/>
  <c r="F2255"/>
  <c r="G2255"/>
  <c r="I2255"/>
  <c r="J2255"/>
  <c r="E2256"/>
  <c r="F2256"/>
  <c r="G2256"/>
  <c r="I2256"/>
  <c r="J2256"/>
  <c r="E2257"/>
  <c r="F2257"/>
  <c r="G2257"/>
  <c r="I2257"/>
  <c r="J2257"/>
  <c r="E2258"/>
  <c r="F2258"/>
  <c r="G2258"/>
  <c r="I2258"/>
  <c r="J2258"/>
  <c r="E2259"/>
  <c r="F2259"/>
  <c r="G2259"/>
  <c r="I2259"/>
  <c r="J2259"/>
  <c r="E2260"/>
  <c r="F2260"/>
  <c r="G2260"/>
  <c r="I2260"/>
  <c r="J2260"/>
  <c r="E2261"/>
  <c r="F2261"/>
  <c r="G2261"/>
  <c r="I2261"/>
  <c r="J2261"/>
  <c r="E2262"/>
  <c r="F2262"/>
  <c r="G2262"/>
  <c r="I2262"/>
  <c r="J2262"/>
  <c r="E2263"/>
  <c r="F2263"/>
  <c r="G2263"/>
  <c r="I2263"/>
  <c r="J2263"/>
  <c r="E2264"/>
  <c r="F2264"/>
  <c r="G2264"/>
  <c r="I2264"/>
  <c r="J2264"/>
  <c r="E2265"/>
  <c r="F2265"/>
  <c r="G2265"/>
  <c r="I2265"/>
  <c r="J2265"/>
  <c r="E2266"/>
  <c r="F2266"/>
  <c r="G2266"/>
  <c r="I2266"/>
  <c r="J2266"/>
  <c r="E2267"/>
  <c r="J2267" s="1"/>
  <c r="F2267"/>
  <c r="G2267"/>
  <c r="E2268"/>
  <c r="J2268" s="1"/>
  <c r="F2268"/>
  <c r="G2268"/>
  <c r="E2269"/>
  <c r="J2269" s="1"/>
  <c r="F2269"/>
  <c r="G2269"/>
  <c r="E2270"/>
  <c r="F2270"/>
  <c r="G2270"/>
  <c r="I2270"/>
  <c r="J2270"/>
  <c r="E2271"/>
  <c r="J2271" s="1"/>
  <c r="F2271"/>
  <c r="G2271"/>
  <c r="E2272"/>
  <c r="J2272" s="1"/>
  <c r="F2272"/>
  <c r="G2272"/>
  <c r="E2273"/>
  <c r="J2273" s="1"/>
  <c r="F2273"/>
  <c r="G2273"/>
  <c r="E2274"/>
  <c r="F2274"/>
  <c r="G2274"/>
  <c r="I2274"/>
  <c r="J2274"/>
  <c r="E2275"/>
  <c r="J2275" s="1"/>
  <c r="F2275"/>
  <c r="G2275"/>
  <c r="E2276"/>
  <c r="J2276" s="1"/>
  <c r="F2276"/>
  <c r="G2276"/>
  <c r="E2277"/>
  <c r="J2277" s="1"/>
  <c r="F2277"/>
  <c r="G2277"/>
  <c r="E2278"/>
  <c r="F2278"/>
  <c r="G2278"/>
  <c r="I2278"/>
  <c r="J2278"/>
  <c r="E2279"/>
  <c r="J2279" s="1"/>
  <c r="F2279"/>
  <c r="G2279"/>
  <c r="E2280"/>
  <c r="J2280" s="1"/>
  <c r="F2280"/>
  <c r="G2280"/>
  <c r="E2281"/>
  <c r="J2281" s="1"/>
  <c r="F2281"/>
  <c r="G2281"/>
  <c r="E2282"/>
  <c r="F2282"/>
  <c r="G2282"/>
  <c r="I2282"/>
  <c r="J2282"/>
  <c r="E2283"/>
  <c r="F2283"/>
  <c r="G2283"/>
  <c r="I2283"/>
  <c r="J2283"/>
  <c r="E2284"/>
  <c r="F2284"/>
  <c r="G2284"/>
  <c r="I2284"/>
  <c r="J2284"/>
  <c r="E2285"/>
  <c r="F2285"/>
  <c r="G2285"/>
  <c r="I2285"/>
  <c r="J2285"/>
  <c r="E2286"/>
  <c r="F2286"/>
  <c r="G2286"/>
  <c r="I2286"/>
  <c r="J2286"/>
  <c r="E2287"/>
  <c r="F2287"/>
  <c r="G2287"/>
  <c r="I2287"/>
  <c r="J2287"/>
  <c r="E2288"/>
  <c r="F2288"/>
  <c r="G2288"/>
  <c r="I2288"/>
  <c r="J2288"/>
  <c r="E2289"/>
  <c r="F2289"/>
  <c r="G2289"/>
  <c r="I2289"/>
  <c r="J2289"/>
  <c r="E2290"/>
  <c r="F2290"/>
  <c r="G2290"/>
  <c r="I2290"/>
  <c r="J2290"/>
  <c r="E2291"/>
  <c r="F2291"/>
  <c r="G2291"/>
  <c r="I2291"/>
  <c r="J2291"/>
  <c r="E2292"/>
  <c r="F2292"/>
  <c r="G2292"/>
  <c r="I2292"/>
  <c r="J2292"/>
  <c r="E2293"/>
  <c r="F2293"/>
  <c r="G2293"/>
  <c r="I2293"/>
  <c r="J2293"/>
  <c r="E2294"/>
  <c r="F2294"/>
  <c r="G2294"/>
  <c r="I2294"/>
  <c r="J2294"/>
  <c r="E2295"/>
  <c r="F2295"/>
  <c r="G2295"/>
  <c r="I2295"/>
  <c r="J2295"/>
  <c r="E2296"/>
  <c r="F2296"/>
  <c r="G2296"/>
  <c r="I2296"/>
  <c r="J2296"/>
  <c r="E2297"/>
  <c r="F2297"/>
  <c r="G2297"/>
  <c r="I2297"/>
  <c r="J2297"/>
  <c r="E2298"/>
  <c r="F2298"/>
  <c r="G2298"/>
  <c r="I2298"/>
  <c r="J2298"/>
  <c r="E2299"/>
  <c r="F2299"/>
  <c r="G2299"/>
  <c r="I2299"/>
  <c r="J2299"/>
  <c r="E2300"/>
  <c r="F2300"/>
  <c r="G2300"/>
  <c r="I2300"/>
  <c r="J2300"/>
  <c r="E2301"/>
  <c r="F2301"/>
  <c r="G2301"/>
  <c r="I2301"/>
  <c r="J2301"/>
  <c r="E2302"/>
  <c r="F2302"/>
  <c r="G2302"/>
  <c r="I2302"/>
  <c r="J2302"/>
  <c r="E2303"/>
  <c r="F2303"/>
  <c r="G2303"/>
  <c r="I2303"/>
  <c r="J2303"/>
  <c r="E2304"/>
  <c r="J2304" s="1"/>
  <c r="F2304"/>
  <c r="G2304"/>
  <c r="E2305"/>
  <c r="J2305" s="1"/>
  <c r="F2305"/>
  <c r="G2305"/>
  <c r="E2306"/>
  <c r="F2306"/>
  <c r="G2306"/>
  <c r="I2306"/>
  <c r="J2306"/>
  <c r="E2307"/>
  <c r="J2307" s="1"/>
  <c r="F2307"/>
  <c r="G2307"/>
  <c r="E2308"/>
  <c r="J2308" s="1"/>
  <c r="F2308"/>
  <c r="G2308"/>
  <c r="E2309"/>
  <c r="J2309" s="1"/>
  <c r="F2309"/>
  <c r="G2309"/>
  <c r="E2310"/>
  <c r="F2310"/>
  <c r="G2310"/>
  <c r="I2310"/>
  <c r="J2310"/>
  <c r="E2311"/>
  <c r="J2311" s="1"/>
  <c r="F2311"/>
  <c r="G2311"/>
  <c r="E2312"/>
  <c r="J2312" s="1"/>
  <c r="F2312"/>
  <c r="G2312"/>
  <c r="E2313"/>
  <c r="J2313" s="1"/>
  <c r="F2313"/>
  <c r="G2313"/>
  <c r="E2314"/>
  <c r="F2314"/>
  <c r="G2314"/>
  <c r="I2314"/>
  <c r="J2314"/>
  <c r="E2315"/>
  <c r="J2315" s="1"/>
  <c r="F2315"/>
  <c r="G2315"/>
  <c r="E2316"/>
  <c r="F2316"/>
  <c r="G2316"/>
  <c r="I2316"/>
  <c r="J2316"/>
  <c r="E2317"/>
  <c r="F2317"/>
  <c r="G2317"/>
  <c r="I2317"/>
  <c r="J2317"/>
  <c r="E2318"/>
  <c r="F2318"/>
  <c r="G2318"/>
  <c r="I2318"/>
  <c r="J2318"/>
  <c r="E2319"/>
  <c r="F2319"/>
  <c r="G2319"/>
  <c r="I2319"/>
  <c r="J2319"/>
  <c r="E2320"/>
  <c r="F2320"/>
  <c r="G2320"/>
  <c r="I2320"/>
  <c r="J2320"/>
  <c r="E2321"/>
  <c r="F2321"/>
  <c r="G2321"/>
  <c r="I2321"/>
  <c r="J2321"/>
  <c r="E2322"/>
  <c r="F2322"/>
  <c r="G2322"/>
  <c r="I2322"/>
  <c r="J2322"/>
  <c r="E2323"/>
  <c r="F2323"/>
  <c r="G2323"/>
  <c r="I2323"/>
  <c r="J2323"/>
  <c r="E2324"/>
  <c r="F2324"/>
  <c r="G2324"/>
  <c r="I2324"/>
  <c r="J2324"/>
  <c r="E2325"/>
  <c r="F2325"/>
  <c r="G2325"/>
  <c r="I2325"/>
  <c r="J2325"/>
  <c r="E2326"/>
  <c r="F2326"/>
  <c r="G2326"/>
  <c r="I2326"/>
  <c r="J2326"/>
  <c r="E2327"/>
  <c r="F2327"/>
  <c r="G2327"/>
  <c r="I2327"/>
  <c r="J2327"/>
  <c r="E2328"/>
  <c r="F2328"/>
  <c r="G2328"/>
  <c r="I2328"/>
  <c r="J2328"/>
  <c r="E2329"/>
  <c r="F2329"/>
  <c r="G2329"/>
  <c r="I2329"/>
  <c r="J2329"/>
  <c r="E2330"/>
  <c r="F2330"/>
  <c r="G2330"/>
  <c r="I2330"/>
  <c r="J2330"/>
  <c r="E2331"/>
  <c r="F2331"/>
  <c r="G2331"/>
  <c r="I2331"/>
  <c r="J2331"/>
  <c r="E2332"/>
  <c r="F2332"/>
  <c r="G2332"/>
  <c r="I2332"/>
  <c r="J2332"/>
  <c r="E2333"/>
  <c r="F2333"/>
  <c r="G2333"/>
  <c r="I2333"/>
  <c r="J2333"/>
  <c r="E2334"/>
  <c r="F2334"/>
  <c r="G2334"/>
  <c r="I2334"/>
  <c r="J2334"/>
  <c r="E2335"/>
  <c r="F2335"/>
  <c r="G2335"/>
  <c r="I2335"/>
  <c r="J2335"/>
  <c r="E2336"/>
  <c r="F2336"/>
  <c r="G2336"/>
  <c r="I2336"/>
  <c r="J2336"/>
  <c r="E2337"/>
  <c r="F2337"/>
  <c r="G2337"/>
  <c r="I2337"/>
  <c r="J2337"/>
  <c r="E2338"/>
  <c r="F2338"/>
  <c r="G2338"/>
  <c r="I2338"/>
  <c r="J2338"/>
  <c r="E2339"/>
  <c r="F2339"/>
  <c r="G2339"/>
  <c r="I2339"/>
  <c r="J2339"/>
  <c r="E2340"/>
  <c r="J2340" s="1"/>
  <c r="F2340"/>
  <c r="G2340"/>
  <c r="E2341"/>
  <c r="J2341" s="1"/>
  <c r="F2341"/>
  <c r="G2341"/>
  <c r="E2342"/>
  <c r="F2342"/>
  <c r="G2342"/>
  <c r="I2342"/>
  <c r="J2342"/>
  <c r="E2343"/>
  <c r="J2343" s="1"/>
  <c r="F2343"/>
  <c r="G2343"/>
  <c r="E2344"/>
  <c r="J2344" s="1"/>
  <c r="F2344"/>
  <c r="G2344"/>
  <c r="E2345"/>
  <c r="J2345" s="1"/>
  <c r="F2345"/>
  <c r="G2345"/>
  <c r="E2346"/>
  <c r="F2346"/>
  <c r="G2346"/>
  <c r="I2346"/>
  <c r="J2346"/>
  <c r="E2347"/>
  <c r="J2347" s="1"/>
  <c r="F2347"/>
  <c r="G2347"/>
  <c r="E2348"/>
  <c r="J2348" s="1"/>
  <c r="F2348"/>
  <c r="G2348"/>
  <c r="E2349"/>
  <c r="J2349" s="1"/>
  <c r="F2349"/>
  <c r="G2349"/>
  <c r="E2350"/>
  <c r="J2350" s="1"/>
  <c r="F2350"/>
  <c r="G2350"/>
  <c r="E2351"/>
  <c r="J2351" s="1"/>
  <c r="F2351"/>
  <c r="G2351"/>
  <c r="E2352"/>
  <c r="J2352" s="1"/>
  <c r="F2352"/>
  <c r="G2352"/>
  <c r="E2353"/>
  <c r="J2353" s="1"/>
  <c r="F2353"/>
  <c r="G2353"/>
  <c r="E2354"/>
  <c r="F2354"/>
  <c r="G2354"/>
  <c r="I2354"/>
  <c r="J2354"/>
  <c r="E2355"/>
  <c r="J2355" s="1"/>
  <c r="F2355"/>
  <c r="G2355"/>
  <c r="E2356"/>
  <c r="J2356" s="1"/>
  <c r="F2356"/>
  <c r="G2356"/>
  <c r="E2357"/>
  <c r="J2357" s="1"/>
  <c r="F2357"/>
  <c r="G2357"/>
  <c r="E2358"/>
  <c r="F2358"/>
  <c r="G2358"/>
  <c r="I2358"/>
  <c r="J2358"/>
  <c r="E2359"/>
  <c r="J2359" s="1"/>
  <c r="F2359"/>
  <c r="G2359"/>
  <c r="E2360"/>
  <c r="J2360" s="1"/>
  <c r="F2360"/>
  <c r="G2360"/>
  <c r="E2361"/>
  <c r="J2361" s="1"/>
  <c r="F2361"/>
  <c r="G2361"/>
  <c r="E2362"/>
  <c r="F2362"/>
  <c r="G2362"/>
  <c r="I2362"/>
  <c r="J2362"/>
  <c r="E2363"/>
  <c r="J2363" s="1"/>
  <c r="F2363"/>
  <c r="G2363"/>
  <c r="E2364"/>
  <c r="F2364"/>
  <c r="G2364"/>
  <c r="I2364"/>
  <c r="J2364"/>
  <c r="E2365"/>
  <c r="F2365"/>
  <c r="G2365"/>
  <c r="I2365"/>
  <c r="J2365"/>
  <c r="E2366"/>
  <c r="F2366"/>
  <c r="G2366"/>
  <c r="I2366"/>
  <c r="J2366"/>
  <c r="E2367"/>
  <c r="F2367"/>
  <c r="G2367"/>
  <c r="I2367"/>
  <c r="J2367"/>
  <c r="E2368"/>
  <c r="F2368"/>
  <c r="G2368"/>
  <c r="I2368"/>
  <c r="J2368"/>
  <c r="E2369"/>
  <c r="F2369"/>
  <c r="G2369"/>
  <c r="I2369"/>
  <c r="J2369"/>
  <c r="E2370"/>
  <c r="F2370"/>
  <c r="G2370"/>
  <c r="I2370"/>
  <c r="J2370"/>
  <c r="E2371"/>
  <c r="F2371"/>
  <c r="G2371"/>
  <c r="I2371"/>
  <c r="J2371"/>
  <c r="E2372"/>
  <c r="F2372"/>
  <c r="G2372"/>
  <c r="I2372"/>
  <c r="J2372"/>
  <c r="E2373"/>
  <c r="F2373"/>
  <c r="G2373"/>
  <c r="I2373"/>
  <c r="J2373"/>
  <c r="E2374"/>
  <c r="F2374"/>
  <c r="G2374"/>
  <c r="I2374"/>
  <c r="J2374"/>
  <c r="E2375"/>
  <c r="F2375"/>
  <c r="G2375"/>
  <c r="I2375"/>
  <c r="J2375"/>
  <c r="E2376"/>
  <c r="J2376" s="1"/>
  <c r="F2376"/>
  <c r="G2376"/>
  <c r="I2376"/>
  <c r="E2377"/>
  <c r="F2377"/>
  <c r="G2377"/>
  <c r="I2377"/>
  <c r="J2377"/>
  <c r="E2378"/>
  <c r="F2378"/>
  <c r="G2378"/>
  <c r="I2378"/>
  <c r="J2378"/>
  <c r="E2379"/>
  <c r="F2379"/>
  <c r="G2379"/>
  <c r="I2379"/>
  <c r="J2379"/>
  <c r="E2380"/>
  <c r="F2380"/>
  <c r="G2380"/>
  <c r="I2380"/>
  <c r="J2380"/>
  <c r="E2381"/>
  <c r="F2381"/>
  <c r="G2381"/>
  <c r="I2381"/>
  <c r="J2381"/>
  <c r="E2382"/>
  <c r="F2382"/>
  <c r="G2382"/>
  <c r="I2382"/>
  <c r="J2382"/>
  <c r="E2383"/>
  <c r="F2383"/>
  <c r="G2383"/>
  <c r="I2383"/>
  <c r="J2383"/>
  <c r="E2384"/>
  <c r="F2384"/>
  <c r="G2384"/>
  <c r="I2384"/>
  <c r="J2384"/>
  <c r="E2385"/>
  <c r="F2385"/>
  <c r="G2385"/>
  <c r="I2385"/>
  <c r="J2385"/>
  <c r="E2386"/>
  <c r="F2386"/>
  <c r="G2386"/>
  <c r="I2386"/>
  <c r="J2386"/>
  <c r="E2387"/>
  <c r="F2387"/>
  <c r="G2387"/>
  <c r="I2387"/>
  <c r="J2387"/>
  <c r="E2388"/>
  <c r="J2388" s="1"/>
  <c r="F2388"/>
  <c r="G2388"/>
  <c r="E2389"/>
  <c r="F2389"/>
  <c r="G2389"/>
  <c r="I2389"/>
  <c r="J2389"/>
  <c r="E2390"/>
  <c r="J2390" s="1"/>
  <c r="F2390"/>
  <c r="G2390"/>
  <c r="E2391"/>
  <c r="J2391" s="1"/>
  <c r="F2391"/>
  <c r="G2391"/>
  <c r="E2392"/>
  <c r="J2392" s="1"/>
  <c r="F2392"/>
  <c r="G2392"/>
  <c r="E2393"/>
  <c r="F2393"/>
  <c r="G2393"/>
  <c r="I2393"/>
  <c r="J2393"/>
  <c r="E2394"/>
  <c r="J2394" s="1"/>
  <c r="F2394"/>
  <c r="G2394"/>
  <c r="E2395"/>
  <c r="J2395" s="1"/>
  <c r="F2395"/>
  <c r="G2395"/>
  <c r="E2396"/>
  <c r="J2396" s="1"/>
  <c r="F2396"/>
  <c r="G2396"/>
  <c r="E2397"/>
  <c r="F2397"/>
  <c r="G2397"/>
  <c r="I2397"/>
  <c r="J2397"/>
  <c r="E2398"/>
  <c r="J2398" s="1"/>
  <c r="F2398"/>
  <c r="G2398"/>
  <c r="E2399"/>
  <c r="J2399" s="1"/>
  <c r="F2399"/>
  <c r="G2399"/>
  <c r="E2400"/>
  <c r="F2400"/>
  <c r="G2400"/>
  <c r="I2400"/>
  <c r="J2400"/>
  <c r="E2401"/>
  <c r="J2401" s="1"/>
  <c r="F2401"/>
  <c r="G2401"/>
  <c r="E2402"/>
  <c r="J2402" s="1"/>
  <c r="F2402"/>
  <c r="G2402"/>
  <c r="E2403"/>
  <c r="J2403" s="1"/>
  <c r="F2403"/>
  <c r="G2403"/>
  <c r="E2404"/>
  <c r="F2404"/>
  <c r="G2404"/>
  <c r="I2404"/>
  <c r="J2404"/>
  <c r="E2405"/>
  <c r="J2405" s="1"/>
  <c r="F2405"/>
  <c r="G2405"/>
  <c r="E2406"/>
  <c r="J2406" s="1"/>
  <c r="F2406"/>
  <c r="G2406"/>
  <c r="E2407"/>
  <c r="J2407" s="1"/>
  <c r="F2407"/>
  <c r="G2407"/>
  <c r="E2408"/>
  <c r="F2408"/>
  <c r="G2408"/>
  <c r="I2408"/>
  <c r="J2408"/>
  <c r="E2409"/>
  <c r="J2409" s="1"/>
  <c r="F2409"/>
  <c r="G2409"/>
  <c r="E2410"/>
  <c r="J2410" s="1"/>
  <c r="F2410"/>
  <c r="G2410"/>
  <c r="E2411"/>
  <c r="J2411" s="1"/>
  <c r="F2411"/>
  <c r="G2411"/>
  <c r="E2412"/>
  <c r="F2412"/>
  <c r="G2412"/>
  <c r="I2412"/>
  <c r="J2412"/>
  <c r="E2413"/>
  <c r="F2413"/>
  <c r="G2413"/>
  <c r="I2413"/>
  <c r="J2413"/>
  <c r="E2414"/>
  <c r="F2414"/>
  <c r="G2414"/>
  <c r="I2414"/>
  <c r="J2414"/>
  <c r="E2415"/>
  <c r="F2415"/>
  <c r="G2415"/>
  <c r="I2415"/>
  <c r="J2415"/>
  <c r="E2416"/>
  <c r="F2416"/>
  <c r="G2416"/>
  <c r="I2416"/>
  <c r="J2416"/>
  <c r="E2417"/>
  <c r="F2417"/>
  <c r="G2417"/>
  <c r="I2417"/>
  <c r="J2417"/>
  <c r="E2418"/>
  <c r="F2418"/>
  <c r="G2418"/>
  <c r="I2418"/>
  <c r="J2418"/>
  <c r="E2419"/>
  <c r="F2419"/>
  <c r="G2419"/>
  <c r="I2419"/>
  <c r="J2419"/>
  <c r="E2420"/>
  <c r="F2420"/>
  <c r="G2420"/>
  <c r="I2420"/>
  <c r="J2420"/>
  <c r="E2421"/>
  <c r="F2421"/>
  <c r="G2421"/>
  <c r="I2421"/>
  <c r="J2421"/>
  <c r="E2422"/>
  <c r="F2422"/>
  <c r="G2422"/>
  <c r="I2422"/>
  <c r="J2422"/>
  <c r="E2423"/>
  <c r="F2423"/>
  <c r="G2423"/>
  <c r="I2423"/>
  <c r="J2423"/>
  <c r="E2424"/>
  <c r="F2424"/>
  <c r="G2424"/>
  <c r="I2424"/>
  <c r="J2424"/>
  <c r="E2425"/>
  <c r="F2425"/>
  <c r="G2425"/>
  <c r="I2425"/>
  <c r="J2425"/>
  <c r="E2426"/>
  <c r="F2426"/>
  <c r="G2426"/>
  <c r="I2426"/>
  <c r="J2426"/>
  <c r="E2427"/>
  <c r="F2427"/>
  <c r="G2427"/>
  <c r="I2427"/>
  <c r="J2427"/>
  <c r="E2428"/>
  <c r="F2428"/>
  <c r="G2428"/>
  <c r="I2428"/>
  <c r="J2428"/>
  <c r="E2429"/>
  <c r="F2429"/>
  <c r="G2429"/>
  <c r="I2429"/>
  <c r="J2429"/>
  <c r="E2430"/>
  <c r="F2430"/>
  <c r="G2430"/>
  <c r="I2430"/>
  <c r="J2430"/>
  <c r="E2431"/>
  <c r="F2431"/>
  <c r="G2431"/>
  <c r="I2431"/>
  <c r="J2431"/>
  <c r="E2432"/>
  <c r="F2432"/>
  <c r="G2432"/>
  <c r="I2432"/>
  <c r="J2432"/>
  <c r="E2433"/>
  <c r="F2433"/>
  <c r="G2433"/>
  <c r="I2433"/>
  <c r="J2433"/>
  <c r="E2434"/>
  <c r="F2434"/>
  <c r="G2434"/>
  <c r="I2434"/>
  <c r="J2434"/>
  <c r="E2435"/>
  <c r="F2435"/>
  <c r="G2435"/>
  <c r="I2435"/>
  <c r="J2435"/>
  <c r="E2436"/>
  <c r="J2436" s="1"/>
  <c r="F2436"/>
  <c r="G2436"/>
  <c r="E2437"/>
  <c r="F2437"/>
  <c r="G2437"/>
  <c r="I2437"/>
  <c r="J2437"/>
  <c r="E2438"/>
  <c r="J2438" s="1"/>
  <c r="F2438"/>
  <c r="G2438"/>
  <c r="E2439"/>
  <c r="J2439" s="1"/>
  <c r="F2439"/>
  <c r="G2439"/>
  <c r="E2440"/>
  <c r="J2440" s="1"/>
  <c r="F2440"/>
  <c r="G2440"/>
  <c r="E2441"/>
  <c r="F2441"/>
  <c r="G2441"/>
  <c r="I2441"/>
  <c r="J2441"/>
  <c r="E2442"/>
  <c r="J2442" s="1"/>
  <c r="F2442"/>
  <c r="G2442"/>
  <c r="E2443"/>
  <c r="J2443" s="1"/>
  <c r="F2443"/>
  <c r="G2443"/>
  <c r="E2444"/>
  <c r="J2444" s="1"/>
  <c r="F2444"/>
  <c r="G2444"/>
  <c r="E2445"/>
  <c r="F2445"/>
  <c r="G2445"/>
  <c r="I2445"/>
  <c r="J2445"/>
  <c r="E2446"/>
  <c r="J2446" s="1"/>
  <c r="F2446"/>
  <c r="G2446"/>
  <c r="E2447"/>
  <c r="J2447" s="1"/>
  <c r="F2447"/>
  <c r="G2447"/>
  <c r="E2448"/>
  <c r="J2448" s="1"/>
  <c r="F2448"/>
  <c r="G2448"/>
  <c r="E2449"/>
  <c r="F2449"/>
  <c r="G2449"/>
  <c r="I2449"/>
  <c r="J2449"/>
  <c r="E2450"/>
  <c r="J2450" s="1"/>
  <c r="F2450"/>
  <c r="G2450"/>
  <c r="E2451"/>
  <c r="J2451" s="1"/>
  <c r="F2451"/>
  <c r="G2451"/>
  <c r="E2452"/>
  <c r="J2452" s="1"/>
  <c r="F2452"/>
  <c r="G2452"/>
  <c r="E2453"/>
  <c r="F2453"/>
  <c r="G2453"/>
  <c r="I2453"/>
  <c r="J2453"/>
  <c r="E2454"/>
  <c r="J2454" s="1"/>
  <c r="F2454"/>
  <c r="G2454"/>
  <c r="E2455"/>
  <c r="J2455" s="1"/>
  <c r="F2455"/>
  <c r="G2455"/>
  <c r="E2456"/>
  <c r="J2456" s="1"/>
  <c r="F2456"/>
  <c r="G2456"/>
  <c r="E2457"/>
  <c r="F2457"/>
  <c r="G2457"/>
  <c r="I2457"/>
  <c r="J2457"/>
  <c r="E2458"/>
  <c r="J2458" s="1"/>
  <c r="F2458"/>
  <c r="G2458"/>
  <c r="E2459"/>
  <c r="J2459" s="1"/>
  <c r="F2459"/>
  <c r="G2459"/>
  <c r="E2460"/>
  <c r="F2460"/>
  <c r="G2460"/>
  <c r="I2460"/>
  <c r="J2460"/>
  <c r="E2461"/>
  <c r="F2461"/>
  <c r="G2461"/>
  <c r="I2461"/>
  <c r="J2461"/>
  <c r="E2462"/>
  <c r="F2462"/>
  <c r="G2462"/>
  <c r="I2462"/>
  <c r="J2462"/>
  <c r="E2463"/>
  <c r="F2463"/>
  <c r="G2463"/>
  <c r="I2463"/>
  <c r="J2463"/>
  <c r="E2464"/>
  <c r="F2464"/>
  <c r="G2464"/>
  <c r="I2464"/>
  <c r="J2464"/>
  <c r="E2465"/>
  <c r="F2465"/>
  <c r="G2465"/>
  <c r="I2465"/>
  <c r="J2465"/>
  <c r="E2466"/>
  <c r="F2466"/>
  <c r="G2466"/>
  <c r="I2466"/>
  <c r="J2466"/>
  <c r="E2467"/>
  <c r="F2467"/>
  <c r="G2467"/>
  <c r="I2467"/>
  <c r="J2467"/>
  <c r="E2468"/>
  <c r="F2468"/>
  <c r="G2468"/>
  <c r="I2468"/>
  <c r="J2468"/>
  <c r="E2469"/>
  <c r="J2469" s="1"/>
  <c r="F2469"/>
  <c r="G2469"/>
  <c r="I2469"/>
  <c r="E2470"/>
  <c r="F2470"/>
  <c r="G2470"/>
  <c r="I2470"/>
  <c r="J2470"/>
  <c r="E2471"/>
  <c r="F2471"/>
  <c r="G2471"/>
  <c r="I2471"/>
  <c r="J2471"/>
  <c r="E2472"/>
  <c r="F2472"/>
  <c r="G2472"/>
  <c r="I2472"/>
  <c r="J2472"/>
  <c r="E2473"/>
  <c r="F2473"/>
  <c r="G2473"/>
  <c r="I2473"/>
  <c r="J2473"/>
  <c r="E2474"/>
  <c r="F2474"/>
  <c r="G2474"/>
  <c r="I2474"/>
  <c r="J2474"/>
  <c r="E2475"/>
  <c r="F2475"/>
  <c r="G2475"/>
  <c r="I2475"/>
  <c r="J2475"/>
  <c r="E2476"/>
  <c r="F2476"/>
  <c r="G2476"/>
  <c r="I2476"/>
  <c r="J2476"/>
  <c r="E2477"/>
  <c r="F2477"/>
  <c r="G2477"/>
  <c r="I2477"/>
  <c r="J2477"/>
  <c r="E2478"/>
  <c r="F2478"/>
  <c r="G2478"/>
  <c r="I2478"/>
  <c r="J2478"/>
  <c r="E2479"/>
  <c r="F2479"/>
  <c r="G2479"/>
  <c r="I2479"/>
  <c r="J2479"/>
  <c r="E2480"/>
  <c r="F2480"/>
  <c r="G2480"/>
  <c r="I2480"/>
  <c r="J2480"/>
  <c r="E2481"/>
  <c r="F2481"/>
  <c r="G2481"/>
  <c r="I2481"/>
  <c r="J2481"/>
  <c r="E2482"/>
  <c r="F2482"/>
  <c r="G2482"/>
  <c r="I2482"/>
  <c r="J2482"/>
  <c r="E2483"/>
  <c r="F2483"/>
  <c r="G2483"/>
  <c r="I2483"/>
  <c r="J2483"/>
  <c r="E2484"/>
  <c r="J2484" s="1"/>
  <c r="F2484"/>
  <c r="G2484"/>
  <c r="E2485"/>
  <c r="J2485" s="1"/>
  <c r="F2485"/>
  <c r="G2485"/>
  <c r="E2486"/>
  <c r="F2486"/>
  <c r="G2486"/>
  <c r="I2486"/>
  <c r="J2486"/>
  <c r="E2487"/>
  <c r="J2487" s="1"/>
  <c r="F2487"/>
  <c r="G2487"/>
  <c r="E2488"/>
  <c r="J2488" s="1"/>
  <c r="F2488"/>
  <c r="G2488"/>
  <c r="E2489"/>
  <c r="J2489" s="1"/>
  <c r="F2489"/>
  <c r="G2489"/>
  <c r="E2490"/>
  <c r="F2490"/>
  <c r="G2490"/>
  <c r="I2490"/>
  <c r="J2490"/>
  <c r="E2491"/>
  <c r="J2491" s="1"/>
  <c r="F2491"/>
  <c r="G2491"/>
  <c r="E2492"/>
  <c r="J2492" s="1"/>
  <c r="F2492"/>
  <c r="G2492"/>
  <c r="E2493"/>
  <c r="J2493" s="1"/>
  <c r="F2493"/>
  <c r="G2493"/>
  <c r="E2494"/>
  <c r="F2494"/>
  <c r="G2494"/>
  <c r="I2494"/>
  <c r="J2494"/>
  <c r="E2495"/>
  <c r="J2495" s="1"/>
  <c r="F2495"/>
  <c r="G2495"/>
  <c r="E2496"/>
  <c r="J2496" s="1"/>
  <c r="F2496"/>
  <c r="G2496"/>
  <c r="E2497"/>
  <c r="J2497" s="1"/>
  <c r="F2497"/>
  <c r="G2497"/>
  <c r="E2498"/>
  <c r="J2498" s="1"/>
  <c r="F2498"/>
  <c r="G2498"/>
  <c r="E2499"/>
  <c r="F2499"/>
  <c r="G2499"/>
  <c r="I2499"/>
  <c r="J2499"/>
  <c r="E2500"/>
  <c r="J2500" s="1"/>
  <c r="F2500"/>
  <c r="G2500"/>
  <c r="E2501"/>
  <c r="J2501" s="1"/>
  <c r="F2501"/>
  <c r="G2501"/>
  <c r="E2502"/>
  <c r="J2502" s="1"/>
  <c r="F2502"/>
  <c r="G2502"/>
  <c r="E2503"/>
  <c r="J2503" s="1"/>
  <c r="F2503"/>
  <c r="G2503"/>
  <c r="I2503"/>
  <c r="E2504"/>
  <c r="F2504"/>
  <c r="G2504"/>
  <c r="I2504"/>
  <c r="J2504"/>
  <c r="E2505"/>
  <c r="J2505" s="1"/>
  <c r="F2505"/>
  <c r="G2505"/>
  <c r="I2505"/>
  <c r="E2506"/>
  <c r="F2506"/>
  <c r="G2506"/>
  <c r="I2506"/>
  <c r="J2506"/>
  <c r="E2507"/>
  <c r="F2507"/>
  <c r="G2507"/>
  <c r="I2507"/>
  <c r="J2507"/>
  <c r="E2508"/>
  <c r="F2508"/>
  <c r="G2508"/>
  <c r="I2508"/>
  <c r="J2508"/>
  <c r="E2509"/>
  <c r="F2509"/>
  <c r="G2509"/>
  <c r="I2509"/>
  <c r="J2509"/>
  <c r="E2510"/>
  <c r="F2510"/>
  <c r="G2510"/>
  <c r="I2510"/>
  <c r="J2510"/>
  <c r="E2511"/>
  <c r="J2511" s="1"/>
  <c r="F2511"/>
  <c r="G2511"/>
  <c r="I2511"/>
  <c r="E2512"/>
  <c r="F2512"/>
  <c r="G2512"/>
  <c r="I2512"/>
  <c r="J2512"/>
  <c r="E2513"/>
  <c r="F2513"/>
  <c r="G2513"/>
  <c r="I2513"/>
  <c r="J2513"/>
  <c r="E2514"/>
  <c r="F2514"/>
  <c r="G2514"/>
  <c r="I2514"/>
  <c r="J2514"/>
  <c r="E2515"/>
  <c r="F2515"/>
  <c r="G2515"/>
  <c r="I2515"/>
  <c r="J2515"/>
  <c r="E2516"/>
  <c r="F2516"/>
  <c r="G2516"/>
  <c r="I2516"/>
  <c r="J2516"/>
  <c r="E2517"/>
  <c r="F2517"/>
  <c r="G2517"/>
  <c r="I2517"/>
  <c r="J2517"/>
  <c r="E2518"/>
  <c r="F2518"/>
  <c r="G2518"/>
  <c r="I2518"/>
  <c r="J2518"/>
  <c r="E2519"/>
  <c r="F2519"/>
  <c r="G2519"/>
  <c r="I2519"/>
  <c r="J2519"/>
  <c r="E2520"/>
  <c r="F2520"/>
  <c r="G2520"/>
  <c r="I2520"/>
  <c r="J2520"/>
  <c r="E2521"/>
  <c r="F2521"/>
  <c r="G2521"/>
  <c r="I2521"/>
  <c r="J2521"/>
  <c r="E2522"/>
  <c r="J2522" s="1"/>
  <c r="F2522"/>
  <c r="G2522"/>
  <c r="I2522"/>
  <c r="E2523"/>
  <c r="F2523"/>
  <c r="G2523"/>
  <c r="I2523"/>
  <c r="J2523"/>
  <c r="E2524"/>
  <c r="F2524"/>
  <c r="G2524"/>
  <c r="I2524"/>
  <c r="J2524"/>
  <c r="E2525"/>
  <c r="F2525"/>
  <c r="G2525"/>
  <c r="I2525"/>
  <c r="J2525"/>
  <c r="E2526"/>
  <c r="F2526"/>
  <c r="G2526"/>
  <c r="I2526"/>
  <c r="J2526"/>
  <c r="E2527"/>
  <c r="J2527" s="1"/>
  <c r="F2527"/>
  <c r="G2527"/>
  <c r="E2528"/>
  <c r="J2528" s="1"/>
  <c r="F2528"/>
  <c r="G2528"/>
  <c r="E2529"/>
  <c r="J2529" s="1"/>
  <c r="F2529"/>
  <c r="G2529"/>
  <c r="E2530"/>
  <c r="F2530"/>
  <c r="G2530"/>
  <c r="I2530"/>
  <c r="J2530"/>
  <c r="E2531"/>
  <c r="J2531" s="1"/>
  <c r="F2531"/>
  <c r="G2531"/>
  <c r="E2532"/>
  <c r="J2532" s="1"/>
  <c r="F2532"/>
  <c r="G2532"/>
  <c r="E2533"/>
  <c r="J2533" s="1"/>
  <c r="F2533"/>
  <c r="G2533"/>
  <c r="E2534"/>
  <c r="F2534"/>
  <c r="G2534"/>
  <c r="I2534"/>
  <c r="J2534"/>
  <c r="E2535"/>
  <c r="J2535" s="1"/>
  <c r="F2535"/>
  <c r="G2535"/>
  <c r="E2536"/>
  <c r="J2536" s="1"/>
  <c r="F2536"/>
  <c r="G2536"/>
  <c r="E2537"/>
  <c r="J2537" s="1"/>
  <c r="F2537"/>
  <c r="G2537"/>
  <c r="E2538"/>
  <c r="F2538"/>
  <c r="G2538"/>
  <c r="I2538"/>
  <c r="J2538"/>
  <c r="E2539"/>
  <c r="J2539" s="1"/>
  <c r="F2539"/>
  <c r="G2539"/>
  <c r="E2540"/>
  <c r="F2540"/>
  <c r="G2540"/>
  <c r="I2540"/>
  <c r="J2540"/>
  <c r="E2541"/>
  <c r="J2541" s="1"/>
  <c r="F2541"/>
  <c r="G2541"/>
  <c r="E2542"/>
  <c r="J2542" s="1"/>
  <c r="F2542"/>
  <c r="G2542"/>
  <c r="E2543"/>
  <c r="J2543" s="1"/>
  <c r="F2543"/>
  <c r="G2543"/>
  <c r="E2544"/>
  <c r="F2544"/>
  <c r="G2544"/>
  <c r="I2544"/>
  <c r="J2544"/>
  <c r="E2545"/>
  <c r="J2545" s="1"/>
  <c r="F2545"/>
  <c r="G2545"/>
  <c r="E2546"/>
  <c r="J2546" s="1"/>
  <c r="F2546"/>
  <c r="G2546"/>
  <c r="E2547"/>
  <c r="J2547" s="1"/>
  <c r="F2547"/>
  <c r="G2547"/>
  <c r="E2548"/>
  <c r="F2548"/>
  <c r="G2548"/>
  <c r="I2548"/>
  <c r="J2548"/>
  <c r="E2549"/>
  <c r="J2549" s="1"/>
  <c r="F2549"/>
  <c r="G2549"/>
  <c r="E2550"/>
  <c r="J2550" s="1"/>
  <c r="F2550"/>
  <c r="G2550"/>
  <c r="E2551"/>
  <c r="F2551"/>
  <c r="G2551"/>
  <c r="I2551"/>
  <c r="J2551"/>
  <c r="E2552"/>
  <c r="F2552"/>
  <c r="G2552"/>
  <c r="I2552"/>
  <c r="J2552"/>
  <c r="E2553"/>
  <c r="F2553"/>
  <c r="G2553"/>
  <c r="I2553"/>
  <c r="J2553"/>
  <c r="E2554"/>
  <c r="F2554"/>
  <c r="G2554"/>
  <c r="I2554"/>
  <c r="J2554"/>
  <c r="E2555"/>
  <c r="F2555"/>
  <c r="G2555"/>
  <c r="I2555"/>
  <c r="J2555"/>
  <c r="E2556"/>
  <c r="F2556"/>
  <c r="G2556"/>
  <c r="I2556"/>
  <c r="J2556"/>
  <c r="E2557"/>
  <c r="F2557"/>
  <c r="G2557"/>
  <c r="I2557"/>
  <c r="J2557"/>
  <c r="E2558"/>
  <c r="F2558"/>
  <c r="G2558"/>
  <c r="I2558"/>
  <c r="J2558"/>
  <c r="E2559"/>
  <c r="F2559"/>
  <c r="G2559"/>
  <c r="I2559"/>
  <c r="J2559"/>
  <c r="E2560"/>
  <c r="F2560"/>
  <c r="G2560"/>
  <c r="I2560"/>
  <c r="J2560"/>
  <c r="E2561"/>
  <c r="F2561"/>
  <c r="G2561"/>
  <c r="I2561"/>
  <c r="J2561"/>
  <c r="E2562"/>
  <c r="F2562"/>
  <c r="G2562"/>
  <c r="I2562"/>
  <c r="J2562"/>
  <c r="E2563"/>
  <c r="F2563"/>
  <c r="G2563"/>
  <c r="I2563"/>
  <c r="J2563"/>
  <c r="E2564"/>
  <c r="F2564"/>
  <c r="G2564"/>
  <c r="I2564"/>
  <c r="J2564"/>
  <c r="E2565"/>
  <c r="F2565"/>
  <c r="G2565"/>
  <c r="I2565"/>
  <c r="J2565"/>
  <c r="E2566"/>
  <c r="F2566"/>
  <c r="G2566"/>
  <c r="I2566"/>
  <c r="J2566"/>
  <c r="E2567"/>
  <c r="F2567"/>
  <c r="G2567"/>
  <c r="I2567"/>
  <c r="J2567"/>
  <c r="E2568"/>
  <c r="F2568"/>
  <c r="G2568"/>
  <c r="I2568"/>
  <c r="J2568"/>
  <c r="E2569"/>
  <c r="F2569"/>
  <c r="G2569"/>
  <c r="I2569"/>
  <c r="J2569"/>
  <c r="E2570"/>
  <c r="F2570"/>
  <c r="G2570"/>
  <c r="I2570"/>
  <c r="J2570"/>
  <c r="E2571"/>
  <c r="F2571"/>
  <c r="G2571"/>
  <c r="I2571"/>
  <c r="J2571"/>
  <c r="E2572"/>
  <c r="F2572"/>
  <c r="G2572"/>
  <c r="I2572"/>
  <c r="J2572"/>
  <c r="E2573"/>
  <c r="F2573"/>
  <c r="G2573"/>
  <c r="I2573"/>
  <c r="J2573"/>
  <c r="E2574"/>
  <c r="F2574"/>
  <c r="G2574"/>
  <c r="I2574"/>
  <c r="J2574"/>
  <c r="E2575"/>
  <c r="F2575"/>
  <c r="G2575"/>
  <c r="I2575"/>
  <c r="J2575"/>
  <c r="E2576"/>
  <c r="F2576"/>
  <c r="G2576"/>
  <c r="I2576"/>
  <c r="J2576"/>
  <c r="E2577"/>
  <c r="F2577"/>
  <c r="G2577"/>
  <c r="I2577"/>
  <c r="J2577"/>
  <c r="E2578"/>
  <c r="F2578"/>
  <c r="G2578"/>
  <c r="I2578"/>
  <c r="J2578"/>
  <c r="E2579"/>
  <c r="F2579"/>
  <c r="G2579"/>
  <c r="I2579"/>
  <c r="J2579"/>
  <c r="E2580"/>
  <c r="F2580"/>
  <c r="G2580"/>
  <c r="I2580"/>
  <c r="J2580"/>
  <c r="E2581"/>
  <c r="J2581" s="1"/>
  <c r="F2581"/>
  <c r="G2581"/>
  <c r="E2582"/>
  <c r="F2582"/>
  <c r="G2582"/>
  <c r="I2582"/>
  <c r="J2582"/>
  <c r="E2583"/>
  <c r="J2583" s="1"/>
  <c r="F2583"/>
  <c r="G2583"/>
  <c r="E2584"/>
  <c r="J2584" s="1"/>
  <c r="F2584"/>
  <c r="G2584"/>
  <c r="E2585"/>
  <c r="J2585" s="1"/>
  <c r="F2585"/>
  <c r="G2585"/>
  <c r="E2586"/>
  <c r="F2586"/>
  <c r="G2586"/>
  <c r="I2586"/>
  <c r="J2586"/>
  <c r="E2587"/>
  <c r="J2587" s="1"/>
  <c r="F2587"/>
  <c r="G2587"/>
  <c r="E2588"/>
  <c r="J2588" s="1"/>
  <c r="F2588"/>
  <c r="G2588"/>
  <c r="E2589"/>
  <c r="J2589" s="1"/>
  <c r="F2589"/>
  <c r="G2589"/>
  <c r="E2590"/>
  <c r="F2590"/>
  <c r="G2590"/>
  <c r="I2590"/>
  <c r="J2590"/>
  <c r="E2591"/>
  <c r="J2591" s="1"/>
  <c r="F2591"/>
  <c r="G2591"/>
  <c r="E2592"/>
  <c r="J2592" s="1"/>
  <c r="F2592"/>
  <c r="G2592"/>
  <c r="E2593"/>
  <c r="F2593"/>
  <c r="G2593"/>
  <c r="I2593"/>
  <c r="J2593"/>
  <c r="E2594"/>
  <c r="J2594" s="1"/>
  <c r="F2594"/>
  <c r="G2594"/>
  <c r="E2595"/>
  <c r="J2595" s="1"/>
  <c r="F2595"/>
  <c r="G2595"/>
  <c r="E2596"/>
  <c r="J2596" s="1"/>
  <c r="F2596"/>
  <c r="G2596"/>
  <c r="E2597"/>
  <c r="F2597"/>
  <c r="G2597"/>
  <c r="I2597"/>
  <c r="J2597"/>
  <c r="E2598"/>
  <c r="J2598" s="1"/>
  <c r="F2598"/>
  <c r="G2598"/>
  <c r="E2599"/>
  <c r="J2599" s="1"/>
  <c r="F2599"/>
  <c r="G2599"/>
  <c r="E2600"/>
  <c r="J2600" s="1"/>
  <c r="F2600"/>
  <c r="G2600"/>
  <c r="E2601"/>
  <c r="F2601"/>
  <c r="G2601"/>
  <c r="I2601"/>
  <c r="J2601"/>
  <c r="E2602"/>
  <c r="J2602" s="1"/>
  <c r="F2602"/>
  <c r="G2602"/>
  <c r="E2603"/>
  <c r="J2603" s="1"/>
  <c r="F2603"/>
  <c r="G2603"/>
  <c r="E2604"/>
  <c r="J2604" s="1"/>
  <c r="F2604"/>
  <c r="G2604"/>
  <c r="E2605"/>
  <c r="F2605"/>
  <c r="G2605"/>
  <c r="I2605"/>
  <c r="J2605"/>
  <c r="E2606"/>
  <c r="F2606"/>
  <c r="G2606"/>
  <c r="I2606"/>
  <c r="J2606"/>
  <c r="E2607"/>
  <c r="F2607"/>
  <c r="G2607"/>
  <c r="I2607"/>
  <c r="J2607"/>
  <c r="E2608"/>
  <c r="F2608"/>
  <c r="G2608"/>
  <c r="I2608"/>
  <c r="J2608"/>
  <c r="E2609"/>
  <c r="F2609"/>
  <c r="G2609"/>
  <c r="I2609"/>
  <c r="J2609"/>
  <c r="E2610"/>
  <c r="F2610"/>
  <c r="G2610"/>
  <c r="I2610"/>
  <c r="J2610"/>
  <c r="E2611"/>
  <c r="F2611"/>
  <c r="G2611"/>
  <c r="I2611"/>
  <c r="J2611"/>
  <c r="E2612"/>
  <c r="F2612"/>
  <c r="G2612"/>
  <c r="I2612"/>
  <c r="J2612"/>
  <c r="E2613"/>
  <c r="F2613"/>
  <c r="G2613"/>
  <c r="I2613"/>
  <c r="J2613"/>
  <c r="E2614"/>
  <c r="F2614"/>
  <c r="G2614"/>
  <c r="I2614"/>
  <c r="J2614"/>
  <c r="E2615"/>
  <c r="F2615"/>
  <c r="G2615"/>
  <c r="I2615"/>
  <c r="J2615"/>
  <c r="E2616"/>
  <c r="F2616"/>
  <c r="G2616"/>
  <c r="I2616"/>
  <c r="J2616"/>
  <c r="E2617"/>
  <c r="F2617"/>
  <c r="G2617"/>
  <c r="I2617"/>
  <c r="J2617"/>
  <c r="E2618"/>
  <c r="F2618"/>
  <c r="G2618"/>
  <c r="I2618"/>
  <c r="J2618"/>
  <c r="E2619"/>
  <c r="F2619"/>
  <c r="G2619"/>
  <c r="I2619"/>
  <c r="J2619"/>
  <c r="E2620"/>
  <c r="F2620"/>
  <c r="G2620"/>
  <c r="I2620"/>
  <c r="J2620"/>
  <c r="E2621"/>
  <c r="F2621"/>
  <c r="G2621"/>
  <c r="I2621"/>
  <c r="J2621"/>
  <c r="E2622"/>
  <c r="F2622"/>
  <c r="G2622"/>
  <c r="I2622"/>
  <c r="J2622"/>
  <c r="E2623"/>
  <c r="F2623"/>
  <c r="G2623"/>
  <c r="I2623"/>
  <c r="J2623"/>
  <c r="E2624"/>
  <c r="F2624"/>
  <c r="G2624"/>
  <c r="I2624"/>
  <c r="J2624"/>
  <c r="E2625"/>
  <c r="F2625"/>
  <c r="G2625"/>
  <c r="I2625"/>
  <c r="J2625"/>
  <c r="E2626"/>
  <c r="F2626"/>
  <c r="G2626"/>
  <c r="I2626"/>
  <c r="J2626"/>
  <c r="E2627"/>
  <c r="F2627"/>
  <c r="G2627"/>
  <c r="I2627"/>
  <c r="J2627"/>
  <c r="E2628"/>
  <c r="F2628"/>
  <c r="G2628"/>
  <c r="I2628"/>
  <c r="J2628"/>
  <c r="E2629"/>
  <c r="J2629" s="1"/>
  <c r="F2629"/>
  <c r="G2629"/>
  <c r="E2630"/>
  <c r="F2630"/>
  <c r="G2630"/>
  <c r="I2630"/>
  <c r="J2630"/>
  <c r="E2631"/>
  <c r="J2631" s="1"/>
  <c r="F2631"/>
  <c r="G2631"/>
  <c r="E2632"/>
  <c r="J2632" s="1"/>
  <c r="F2632"/>
  <c r="G2632"/>
  <c r="E2633"/>
  <c r="J2633" s="1"/>
  <c r="F2633"/>
  <c r="G2633"/>
  <c r="E2634"/>
  <c r="F2634"/>
  <c r="G2634"/>
  <c r="I2634"/>
  <c r="J2634"/>
  <c r="E2635"/>
  <c r="J2635" s="1"/>
  <c r="F2635"/>
  <c r="G2635"/>
  <c r="E2636"/>
  <c r="J2636" s="1"/>
  <c r="F2636"/>
  <c r="G2636"/>
  <c r="E2637"/>
  <c r="J2637" s="1"/>
  <c r="F2637"/>
  <c r="G2637"/>
  <c r="E2638"/>
  <c r="F2638"/>
  <c r="G2638"/>
  <c r="I2638"/>
  <c r="J2638"/>
  <c r="E2639"/>
  <c r="J2639" s="1"/>
  <c r="F2639"/>
  <c r="G2639"/>
  <c r="E2640"/>
  <c r="J2640" s="1"/>
  <c r="F2640"/>
  <c r="G2640"/>
  <c r="E2641"/>
  <c r="F2641"/>
  <c r="G2641"/>
  <c r="I2641"/>
  <c r="J2641"/>
  <c r="E2642"/>
  <c r="F2642"/>
  <c r="G2642"/>
  <c r="I2642"/>
  <c r="J2642"/>
  <c r="E2643"/>
  <c r="F2643"/>
  <c r="G2643"/>
  <c r="I2643"/>
  <c r="J2643"/>
  <c r="E2644"/>
  <c r="F2644"/>
  <c r="G2644"/>
  <c r="I2644"/>
  <c r="J2644"/>
  <c r="E2645"/>
  <c r="F2645"/>
  <c r="G2645"/>
  <c r="I2645"/>
  <c r="J2645"/>
  <c r="E2646"/>
  <c r="F2646"/>
  <c r="G2646"/>
  <c r="I2646"/>
  <c r="J2646"/>
  <c r="E2647"/>
  <c r="F2647"/>
  <c r="G2647"/>
  <c r="I2647"/>
  <c r="J2647"/>
  <c r="E2648"/>
  <c r="F2648"/>
  <c r="G2648"/>
  <c r="I2648"/>
  <c r="J2648"/>
  <c r="E2649"/>
  <c r="F2649"/>
  <c r="G2649"/>
  <c r="I2649"/>
  <c r="J2649"/>
  <c r="E2650"/>
  <c r="F2650"/>
  <c r="G2650"/>
  <c r="I2650"/>
  <c r="J2650"/>
  <c r="E2651"/>
  <c r="F2651"/>
  <c r="G2651"/>
  <c r="I2651"/>
  <c r="J2651"/>
  <c r="E2652"/>
  <c r="F2652"/>
  <c r="G2652"/>
  <c r="I2652"/>
  <c r="J2652"/>
  <c r="E2653"/>
  <c r="F2653"/>
  <c r="G2653"/>
  <c r="I2653"/>
  <c r="J2653"/>
  <c r="E2654"/>
  <c r="F2654"/>
  <c r="G2654"/>
  <c r="I2654"/>
  <c r="J2654"/>
  <c r="E2655"/>
  <c r="F2655"/>
  <c r="G2655"/>
  <c r="I2655"/>
  <c r="J2655"/>
  <c r="E2656"/>
  <c r="F2656"/>
  <c r="G2656"/>
  <c r="I2656"/>
  <c r="J2656"/>
  <c r="E2657"/>
  <c r="F2657"/>
  <c r="G2657"/>
  <c r="I2657"/>
  <c r="J2657"/>
  <c r="E2658"/>
  <c r="J2658" s="1"/>
  <c r="F2658"/>
  <c r="G2658"/>
  <c r="I2658"/>
  <c r="E2659"/>
  <c r="F2659"/>
  <c r="G2659"/>
  <c r="I2659"/>
  <c r="J2659"/>
  <c r="E2660"/>
  <c r="F2660"/>
  <c r="G2660"/>
  <c r="I2660"/>
  <c r="J2660"/>
  <c r="E2661"/>
  <c r="F2661"/>
  <c r="G2661"/>
  <c r="I2661"/>
  <c r="J2661"/>
  <c r="E2662"/>
  <c r="F2662"/>
  <c r="G2662"/>
  <c r="I2662"/>
  <c r="J2662"/>
  <c r="E2663"/>
  <c r="F2663"/>
  <c r="G2663"/>
  <c r="I2663"/>
  <c r="J2663"/>
  <c r="E2664"/>
  <c r="F2664"/>
  <c r="G2664"/>
  <c r="I2664"/>
  <c r="J2664"/>
  <c r="E2665"/>
  <c r="F2665"/>
  <c r="G2665"/>
  <c r="I2665"/>
  <c r="J2665"/>
  <c r="E2666"/>
  <c r="F2666"/>
  <c r="G2666"/>
  <c r="I2666"/>
  <c r="J2666"/>
  <c r="E2667"/>
  <c r="F2667"/>
  <c r="G2667"/>
  <c r="I2667"/>
  <c r="J2667"/>
  <c r="E2668"/>
  <c r="F2668"/>
  <c r="G2668"/>
  <c r="I2668"/>
  <c r="J2668"/>
  <c r="E2669"/>
  <c r="F2669"/>
  <c r="G2669"/>
  <c r="I2669"/>
  <c r="J2669"/>
  <c r="E2670"/>
  <c r="F2670"/>
  <c r="G2670"/>
  <c r="I2670"/>
  <c r="J2670"/>
  <c r="E2671"/>
  <c r="F2671"/>
  <c r="G2671"/>
  <c r="I2671"/>
  <c r="J2671"/>
  <c r="E2672"/>
  <c r="F2672"/>
  <c r="G2672"/>
  <c r="I2672"/>
  <c r="J2672"/>
  <c r="E2673"/>
  <c r="F2673"/>
  <c r="G2673"/>
  <c r="I2673"/>
  <c r="J2673"/>
  <c r="E2674"/>
  <c r="F2674"/>
  <c r="G2674"/>
  <c r="I2674"/>
  <c r="J2674"/>
  <c r="E2675"/>
  <c r="F2675"/>
  <c r="G2675"/>
  <c r="I2675"/>
  <c r="J2675"/>
  <c r="E2676"/>
  <c r="F2676"/>
  <c r="G2676"/>
  <c r="I2676"/>
  <c r="J2676"/>
  <c r="E2677"/>
  <c r="F2677"/>
  <c r="G2677"/>
  <c r="I2677"/>
  <c r="J2677"/>
  <c r="E2678"/>
  <c r="J2678" s="1"/>
  <c r="F2678"/>
  <c r="G2678"/>
  <c r="E2679"/>
  <c r="F2679"/>
  <c r="G2679"/>
  <c r="I2679"/>
  <c r="J2679"/>
  <c r="E2680"/>
  <c r="J2680" s="1"/>
  <c r="F2680"/>
  <c r="G2680"/>
  <c r="E2681"/>
  <c r="F2681"/>
  <c r="G2681"/>
  <c r="I2681"/>
  <c r="J2681"/>
  <c r="E2682"/>
  <c r="J2682" s="1"/>
  <c r="F2682"/>
  <c r="G2682"/>
  <c r="E2683"/>
  <c r="J2683" s="1"/>
  <c r="F2683"/>
  <c r="G2683"/>
  <c r="I2683"/>
  <c r="E2684"/>
  <c r="F2684"/>
  <c r="G2684"/>
  <c r="I2684"/>
  <c r="J2684"/>
  <c r="E2685"/>
  <c r="J2685" s="1"/>
  <c r="F2685"/>
  <c r="G2685"/>
  <c r="E2686"/>
  <c r="J2686" s="1"/>
  <c r="F2686"/>
  <c r="G2686"/>
  <c r="E2687"/>
  <c r="J2687" s="1"/>
  <c r="F2687"/>
  <c r="G2687"/>
  <c r="E2688"/>
  <c r="F2688"/>
  <c r="G2688"/>
  <c r="I2688"/>
  <c r="J2688"/>
  <c r="E2689"/>
  <c r="J2689" s="1"/>
  <c r="F2689"/>
  <c r="G2689"/>
  <c r="E2690"/>
  <c r="J2690" s="1"/>
  <c r="F2690"/>
  <c r="G2690"/>
  <c r="E2691"/>
  <c r="J2691" s="1"/>
  <c r="F2691"/>
  <c r="G2691"/>
  <c r="E2692"/>
  <c r="F2692"/>
  <c r="G2692"/>
  <c r="I2692"/>
  <c r="J2692"/>
  <c r="E2693"/>
  <c r="J2693" s="1"/>
  <c r="F2693"/>
  <c r="G2693"/>
  <c r="E2694"/>
  <c r="J2694" s="1"/>
  <c r="F2694"/>
  <c r="G2694"/>
  <c r="E2695"/>
  <c r="F2695"/>
  <c r="G2695"/>
  <c r="I2695"/>
  <c r="J2695"/>
  <c r="E2696"/>
  <c r="F2696"/>
  <c r="G2696"/>
  <c r="I2696"/>
  <c r="J2696"/>
  <c r="E2697"/>
  <c r="F2697"/>
  <c r="G2697"/>
  <c r="I2697"/>
  <c r="J2697"/>
  <c r="E2698"/>
  <c r="J2698" s="1"/>
  <c r="F2698"/>
  <c r="G2698"/>
  <c r="I2698"/>
  <c r="E2699"/>
  <c r="F2699"/>
  <c r="G2699"/>
  <c r="I2699"/>
  <c r="J2699"/>
  <c r="E2700"/>
  <c r="F2700"/>
  <c r="G2700"/>
  <c r="I2700"/>
  <c r="J2700"/>
  <c r="E2701"/>
  <c r="F2701"/>
  <c r="G2701"/>
  <c r="I2701"/>
  <c r="J2701"/>
  <c r="E2702"/>
  <c r="F2702"/>
  <c r="G2702"/>
  <c r="I2702"/>
  <c r="J2702"/>
  <c r="E2703"/>
  <c r="F2703"/>
  <c r="G2703"/>
  <c r="I2703"/>
  <c r="J2703"/>
  <c r="E2704"/>
  <c r="F2704"/>
  <c r="G2704"/>
  <c r="I2704"/>
  <c r="J2704"/>
  <c r="E2705"/>
  <c r="F2705"/>
  <c r="G2705"/>
  <c r="I2705"/>
  <c r="J2705"/>
  <c r="E2706"/>
  <c r="F2706"/>
  <c r="G2706"/>
  <c r="I2706"/>
  <c r="J2706"/>
  <c r="E2707"/>
  <c r="F2707"/>
  <c r="G2707"/>
  <c r="I2707"/>
  <c r="J2707"/>
  <c r="E2708"/>
  <c r="F2708"/>
  <c r="G2708"/>
  <c r="I2708"/>
  <c r="J2708"/>
  <c r="E2709"/>
  <c r="F2709"/>
  <c r="G2709"/>
  <c r="I2709"/>
  <c r="J2709"/>
  <c r="E2710"/>
  <c r="F2710"/>
  <c r="G2710"/>
  <c r="I2710"/>
  <c r="J2710"/>
  <c r="E2711"/>
  <c r="F2711"/>
  <c r="G2711"/>
  <c r="I2711"/>
  <c r="J2711"/>
  <c r="E2712"/>
  <c r="F2712"/>
  <c r="G2712"/>
  <c r="I2712"/>
  <c r="J2712"/>
  <c r="E2713"/>
  <c r="F2713"/>
  <c r="G2713"/>
  <c r="I2713"/>
  <c r="J2713"/>
  <c r="E2714"/>
  <c r="J2714" s="1"/>
  <c r="F2714"/>
  <c r="G2714"/>
  <c r="I2714"/>
  <c r="E2715"/>
  <c r="F2715"/>
  <c r="G2715"/>
  <c r="I2715"/>
  <c r="J2715"/>
  <c r="E2716"/>
  <c r="F2716"/>
  <c r="G2716"/>
  <c r="I2716"/>
  <c r="J2716"/>
  <c r="E2717"/>
  <c r="F2717"/>
  <c r="G2717"/>
  <c r="I2717"/>
  <c r="J2717"/>
  <c r="E2718"/>
  <c r="J2718" s="1"/>
  <c r="F2718"/>
  <c r="G2718"/>
  <c r="I2718"/>
  <c r="E2719"/>
  <c r="F2719"/>
  <c r="G2719"/>
  <c r="I2719"/>
  <c r="J2719"/>
  <c r="E2720"/>
  <c r="F2720"/>
  <c r="G2720"/>
  <c r="I2720"/>
  <c r="J2720"/>
  <c r="E2721"/>
  <c r="J2721" s="1"/>
  <c r="F2721"/>
  <c r="G2721"/>
  <c r="E2722"/>
  <c r="J2722" s="1"/>
  <c r="F2722"/>
  <c r="G2722"/>
  <c r="I2722"/>
  <c r="E2723"/>
  <c r="F2723"/>
  <c r="G2723"/>
  <c r="I2723"/>
  <c r="J2723"/>
  <c r="E2724"/>
  <c r="J2724" s="1"/>
  <c r="F2724"/>
  <c r="G2724"/>
  <c r="E2725"/>
  <c r="F2725"/>
  <c r="G2725"/>
  <c r="I2725"/>
  <c r="J2725"/>
  <c r="E2726"/>
  <c r="J2726" s="1"/>
  <c r="F2726"/>
  <c r="G2726"/>
  <c r="E2727"/>
  <c r="J2727" s="1"/>
  <c r="F2727"/>
  <c r="G2727"/>
  <c r="E2728"/>
  <c r="F2728"/>
  <c r="G2728"/>
  <c r="I2728"/>
  <c r="J2728"/>
  <c r="E2729"/>
  <c r="J2729" s="1"/>
  <c r="F2729"/>
  <c r="G2729"/>
  <c r="E2730"/>
  <c r="J2730" s="1"/>
  <c r="F2730"/>
  <c r="G2730"/>
  <c r="I2730"/>
  <c r="E2731"/>
  <c r="F2731"/>
  <c r="G2731"/>
  <c r="I2731"/>
  <c r="J2731"/>
  <c r="E2732"/>
  <c r="J2732" s="1"/>
  <c r="F2732"/>
  <c r="G2732"/>
  <c r="E2733"/>
  <c r="J2733" s="1"/>
  <c r="F2733"/>
  <c r="G2733"/>
  <c r="E2734"/>
  <c r="J2734" s="1"/>
  <c r="F2734"/>
  <c r="G2734"/>
  <c r="E2735"/>
  <c r="J2735" s="1"/>
  <c r="F2735"/>
  <c r="G2735"/>
  <c r="E2736"/>
  <c r="J2736" s="1"/>
  <c r="F2736"/>
  <c r="G2736"/>
  <c r="E2737"/>
  <c r="F2737"/>
  <c r="G2737"/>
  <c r="I2737"/>
  <c r="J2737"/>
  <c r="E2738"/>
  <c r="J2738" s="1"/>
  <c r="F2738"/>
  <c r="G2738"/>
  <c r="E2739"/>
  <c r="J2739" s="1"/>
  <c r="F2739"/>
  <c r="G2739"/>
  <c r="E2740"/>
  <c r="J2740" s="1"/>
  <c r="F2740"/>
  <c r="G2740"/>
  <c r="E2741"/>
  <c r="J2741" s="1"/>
  <c r="F2741"/>
  <c r="G2741"/>
  <c r="E2742"/>
  <c r="J2742" s="1"/>
  <c r="F2742"/>
  <c r="G2742"/>
  <c r="E2743"/>
  <c r="J2743" s="1"/>
  <c r="F2743"/>
  <c r="G2743"/>
  <c r="I2743"/>
  <c r="E2744"/>
  <c r="F2744"/>
  <c r="G2744"/>
  <c r="I2744"/>
  <c r="J2744"/>
  <c r="E2745"/>
  <c r="J2745" s="1"/>
  <c r="F2745"/>
  <c r="G2745"/>
  <c r="I2745"/>
  <c r="E2746"/>
  <c r="F2746"/>
  <c r="G2746"/>
  <c r="I2746"/>
  <c r="J2746"/>
  <c r="E2747"/>
  <c r="J2747" s="1"/>
  <c r="F2747"/>
  <c r="G2747"/>
  <c r="I2747"/>
  <c r="E2748"/>
  <c r="F2748"/>
  <c r="G2748"/>
  <c r="I2748"/>
  <c r="J2748"/>
  <c r="E2749"/>
  <c r="J2749" s="1"/>
  <c r="F2749"/>
  <c r="G2749"/>
  <c r="I2749"/>
  <c r="E2750"/>
  <c r="J2750" s="1"/>
  <c r="F2750"/>
  <c r="G2750"/>
  <c r="I2750"/>
  <c r="E2751"/>
  <c r="J2751" s="1"/>
  <c r="F2751"/>
  <c r="G2751"/>
  <c r="I2751"/>
  <c r="E2752"/>
  <c r="J2752" s="1"/>
  <c r="F2752"/>
  <c r="G2752"/>
  <c r="I2752"/>
  <c r="E2753"/>
  <c r="F2753"/>
  <c r="G2753"/>
  <c r="I2753"/>
  <c r="J2753"/>
  <c r="E2754"/>
  <c r="J2754" s="1"/>
  <c r="F2754"/>
  <c r="G2754"/>
  <c r="I2754"/>
  <c r="E2755"/>
  <c r="J2755" s="1"/>
  <c r="F2755"/>
  <c r="G2755"/>
  <c r="I2755"/>
  <c r="E2756"/>
  <c r="J2756" s="1"/>
  <c r="F2756"/>
  <c r="G2756"/>
  <c r="I2756"/>
  <c r="E2757"/>
  <c r="J2757" s="1"/>
  <c r="F2757"/>
  <c r="G2757"/>
  <c r="I2757"/>
  <c r="E2758"/>
  <c r="J2758" s="1"/>
  <c r="F2758"/>
  <c r="G2758"/>
  <c r="I2758"/>
  <c r="E2759"/>
  <c r="J2759" s="1"/>
  <c r="F2759"/>
  <c r="G2759"/>
  <c r="I2759"/>
  <c r="E2760"/>
  <c r="J2760" s="1"/>
  <c r="F2760"/>
  <c r="G2760"/>
  <c r="I2760"/>
  <c r="E2761"/>
  <c r="J2761" s="1"/>
  <c r="F2761"/>
  <c r="G2761"/>
  <c r="I2761"/>
  <c r="E2762"/>
  <c r="F2762"/>
  <c r="G2762"/>
  <c r="I2762"/>
  <c r="J2762"/>
  <c r="E2763"/>
  <c r="J2763" s="1"/>
  <c r="F2763"/>
  <c r="G2763"/>
  <c r="I2763"/>
  <c r="E2764"/>
  <c r="J2764" s="1"/>
  <c r="F2764"/>
  <c r="G2764"/>
  <c r="I2764"/>
  <c r="E2765"/>
  <c r="J2765" s="1"/>
  <c r="F2765"/>
  <c r="G2765"/>
  <c r="I2765"/>
  <c r="E2766"/>
  <c r="J2766" s="1"/>
  <c r="F2766"/>
  <c r="G2766"/>
  <c r="I2766"/>
  <c r="E2767"/>
  <c r="J2767" s="1"/>
  <c r="F2767"/>
  <c r="G2767"/>
  <c r="I2767"/>
  <c r="E2768"/>
  <c r="J2768" s="1"/>
  <c r="F2768"/>
  <c r="G2768"/>
  <c r="I2768"/>
  <c r="E2769"/>
  <c r="J2769" s="1"/>
  <c r="F2769"/>
  <c r="G2769"/>
  <c r="I2769"/>
  <c r="E2770"/>
  <c r="J2770" s="1"/>
  <c r="F2770"/>
  <c r="G2770"/>
  <c r="I2770"/>
  <c r="E2771"/>
  <c r="J2771" s="1"/>
  <c r="F2771"/>
  <c r="G2771"/>
  <c r="I2771"/>
  <c r="E2772"/>
  <c r="J2772" s="1"/>
  <c r="F2772"/>
  <c r="G2772"/>
  <c r="I2772"/>
  <c r="E2773"/>
  <c r="J2773" s="1"/>
  <c r="F2773"/>
  <c r="G2773"/>
  <c r="I2773"/>
  <c r="E2774"/>
  <c r="J2774" s="1"/>
  <c r="F2774"/>
  <c r="G2774"/>
  <c r="I2774"/>
  <c r="E2775"/>
  <c r="J2775" s="1"/>
  <c r="F2775"/>
  <c r="G2775"/>
  <c r="E2776"/>
  <c r="J2776" s="1"/>
  <c r="F2776"/>
  <c r="G2776"/>
  <c r="E2777"/>
  <c r="J2777" s="1"/>
  <c r="F2777"/>
  <c r="G2777"/>
  <c r="Y15" i="14" l="1"/>
  <c r="Y70"/>
  <c r="Y71"/>
  <c r="Y76"/>
  <c r="Y77"/>
  <c r="Y46"/>
  <c r="Y47"/>
  <c r="Y20"/>
  <c r="Y21"/>
  <c r="R84"/>
  <c r="Y84" s="1"/>
  <c r="N16"/>
  <c r="Y16" s="1"/>
  <c r="I614" i="2"/>
  <c r="I606"/>
  <c r="I712"/>
  <c r="I658"/>
  <c r="I610"/>
  <c r="I970"/>
  <c r="I601"/>
  <c r="I591"/>
  <c r="I584"/>
  <c r="I580"/>
  <c r="I576"/>
  <c r="I1070"/>
  <c r="I1206"/>
  <c r="I1200"/>
  <c r="I1196"/>
  <c r="I1192"/>
  <c r="I1247"/>
  <c r="I1118"/>
  <c r="I1066"/>
  <c r="I1289"/>
  <c r="I1210"/>
  <c r="I1114"/>
  <c r="I910"/>
  <c r="I800"/>
  <c r="I914"/>
  <c r="I863"/>
  <c r="I1293"/>
  <c r="I1243"/>
  <c r="I1166"/>
  <c r="I1014"/>
  <c r="I880"/>
  <c r="I876"/>
  <c r="I872"/>
  <c r="I867"/>
  <c r="I754"/>
  <c r="I1018"/>
  <c r="I966"/>
  <c r="I796"/>
  <c r="I1297"/>
  <c r="I1251"/>
  <c r="I1214"/>
  <c r="I1162"/>
  <c r="I1110"/>
  <c r="I1062"/>
  <c r="I804"/>
  <c r="I758"/>
  <c r="I704"/>
  <c r="I662"/>
  <c r="I1010"/>
  <c r="I962"/>
  <c r="I906"/>
  <c r="I859"/>
  <c r="I762"/>
  <c r="I708"/>
  <c r="I2738"/>
  <c r="I2732"/>
  <c r="I2693"/>
  <c r="I2689"/>
  <c r="I2685"/>
  <c r="I2602"/>
  <c r="I2598"/>
  <c r="I2594"/>
  <c r="I2549"/>
  <c r="I2545"/>
  <c r="I2541"/>
  <c r="I2500"/>
  <c r="I2496"/>
  <c r="I2458"/>
  <c r="I2454"/>
  <c r="I2450"/>
  <c r="I2409"/>
  <c r="I2405"/>
  <c r="I2401"/>
  <c r="I2363"/>
  <c r="I2359"/>
  <c r="I2355"/>
  <c r="I2315"/>
  <c r="I2311"/>
  <c r="I2307"/>
  <c r="I2279"/>
  <c r="I2275"/>
  <c r="I2271"/>
  <c r="I2244"/>
  <c r="I2240"/>
  <c r="I2236"/>
  <c r="I2195"/>
  <c r="I2191"/>
  <c r="I2187"/>
  <c r="I2150"/>
  <c r="I2096"/>
  <c r="I2092"/>
  <c r="I2088"/>
  <c r="I2047"/>
  <c r="I2043"/>
  <c r="I2039"/>
  <c r="I2002"/>
  <c r="I1998"/>
  <c r="I1994"/>
  <c r="I1960"/>
  <c r="I1956"/>
  <c r="I1952"/>
  <c r="I1914"/>
  <c r="I1910"/>
  <c r="I1906"/>
  <c r="I1864"/>
  <c r="I1860"/>
  <c r="I1856"/>
  <c r="I1818"/>
  <c r="I1814"/>
  <c r="I1810"/>
  <c r="I1767"/>
  <c r="I1763"/>
  <c r="I1759"/>
  <c r="I1717"/>
  <c r="I1713"/>
  <c r="I1709"/>
  <c r="I1684"/>
  <c r="I1680"/>
  <c r="I1676"/>
  <c r="I1636"/>
  <c r="I1632"/>
  <c r="I1628"/>
  <c r="I1590"/>
  <c r="I1586"/>
  <c r="I1582"/>
  <c r="I1542"/>
  <c r="I1538"/>
  <c r="I1534"/>
  <c r="I1490"/>
  <c r="I1486"/>
  <c r="I1482"/>
  <c r="I1443"/>
  <c r="I1439"/>
  <c r="I1435"/>
  <c r="I1396"/>
  <c r="I1392"/>
  <c r="I1388"/>
  <c r="I1345"/>
  <c r="I1341"/>
  <c r="I1298"/>
  <c r="I1294"/>
  <c r="I1290"/>
  <c r="I1252"/>
  <c r="I1248"/>
  <c r="I1244"/>
  <c r="I1215"/>
  <c r="I1211"/>
  <c r="I1207"/>
  <c r="I1167"/>
  <c r="I1163"/>
  <c r="I1159"/>
  <c r="I1119"/>
  <c r="I1115"/>
  <c r="I1111"/>
  <c r="I1071"/>
  <c r="I1067"/>
  <c r="I1063"/>
  <c r="I1019"/>
  <c r="I1015"/>
  <c r="I1011"/>
  <c r="I971"/>
  <c r="I967"/>
  <c r="I963"/>
  <c r="I915"/>
  <c r="I911"/>
  <c r="I907"/>
  <c r="I868"/>
  <c r="I864"/>
  <c r="I860"/>
  <c r="I805"/>
  <c r="I801"/>
  <c r="I797"/>
  <c r="I763"/>
  <c r="I759"/>
  <c r="I755"/>
  <c r="I713"/>
  <c r="I709"/>
  <c r="I705"/>
  <c r="I663"/>
  <c r="I659"/>
  <c r="I655"/>
  <c r="I2776"/>
  <c r="I2740"/>
  <c r="I2739"/>
  <c r="I2733"/>
  <c r="I2694"/>
  <c r="I2690"/>
  <c r="I2686"/>
  <c r="I2603"/>
  <c r="I2599"/>
  <c r="I2595"/>
  <c r="I2550"/>
  <c r="I2546"/>
  <c r="I2542"/>
  <c r="I2501"/>
  <c r="I2497"/>
  <c r="I2459"/>
  <c r="I2455"/>
  <c r="I2451"/>
  <c r="I2410"/>
  <c r="I2406"/>
  <c r="I2402"/>
  <c r="I2360"/>
  <c r="I2356"/>
  <c r="I2352"/>
  <c r="I2312"/>
  <c r="I2308"/>
  <c r="I2304"/>
  <c r="I2280"/>
  <c r="I2276"/>
  <c r="I2272"/>
  <c r="I2245"/>
  <c r="I2241"/>
  <c r="I2237"/>
  <c r="I2196"/>
  <c r="I2192"/>
  <c r="I2188"/>
  <c r="I2151"/>
  <c r="I2097"/>
  <c r="I2093"/>
  <c r="I2089"/>
  <c r="I2048"/>
  <c r="I2044"/>
  <c r="I2040"/>
  <c r="I1999"/>
  <c r="I1995"/>
  <c r="I1991"/>
  <c r="I1961"/>
  <c r="I1957"/>
  <c r="I1953"/>
  <c r="I1911"/>
  <c r="I1907"/>
  <c r="I1903"/>
  <c r="I1865"/>
  <c r="I1861"/>
  <c r="I1857"/>
  <c r="I1815"/>
  <c r="I1811"/>
  <c r="I1764"/>
  <c r="I1760"/>
  <c r="I1756"/>
  <c r="I1718"/>
  <c r="I1714"/>
  <c r="I1710"/>
  <c r="I1685"/>
  <c r="I1681"/>
  <c r="I1677"/>
  <c r="I1637"/>
  <c r="I1633"/>
  <c r="I1629"/>
  <c r="I1591"/>
  <c r="I1587"/>
  <c r="I1583"/>
  <c r="I1543"/>
  <c r="I1539"/>
  <c r="I1535"/>
  <c r="I1491"/>
  <c r="I1487"/>
  <c r="I1483"/>
  <c r="I1444"/>
  <c r="I1440"/>
  <c r="I1436"/>
  <c r="I1393"/>
  <c r="I1389"/>
  <c r="I1385"/>
  <c r="I1346"/>
  <c r="I1342"/>
  <c r="I1299"/>
  <c r="I1295"/>
  <c r="I1291"/>
  <c r="I1253"/>
  <c r="I1249"/>
  <c r="I1245"/>
  <c r="I1212"/>
  <c r="I1208"/>
  <c r="I1204"/>
  <c r="I1164"/>
  <c r="I1160"/>
  <c r="I1156"/>
  <c r="I1116"/>
  <c r="I1112"/>
  <c r="I1108"/>
  <c r="I1104"/>
  <c r="I1100"/>
  <c r="I1096"/>
  <c r="I1068"/>
  <c r="I1064"/>
  <c r="I1060"/>
  <c r="I1056"/>
  <c r="I1052"/>
  <c r="I1048"/>
  <c r="I1020"/>
  <c r="I1016"/>
  <c r="I1012"/>
  <c r="I1008"/>
  <c r="I1004"/>
  <c r="I1000"/>
  <c r="I972"/>
  <c r="I968"/>
  <c r="I964"/>
  <c r="I960"/>
  <c r="I956"/>
  <c r="I952"/>
  <c r="I916"/>
  <c r="I912"/>
  <c r="I908"/>
  <c r="I865"/>
  <c r="I861"/>
  <c r="I857"/>
  <c r="I818"/>
  <c r="I814"/>
  <c r="I810"/>
  <c r="I806"/>
  <c r="I802"/>
  <c r="I798"/>
  <c r="I764"/>
  <c r="I760"/>
  <c r="I756"/>
  <c r="I714"/>
  <c r="I710"/>
  <c r="I706"/>
  <c r="I664"/>
  <c r="I660"/>
  <c r="I656"/>
  <c r="I2777"/>
  <c r="I2741"/>
  <c r="I2742"/>
  <c r="I2736"/>
  <c r="I2735"/>
  <c r="I2691"/>
  <c r="I2604"/>
  <c r="I2600"/>
  <c r="I2547"/>
  <c r="I2543"/>
  <c r="I2502"/>
  <c r="I2456"/>
  <c r="I2452"/>
  <c r="I2411"/>
  <c r="I2407"/>
  <c r="I2361"/>
  <c r="I2357"/>
  <c r="I2313"/>
  <c r="I2309"/>
  <c r="I2281"/>
  <c r="I2277"/>
  <c r="I2246"/>
  <c r="I2242"/>
  <c r="I2197"/>
  <c r="I2193"/>
  <c r="I2152"/>
  <c r="I2098"/>
  <c r="I2094"/>
  <c r="I2049"/>
  <c r="I2045"/>
  <c r="I2000"/>
  <c r="I1996"/>
  <c r="I1962"/>
  <c r="I1958"/>
  <c r="I1912"/>
  <c r="I1908"/>
  <c r="I1866"/>
  <c r="I1862"/>
  <c r="I1816"/>
  <c r="I1812"/>
  <c r="I1765"/>
  <c r="I1761"/>
  <c r="I1719"/>
  <c r="I1715"/>
  <c r="I1686"/>
  <c r="I1682"/>
  <c r="I1638"/>
  <c r="I1634"/>
  <c r="I1588"/>
  <c r="I1584"/>
  <c r="I1540"/>
  <c r="I1536"/>
  <c r="I1492"/>
  <c r="I1488"/>
  <c r="I1441"/>
  <c r="I1437"/>
  <c r="I1394"/>
  <c r="I1390"/>
  <c r="I1347"/>
  <c r="I1300"/>
  <c r="I1296"/>
  <c r="I1250"/>
  <c r="I1246"/>
  <c r="I1213"/>
  <c r="I1209"/>
  <c r="I1165"/>
  <c r="I1161"/>
  <c r="I1117"/>
  <c r="I1113"/>
  <c r="I1069"/>
  <c r="I1065"/>
  <c r="I1017"/>
  <c r="I1013"/>
  <c r="I969"/>
  <c r="I965"/>
  <c r="I913"/>
  <c r="I909"/>
  <c r="I866"/>
  <c r="I862"/>
  <c r="I803"/>
  <c r="I799"/>
  <c r="I761"/>
  <c r="I757"/>
  <c r="I711"/>
  <c r="I707"/>
  <c r="I665"/>
  <c r="I661"/>
  <c r="I726"/>
  <c r="I722"/>
  <c r="I718"/>
  <c r="I904"/>
  <c r="I900"/>
  <c r="I896"/>
  <c r="I856"/>
  <c r="I852"/>
  <c r="I848"/>
  <c r="I776"/>
  <c r="I772"/>
  <c r="I768"/>
  <c r="I674"/>
  <c r="I670"/>
  <c r="I666"/>
  <c r="I2636"/>
  <c r="I2632"/>
  <c r="I2729"/>
  <c r="I2724"/>
  <c r="I2682"/>
  <c r="I2678"/>
  <c r="I2637"/>
  <c r="I2633"/>
  <c r="I2629"/>
  <c r="I2589"/>
  <c r="I2585"/>
  <c r="I2581"/>
  <c r="I2537"/>
  <c r="I2533"/>
  <c r="I2529"/>
  <c r="I2493"/>
  <c r="I2489"/>
  <c r="I2485"/>
  <c r="I2444"/>
  <c r="I2440"/>
  <c r="I2436"/>
  <c r="I2396"/>
  <c r="I2392"/>
  <c r="I2388"/>
  <c r="I2351"/>
  <c r="I2350"/>
  <c r="I2345"/>
  <c r="I2341"/>
  <c r="I2269"/>
  <c r="I2233"/>
  <c r="I2229"/>
  <c r="I2225"/>
  <c r="I2185"/>
  <c r="I2181"/>
  <c r="I2177"/>
  <c r="I2144"/>
  <c r="I2140"/>
  <c r="I2136"/>
  <c r="I2084"/>
  <c r="I2080"/>
  <c r="I2076"/>
  <c r="I2036"/>
  <c r="I2032"/>
  <c r="I2028"/>
  <c r="I1798"/>
  <c r="I1796"/>
  <c r="I1794"/>
  <c r="I2727"/>
  <c r="I2726"/>
  <c r="I2639"/>
  <c r="I2635"/>
  <c r="I2631"/>
  <c r="I2591"/>
  <c r="I2587"/>
  <c r="I2583"/>
  <c r="I2535"/>
  <c r="I2531"/>
  <c r="I2527"/>
  <c r="I2495"/>
  <c r="I2491"/>
  <c r="I2487"/>
  <c r="I2446"/>
  <c r="I2442"/>
  <c r="I2438"/>
  <c r="I2398"/>
  <c r="I2394"/>
  <c r="I2390"/>
  <c r="I2347"/>
  <c r="I2343"/>
  <c r="I2267"/>
  <c r="I2231"/>
  <c r="I2227"/>
  <c r="I2223"/>
  <c r="I2183"/>
  <c r="I2179"/>
  <c r="I2175"/>
  <c r="I2146"/>
  <c r="I2142"/>
  <c r="I2138"/>
  <c r="I2086"/>
  <c r="I2082"/>
  <c r="I2078"/>
  <c r="I2038"/>
  <c r="I2034"/>
  <c r="I2030"/>
  <c r="I1752"/>
  <c r="I1750"/>
  <c r="I1748"/>
  <c r="I1746"/>
  <c r="I1706"/>
  <c r="I1674"/>
  <c r="I1664"/>
  <c r="I1622"/>
  <c r="I1620"/>
  <c r="I1618"/>
  <c r="I1616"/>
  <c r="I2592"/>
  <c r="I2588"/>
  <c r="I2536"/>
  <c r="I2532"/>
  <c r="I2492"/>
  <c r="I2488"/>
  <c r="I2447"/>
  <c r="I2443"/>
  <c r="I2399"/>
  <c r="I2395"/>
  <c r="I2349"/>
  <c r="I2348"/>
  <c r="I2344"/>
  <c r="I2232"/>
  <c r="I2228"/>
  <c r="I2184"/>
  <c r="I2180"/>
  <c r="I2143"/>
  <c r="I2139"/>
  <c r="I2083"/>
  <c r="I2079"/>
  <c r="I2035"/>
  <c r="I2031"/>
  <c r="I1989"/>
  <c r="I1987"/>
  <c r="I1985"/>
  <c r="I1983"/>
  <c r="I1981"/>
  <c r="I1979"/>
  <c r="I1949"/>
  <c r="I1947"/>
  <c r="I1945"/>
  <c r="I1943"/>
  <c r="I1941"/>
  <c r="I1939"/>
  <c r="I1901"/>
  <c r="I1899"/>
  <c r="I1897"/>
  <c r="I1895"/>
  <c r="I1893"/>
  <c r="I1891"/>
  <c r="I1853"/>
  <c r="I1851"/>
  <c r="I1849"/>
  <c r="I1847"/>
  <c r="I1845"/>
  <c r="I1843"/>
  <c r="I1478"/>
  <c r="I1474"/>
  <c r="I1470"/>
  <c r="I1430"/>
  <c r="I1426"/>
  <c r="I1422"/>
  <c r="I1382"/>
  <c r="I1378"/>
  <c r="I1374"/>
  <c r="I1338"/>
  <c r="I1334"/>
  <c r="I1330"/>
  <c r="I1286"/>
  <c r="I1282"/>
  <c r="I1278"/>
  <c r="I1238"/>
  <c r="I794"/>
  <c r="I790"/>
  <c r="I786"/>
  <c r="I750"/>
  <c r="I746"/>
  <c r="I742"/>
  <c r="I702"/>
  <c r="I698"/>
  <c r="I694"/>
  <c r="I650"/>
  <c r="I646"/>
  <c r="I642"/>
  <c r="I1990"/>
  <c r="I1988"/>
  <c r="I1986"/>
  <c r="I1984"/>
  <c r="I1982"/>
  <c r="I1970"/>
  <c r="I1968"/>
  <c r="I1966"/>
  <c r="I1950"/>
  <c r="I1948"/>
  <c r="I1946"/>
  <c r="I1944"/>
  <c r="I1942"/>
  <c r="I1926"/>
  <c r="I1924"/>
  <c r="I1922"/>
  <c r="I1920"/>
  <c r="I1918"/>
  <c r="I1902"/>
  <c r="I1900"/>
  <c r="I1898"/>
  <c r="I1896"/>
  <c r="I1894"/>
  <c r="I1878"/>
  <c r="I1876"/>
  <c r="I1874"/>
  <c r="I1872"/>
  <c r="I1870"/>
  <c r="I1854"/>
  <c r="I1852"/>
  <c r="I1850"/>
  <c r="I1848"/>
  <c r="I1846"/>
  <c r="I1830"/>
  <c r="I1828"/>
  <c r="I1826"/>
  <c r="I1824"/>
  <c r="I1822"/>
  <c r="I1804"/>
  <c r="I1802"/>
  <c r="I1800"/>
  <c r="I1776"/>
  <c r="I1774"/>
  <c r="I1772"/>
  <c r="I1754"/>
  <c r="I1744"/>
  <c r="I1730"/>
  <c r="I1728"/>
  <c r="I1726"/>
  <c r="I1704"/>
  <c r="I1698"/>
  <c r="I1696"/>
  <c r="I1694"/>
  <c r="I1672"/>
  <c r="I1670"/>
  <c r="I1668"/>
  <c r="I1666"/>
  <c r="I1644"/>
  <c r="I1642"/>
  <c r="I1640"/>
  <c r="I1626"/>
  <c r="I1624"/>
  <c r="I1602"/>
  <c r="I1598"/>
  <c r="I1594"/>
  <c r="I1578"/>
  <c r="I1574"/>
  <c r="I1570"/>
  <c r="I1554"/>
  <c r="I1550"/>
  <c r="I1546"/>
  <c r="I1518"/>
  <c r="I1514"/>
  <c r="I1510"/>
  <c r="I1805"/>
  <c r="I1803"/>
  <c r="I1801"/>
  <c r="I1799"/>
  <c r="I1797"/>
  <c r="I1779"/>
  <c r="I1777"/>
  <c r="I1775"/>
  <c r="I1755"/>
  <c r="I1753"/>
  <c r="I1751"/>
  <c r="I1749"/>
  <c r="I1747"/>
  <c r="I1731"/>
  <c r="I1729"/>
  <c r="I1727"/>
  <c r="I1725"/>
  <c r="I1723"/>
  <c r="I1707"/>
  <c r="I1699"/>
  <c r="I1697"/>
  <c r="I1695"/>
  <c r="I1693"/>
  <c r="I1691"/>
  <c r="I1675"/>
  <c r="I1673"/>
  <c r="I1671"/>
  <c r="I1669"/>
  <c r="I1667"/>
  <c r="I1651"/>
  <c r="I1649"/>
  <c r="I1647"/>
  <c r="I1645"/>
  <c r="I1643"/>
  <c r="I1625"/>
  <c r="I1623"/>
  <c r="I1621"/>
  <c r="I1619"/>
  <c r="I1617"/>
  <c r="I1600"/>
  <c r="I1596"/>
  <c r="I1576"/>
  <c r="I1572"/>
  <c r="I1552"/>
  <c r="I1548"/>
  <c r="I1516"/>
  <c r="I1512"/>
  <c r="I1504"/>
  <c r="I1500"/>
  <c r="I1480"/>
  <c r="I1476"/>
  <c r="I1456"/>
  <c r="I1452"/>
  <c r="I1432"/>
  <c r="I1428"/>
  <c r="I1408"/>
  <c r="I1404"/>
  <c r="I1384"/>
  <c r="I1380"/>
  <c r="I1360"/>
  <c r="I1356"/>
  <c r="I1340"/>
  <c r="I1336"/>
  <c r="I1316"/>
  <c r="I1312"/>
  <c r="I1288"/>
  <c r="I1284"/>
  <c r="I1264"/>
  <c r="I1260"/>
  <c r="I1226"/>
  <c r="I1222"/>
  <c r="I1202"/>
  <c r="I1198"/>
  <c r="I1178"/>
  <c r="I1174"/>
  <c r="I1154"/>
  <c r="I1150"/>
  <c r="I1130"/>
  <c r="I1126"/>
  <c r="I1106"/>
  <c r="I1102"/>
  <c r="I1082"/>
  <c r="I1078"/>
  <c r="I1054"/>
  <c r="I1050"/>
  <c r="I1030"/>
  <c r="I1026"/>
  <c r="I1006"/>
  <c r="I1002"/>
  <c r="I982"/>
  <c r="I978"/>
  <c r="I958"/>
  <c r="I954"/>
  <c r="I934"/>
  <c r="I930"/>
  <c r="I902"/>
  <c r="I898"/>
  <c r="I878"/>
  <c r="I874"/>
  <c r="I854"/>
  <c r="I850"/>
  <c r="I816"/>
  <c r="I812"/>
  <c r="I792"/>
  <c r="I788"/>
  <c r="I774"/>
  <c r="I770"/>
  <c r="I748"/>
  <c r="I744"/>
  <c r="I724"/>
  <c r="I720"/>
  <c r="I700"/>
  <c r="I696"/>
  <c r="I676"/>
  <c r="I672"/>
  <c r="I652"/>
  <c r="I648"/>
  <c r="I612"/>
  <c r="I608"/>
  <c r="I586"/>
  <c r="I582"/>
  <c r="I562"/>
  <c r="I558"/>
  <c r="I553"/>
  <c r="I555"/>
  <c r="I557"/>
  <c r="I559"/>
  <c r="I561"/>
  <c r="I563"/>
  <c r="I577"/>
  <c r="I579"/>
  <c r="I581"/>
  <c r="I583"/>
  <c r="I585"/>
  <c r="I587"/>
  <c r="I603"/>
  <c r="I605"/>
  <c r="I607"/>
  <c r="I609"/>
  <c r="I611"/>
  <c r="I613"/>
  <c r="I643"/>
  <c r="I645"/>
  <c r="I647"/>
  <c r="I649"/>
  <c r="I651"/>
  <c r="I653"/>
  <c r="I667"/>
  <c r="I669"/>
  <c r="I671"/>
  <c r="I673"/>
  <c r="I675"/>
  <c r="I677"/>
  <c r="I691"/>
  <c r="I693"/>
  <c r="I695"/>
  <c r="I697"/>
  <c r="I699"/>
  <c r="I701"/>
  <c r="I715"/>
  <c r="I717"/>
  <c r="I719"/>
  <c r="I721"/>
  <c r="I723"/>
  <c r="I725"/>
  <c r="I739"/>
  <c r="I741"/>
  <c r="I743"/>
  <c r="I745"/>
  <c r="I747"/>
  <c r="I749"/>
  <c r="I765"/>
  <c r="I767"/>
  <c r="I769"/>
  <c r="I771"/>
  <c r="I773"/>
  <c r="I775"/>
  <c r="I783"/>
  <c r="I785"/>
  <c r="I787"/>
  <c r="I789"/>
  <c r="I791"/>
  <c r="I793"/>
  <c r="I807"/>
  <c r="I809"/>
  <c r="I811"/>
  <c r="I813"/>
  <c r="I815"/>
  <c r="I817"/>
  <c r="I845"/>
  <c r="I847"/>
  <c r="I849"/>
  <c r="I851"/>
  <c r="I853"/>
  <c r="I855"/>
  <c r="I869"/>
  <c r="I871"/>
  <c r="I873"/>
  <c r="I875"/>
  <c r="I877"/>
  <c r="I879"/>
  <c r="I893"/>
  <c r="I895"/>
  <c r="I897"/>
  <c r="I899"/>
  <c r="I901"/>
  <c r="I903"/>
  <c r="I925"/>
  <c r="I927"/>
  <c r="I929"/>
  <c r="I931"/>
  <c r="I933"/>
  <c r="I935"/>
  <c r="I949"/>
  <c r="I951"/>
  <c r="I953"/>
  <c r="I955"/>
  <c r="I957"/>
  <c r="I959"/>
  <c r="I973"/>
  <c r="I975"/>
  <c r="I977"/>
  <c r="I979"/>
  <c r="I981"/>
  <c r="I983"/>
  <c r="I997"/>
  <c r="I999"/>
  <c r="I1001"/>
  <c r="I1003"/>
  <c r="I1005"/>
  <c r="I1007"/>
  <c r="I1021"/>
  <c r="I1023"/>
  <c r="I1025"/>
  <c r="I1027"/>
  <c r="I1029"/>
  <c r="I1031"/>
  <c r="I1045"/>
  <c r="I1047"/>
  <c r="I1049"/>
  <c r="I1051"/>
  <c r="I1053"/>
  <c r="I1055"/>
  <c r="I1073"/>
  <c r="I1075"/>
  <c r="I1077"/>
  <c r="I1079"/>
  <c r="I1081"/>
  <c r="I1083"/>
  <c r="I1097"/>
  <c r="I1099"/>
  <c r="I1101"/>
  <c r="I1103"/>
  <c r="I1105"/>
  <c r="I1107"/>
  <c r="I1121"/>
  <c r="I1123"/>
  <c r="I1125"/>
  <c r="I1127"/>
  <c r="I1129"/>
  <c r="I1131"/>
  <c r="I1145"/>
  <c r="I1147"/>
  <c r="I1149"/>
  <c r="I1151"/>
  <c r="I1153"/>
  <c r="I1155"/>
  <c r="I1169"/>
  <c r="I1171"/>
  <c r="I1173"/>
  <c r="I1175"/>
  <c r="I1177"/>
  <c r="I1179"/>
  <c r="I1193"/>
  <c r="I1195"/>
  <c r="I1197"/>
  <c r="I1199"/>
  <c r="I1201"/>
  <c r="I1203"/>
  <c r="I1217"/>
  <c r="I1219"/>
  <c r="I1221"/>
  <c r="I1223"/>
  <c r="I1225"/>
  <c r="I1227"/>
  <c r="I1239"/>
  <c r="I1241"/>
  <c r="I1255"/>
  <c r="I1257"/>
  <c r="I1259"/>
  <c r="I1261"/>
  <c r="I1263"/>
  <c r="I1277"/>
  <c r="I1279"/>
  <c r="I1281"/>
  <c r="I1283"/>
  <c r="I1285"/>
  <c r="I1287"/>
  <c r="I1305"/>
  <c r="I1307"/>
  <c r="I1309"/>
  <c r="I1311"/>
  <c r="I1313"/>
  <c r="I1315"/>
  <c r="I1329"/>
  <c r="I1331"/>
  <c r="I1333"/>
  <c r="I1335"/>
  <c r="I1337"/>
  <c r="I1339"/>
  <c r="I1349"/>
  <c r="I1351"/>
  <c r="I1353"/>
  <c r="I1355"/>
  <c r="I1357"/>
  <c r="I1359"/>
  <c r="I1373"/>
  <c r="I1375"/>
  <c r="I1377"/>
  <c r="I1379"/>
  <c r="I1381"/>
  <c r="I1383"/>
  <c r="I1397"/>
  <c r="I1399"/>
  <c r="I1401"/>
  <c r="I1403"/>
  <c r="I1405"/>
  <c r="I1407"/>
  <c r="I1421"/>
  <c r="I1423"/>
  <c r="I1425"/>
  <c r="I1427"/>
  <c r="I1429"/>
  <c r="I1431"/>
  <c r="I1445"/>
  <c r="I1447"/>
  <c r="I1449"/>
  <c r="I1451"/>
  <c r="I1453"/>
  <c r="I1455"/>
  <c r="I1469"/>
  <c r="I1471"/>
  <c r="I1473"/>
  <c r="I1475"/>
  <c r="I1477"/>
  <c r="I1479"/>
  <c r="I1493"/>
  <c r="I1495"/>
  <c r="I1497"/>
  <c r="I1499"/>
  <c r="I1501"/>
  <c r="I1503"/>
  <c r="I1509"/>
  <c r="I1511"/>
  <c r="I1513"/>
  <c r="I1515"/>
  <c r="I1517"/>
  <c r="I1519"/>
  <c r="I1545"/>
  <c r="I1547"/>
  <c r="I1549"/>
  <c r="I1551"/>
  <c r="I1553"/>
  <c r="I1555"/>
  <c r="I1569"/>
  <c r="I1571"/>
  <c r="I1573"/>
  <c r="I1575"/>
  <c r="I1577"/>
  <c r="I1579"/>
  <c r="I1593"/>
  <c r="I1595"/>
  <c r="I1597"/>
  <c r="I1599"/>
  <c r="I1601"/>
  <c r="S49" i="14"/>
  <c r="Y49" s="1"/>
  <c r="S51"/>
  <c r="Y51" s="1"/>
  <c r="S48"/>
  <c r="Y48" s="1"/>
  <c r="S50"/>
  <c r="Y50" s="1"/>
  <c r="I597" i="2"/>
  <c r="I599"/>
  <c r="I595"/>
  <c r="I593"/>
  <c r="I602"/>
  <c r="I598"/>
  <c r="I594"/>
  <c r="I600"/>
  <c r="I596"/>
  <c r="D174"/>
  <c r="D176"/>
  <c r="D178"/>
  <c r="D180"/>
  <c r="D182"/>
  <c r="D184"/>
  <c r="D186"/>
  <c r="D188"/>
  <c r="D190"/>
  <c r="D192"/>
  <c r="D194"/>
  <c r="D196"/>
  <c r="D198"/>
  <c r="D209"/>
  <c r="D201"/>
  <c r="D203"/>
  <c r="D205"/>
  <c r="D207"/>
  <c r="D222"/>
  <c r="D211"/>
  <c r="D213"/>
  <c r="D215"/>
  <c r="D217"/>
  <c r="D219"/>
  <c r="D221"/>
  <c r="D223"/>
  <c r="D225"/>
  <c r="D227"/>
  <c r="D229"/>
  <c r="D231"/>
  <c r="D233"/>
  <c r="D235"/>
  <c r="D237"/>
  <c r="P6" i="14"/>
  <c r="P176" s="1"/>
  <c r="R9"/>
  <c r="Y9" s="1"/>
  <c r="R11"/>
  <c r="Y11" s="1"/>
  <c r="R13"/>
  <c r="Y13" s="1"/>
  <c r="N17"/>
  <c r="Y17" s="1"/>
  <c r="N19"/>
  <c r="Y19" s="1"/>
  <c r="O22"/>
  <c r="Y22" s="1"/>
  <c r="N23"/>
  <c r="Y23" s="1"/>
  <c r="N27"/>
  <c r="Y27" s="1"/>
  <c r="Q28"/>
  <c r="Y28" s="1"/>
  <c r="I31"/>
  <c r="Y31" s="1"/>
  <c r="F32"/>
  <c r="Y32" s="1"/>
  <c r="Q35"/>
  <c r="Y35" s="1"/>
  <c r="N38"/>
  <c r="Y38" s="1"/>
  <c r="N43"/>
  <c r="Y43" s="1"/>
  <c r="N52"/>
  <c r="Y52" s="1"/>
  <c r="N54"/>
  <c r="Y54" s="1"/>
  <c r="K55"/>
  <c r="Y55" s="1"/>
  <c r="J56"/>
  <c r="Y56" s="1"/>
  <c r="L65"/>
  <c r="Y65" s="1"/>
  <c r="G66"/>
  <c r="Y66" s="1"/>
  <c r="C68"/>
  <c r="Y68" s="1"/>
  <c r="D74"/>
  <c r="Y74" s="1"/>
  <c r="M75"/>
  <c r="Y75" s="1"/>
  <c r="H78"/>
  <c r="Y78" s="1"/>
  <c r="D175" i="2"/>
  <c r="D177"/>
  <c r="D179"/>
  <c r="D181"/>
  <c r="D185"/>
  <c r="D187"/>
  <c r="D189"/>
  <c r="D191"/>
  <c r="D193"/>
  <c r="D195"/>
  <c r="D197"/>
  <c r="D200"/>
  <c r="D202"/>
  <c r="D204"/>
  <c r="D206"/>
  <c r="D210"/>
  <c r="D212"/>
  <c r="D214"/>
  <c r="D216"/>
  <c r="D218"/>
  <c r="D238"/>
  <c r="D224"/>
  <c r="D226"/>
  <c r="D228"/>
  <c r="D230"/>
  <c r="D232"/>
  <c r="D234"/>
  <c r="R10" i="14"/>
  <c r="Y10" s="1"/>
  <c r="R12"/>
  <c r="Y12" s="1"/>
  <c r="R14"/>
  <c r="Y14" s="1"/>
  <c r="I30"/>
  <c r="Y30" s="1"/>
  <c r="F33"/>
  <c r="Y33" s="1"/>
  <c r="Q34"/>
  <c r="Y34" s="1"/>
  <c r="E36"/>
  <c r="Y36" s="1"/>
  <c r="N37"/>
  <c r="Y37" s="1"/>
  <c r="N39"/>
  <c r="Y39" s="1"/>
  <c r="N42"/>
  <c r="Y42" s="1"/>
  <c r="N44"/>
  <c r="Y44" s="1"/>
  <c r="N53"/>
  <c r="Y53" s="1"/>
  <c r="L64"/>
  <c r="Y64" s="1"/>
  <c r="C67"/>
  <c r="Y67" s="1"/>
  <c r="C69"/>
  <c r="Y69" s="1"/>
  <c r="D73"/>
  <c r="Y73" s="1"/>
  <c r="N26"/>
  <c r="Y26" s="1"/>
  <c r="I29"/>
  <c r="Y29" s="1"/>
  <c r="O24"/>
  <c r="Y24" s="1"/>
  <c r="N41"/>
  <c r="Y41" s="1"/>
  <c r="I573" i="2"/>
  <c r="I571"/>
  <c r="I565"/>
  <c r="I574"/>
  <c r="I572"/>
  <c r="I570"/>
  <c r="I568"/>
  <c r="H10" i="13" s="1"/>
  <c r="I566" i="2"/>
  <c r="C7" i="13"/>
  <c r="J10"/>
  <c r="L10"/>
  <c r="N10"/>
  <c r="P10"/>
  <c r="R10"/>
  <c r="C11"/>
  <c r="E11"/>
  <c r="G11"/>
  <c r="I11"/>
  <c r="K11"/>
  <c r="M11"/>
  <c r="O11"/>
  <c r="Q11"/>
  <c r="S11"/>
  <c r="D12"/>
  <c r="F12"/>
  <c r="H12"/>
  <c r="J12"/>
  <c r="L12"/>
  <c r="N12"/>
  <c r="P12"/>
  <c r="R12"/>
  <c r="C13"/>
  <c r="E13"/>
  <c r="G13"/>
  <c r="I13"/>
  <c r="K13"/>
  <c r="M13"/>
  <c r="O13"/>
  <c r="Q13"/>
  <c r="S13"/>
  <c r="D14"/>
  <c r="F14"/>
  <c r="H14"/>
  <c r="K14"/>
  <c r="M14"/>
  <c r="O14"/>
  <c r="Q14"/>
  <c r="S14"/>
  <c r="D15"/>
  <c r="F15"/>
  <c r="H15"/>
  <c r="J15"/>
  <c r="N15"/>
  <c r="P15"/>
  <c r="R15"/>
  <c r="C16"/>
  <c r="E16"/>
  <c r="G16"/>
  <c r="I16"/>
  <c r="K16"/>
  <c r="M16"/>
  <c r="O16"/>
  <c r="Q16"/>
  <c r="S16"/>
  <c r="D17"/>
  <c r="F17"/>
  <c r="H17"/>
  <c r="J17"/>
  <c r="L17"/>
  <c r="N17"/>
  <c r="P17"/>
  <c r="R17"/>
  <c r="C6"/>
  <c r="E6"/>
  <c r="G6"/>
  <c r="I6"/>
  <c r="K6"/>
  <c r="M6"/>
  <c r="O6"/>
  <c r="Q6"/>
  <c r="S6"/>
  <c r="D7"/>
  <c r="F7"/>
  <c r="H7"/>
  <c r="J7"/>
  <c r="L7"/>
  <c r="N7"/>
  <c r="P7"/>
  <c r="R7"/>
  <c r="C8"/>
  <c r="E8"/>
  <c r="G8"/>
  <c r="I8"/>
  <c r="K8"/>
  <c r="M8"/>
  <c r="O8"/>
  <c r="Q8"/>
  <c r="S8"/>
  <c r="D9"/>
  <c r="F9"/>
  <c r="H9"/>
  <c r="J9"/>
  <c r="L9"/>
  <c r="N9"/>
  <c r="P9"/>
  <c r="R9"/>
  <c r="C10"/>
  <c r="G10"/>
  <c r="I10"/>
  <c r="K10"/>
  <c r="M10"/>
  <c r="O10"/>
  <c r="Q10"/>
  <c r="S10"/>
  <c r="D11"/>
  <c r="F11"/>
  <c r="H11"/>
  <c r="J11"/>
  <c r="L11"/>
  <c r="N11"/>
  <c r="P11"/>
  <c r="R11"/>
  <c r="C12"/>
  <c r="E12"/>
  <c r="G12"/>
  <c r="I12"/>
  <c r="K12"/>
  <c r="M12"/>
  <c r="O12"/>
  <c r="Q12"/>
  <c r="S12"/>
  <c r="D13"/>
  <c r="F13"/>
  <c r="H13"/>
  <c r="J13"/>
  <c r="L13"/>
  <c r="N13"/>
  <c r="P13"/>
  <c r="R13"/>
  <c r="C14"/>
  <c r="E14"/>
  <c r="G14"/>
  <c r="I14"/>
  <c r="N14"/>
  <c r="P14"/>
  <c r="R14"/>
  <c r="C15"/>
  <c r="E15"/>
  <c r="G15"/>
  <c r="I15"/>
  <c r="K15"/>
  <c r="M15"/>
  <c r="O15"/>
  <c r="Q15"/>
  <c r="S15"/>
  <c r="D16"/>
  <c r="F16"/>
  <c r="H16"/>
  <c r="J16"/>
  <c r="L16"/>
  <c r="N16"/>
  <c r="P16"/>
  <c r="R16"/>
  <c r="C17"/>
  <c r="E17"/>
  <c r="G17"/>
  <c r="I17"/>
  <c r="K17"/>
  <c r="M17"/>
  <c r="O17"/>
  <c r="Q17"/>
  <c r="C249" i="14"/>
  <c r="P191"/>
  <c r="L191"/>
  <c r="H191"/>
  <c r="D191"/>
  <c r="Q190"/>
  <c r="O190"/>
  <c r="M190"/>
  <c r="K190"/>
  <c r="I190"/>
  <c r="G190"/>
  <c r="R189"/>
  <c r="P189"/>
  <c r="L189"/>
  <c r="J189"/>
  <c r="H189"/>
  <c r="F189"/>
  <c r="D189"/>
  <c r="O182"/>
  <c r="K182"/>
  <c r="G182"/>
  <c r="C182"/>
  <c r="O180"/>
  <c r="K180"/>
  <c r="G180"/>
  <c r="C180"/>
  <c r="O178"/>
  <c r="K178"/>
  <c r="G178"/>
  <c r="C178"/>
  <c r="R176"/>
  <c r="N176"/>
  <c r="L176"/>
  <c r="J176"/>
  <c r="H176"/>
  <c r="F176"/>
  <c r="D176"/>
  <c r="E5" i="12"/>
  <c r="C31" s="1"/>
  <c r="C82" s="1"/>
  <c r="E6"/>
  <c r="C32" s="1"/>
  <c r="C83" s="1"/>
  <c r="E7"/>
  <c r="C33" s="1"/>
  <c r="C84" s="1"/>
  <c r="E8"/>
  <c r="C34" s="1"/>
  <c r="C85" s="1"/>
  <c r="E9"/>
  <c r="C35" s="1"/>
  <c r="C86" s="1"/>
  <c r="E10"/>
  <c r="C36" s="1"/>
  <c r="C87" s="1"/>
  <c r="E11"/>
  <c r="C37" s="1"/>
  <c r="C88" s="1"/>
  <c r="E12"/>
  <c r="C38" s="1"/>
  <c r="C89" s="1"/>
  <c r="E13"/>
  <c r="C39" s="1"/>
  <c r="C90" s="1"/>
  <c r="E14"/>
  <c r="C40" s="1"/>
  <c r="C91" s="1"/>
  <c r="E15"/>
  <c r="C41" s="1"/>
  <c r="C92" s="1"/>
  <c r="E16"/>
  <c r="C42" s="1"/>
  <c r="C93" s="1"/>
  <c r="E17"/>
  <c r="C43" s="1"/>
  <c r="C94" s="1"/>
  <c r="E18"/>
  <c r="C44" s="1"/>
  <c r="C95" s="1"/>
  <c r="E19"/>
  <c r="C45" s="1"/>
  <c r="C96" s="1"/>
  <c r="E20"/>
  <c r="C46" s="1"/>
  <c r="C97" s="1"/>
  <c r="E21"/>
  <c r="C47" s="1"/>
  <c r="C98" s="1"/>
  <c r="E22"/>
  <c r="C48" s="1"/>
  <c r="C99" s="1"/>
  <c r="E23"/>
  <c r="C49" s="1"/>
  <c r="C100" s="1"/>
  <c r="E3"/>
  <c r="D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4"/>
  <c r="Y6" i="14" l="1"/>
  <c r="C9" i="13"/>
  <c r="D10"/>
  <c r="M9"/>
  <c r="Q9"/>
  <c r="S9"/>
  <c r="O9"/>
  <c r="G9"/>
  <c r="K9"/>
  <c r="I9"/>
  <c r="E9"/>
  <c r="J8"/>
  <c r="P8"/>
  <c r="R8"/>
  <c r="K7"/>
  <c r="S7"/>
  <c r="G7"/>
  <c r="H8"/>
  <c r="Q7"/>
  <c r="I7"/>
  <c r="P6"/>
  <c r="L8"/>
  <c r="D8"/>
  <c r="M7"/>
  <c r="E7"/>
  <c r="N8"/>
  <c r="F8"/>
  <c r="O7"/>
  <c r="R6"/>
  <c r="H6"/>
  <c r="S17"/>
  <c r="L6"/>
  <c r="L14"/>
  <c r="N6"/>
  <c r="L15"/>
  <c r="D6"/>
  <c r="C60" i="12"/>
  <c r="C70"/>
  <c r="C75"/>
  <c r="C59"/>
  <c r="C64"/>
  <c r="C61"/>
  <c r="C74"/>
  <c r="C57"/>
  <c r="C63"/>
  <c r="C68"/>
  <c r="C65"/>
  <c r="C73"/>
  <c r="C62"/>
  <c r="C67"/>
  <c r="C72"/>
  <c r="C69"/>
  <c r="C66"/>
  <c r="C71"/>
  <c r="C58"/>
  <c r="F10" i="13"/>
  <c r="J6"/>
  <c r="F6"/>
  <c r="D294" i="2"/>
  <c r="D317"/>
  <c r="M79" i="14" s="1"/>
  <c r="Y79" s="1"/>
  <c r="S132"/>
  <c r="S218"/>
  <c r="S133"/>
  <c r="S219"/>
  <c r="S134"/>
  <c r="S220"/>
  <c r="S135"/>
  <c r="S221"/>
  <c r="I34" i="12"/>
  <c r="B34"/>
  <c r="F34"/>
  <c r="F33"/>
  <c r="I33"/>
  <c r="B33"/>
  <c r="I31"/>
  <c r="B31"/>
  <c r="B82" s="1"/>
  <c r="D82" s="1"/>
  <c r="F31"/>
  <c r="B36"/>
  <c r="I36"/>
  <c r="B48"/>
  <c r="B99" s="1"/>
  <c r="D99" s="1"/>
  <c r="I48"/>
  <c r="B46"/>
  <c r="I46"/>
  <c r="B44"/>
  <c r="B95" s="1"/>
  <c r="D95" s="1"/>
  <c r="I44"/>
  <c r="B42"/>
  <c r="I42"/>
  <c r="B40"/>
  <c r="B91" s="1"/>
  <c r="D91" s="1"/>
  <c r="I40"/>
  <c r="B38"/>
  <c r="I38"/>
  <c r="B37"/>
  <c r="B88" s="1"/>
  <c r="D88" s="1"/>
  <c r="I37"/>
  <c r="J48"/>
  <c r="J46"/>
  <c r="J44"/>
  <c r="J42"/>
  <c r="J40"/>
  <c r="J38"/>
  <c r="J36"/>
  <c r="J34"/>
  <c r="J32"/>
  <c r="I32"/>
  <c r="B32"/>
  <c r="B83" s="1"/>
  <c r="D83" s="1"/>
  <c r="F32"/>
  <c r="I30"/>
  <c r="B30"/>
  <c r="K30"/>
  <c r="B49"/>
  <c r="I49"/>
  <c r="B47"/>
  <c r="B98" s="1"/>
  <c r="D98" s="1"/>
  <c r="I47"/>
  <c r="B45"/>
  <c r="I45"/>
  <c r="B43"/>
  <c r="B94" s="1"/>
  <c r="D94" s="1"/>
  <c r="I43"/>
  <c r="B41"/>
  <c r="I41"/>
  <c r="B39"/>
  <c r="B90" s="1"/>
  <c r="D90" s="1"/>
  <c r="I39"/>
  <c r="B35"/>
  <c r="I35"/>
  <c r="J49"/>
  <c r="J47"/>
  <c r="J45"/>
  <c r="J43"/>
  <c r="J41"/>
  <c r="J39"/>
  <c r="J37"/>
  <c r="J35"/>
  <c r="J33"/>
  <c r="J31"/>
  <c r="F40"/>
  <c r="K40" s="1"/>
  <c r="D293" i="2"/>
  <c r="D301"/>
  <c r="D302"/>
  <c r="D251"/>
  <c r="D72" i="14" s="1"/>
  <c r="F48" i="12"/>
  <c r="K48" s="1"/>
  <c r="D304" i="2"/>
  <c r="Q83" i="14" s="1"/>
  <c r="Y83" s="1"/>
  <c r="D305" i="2"/>
  <c r="O25" i="14" s="1"/>
  <c r="Y25" s="1"/>
  <c r="D316" i="2"/>
  <c r="D252"/>
  <c r="M80" i="14" s="1"/>
  <c r="Y80" s="1"/>
  <c r="O194"/>
  <c r="O192" s="1"/>
  <c r="N196"/>
  <c r="F43" i="12"/>
  <c r="F49"/>
  <c r="F35"/>
  <c r="F45"/>
  <c r="K45" s="1"/>
  <c r="F41"/>
  <c r="F37"/>
  <c r="K37" s="1"/>
  <c r="F47"/>
  <c r="F44"/>
  <c r="F39"/>
  <c r="F46"/>
  <c r="K46" s="1"/>
  <c r="F42"/>
  <c r="F38"/>
  <c r="F36"/>
  <c r="R93" i="14"/>
  <c r="R179"/>
  <c r="R181"/>
  <c r="R95"/>
  <c r="R97"/>
  <c r="R183"/>
  <c r="N100"/>
  <c r="N186"/>
  <c r="N111"/>
  <c r="N197"/>
  <c r="I113"/>
  <c r="I199"/>
  <c r="I115"/>
  <c r="I201"/>
  <c r="F117"/>
  <c r="F203"/>
  <c r="Q119"/>
  <c r="Q205"/>
  <c r="N121"/>
  <c r="N207"/>
  <c r="N123"/>
  <c r="N209"/>
  <c r="N126"/>
  <c r="N212"/>
  <c r="N128"/>
  <c r="N214"/>
  <c r="N137"/>
  <c r="N223"/>
  <c r="K139"/>
  <c r="K225"/>
  <c r="L149"/>
  <c r="L235"/>
  <c r="C151"/>
  <c r="C237"/>
  <c r="C153"/>
  <c r="C239"/>
  <c r="D157"/>
  <c r="D243"/>
  <c r="M159"/>
  <c r="M245"/>
  <c r="C90"/>
  <c r="C176"/>
  <c r="E176"/>
  <c r="E90"/>
  <c r="G90"/>
  <c r="G176"/>
  <c r="I176"/>
  <c r="I90"/>
  <c r="K90"/>
  <c r="K176"/>
  <c r="M176"/>
  <c r="M90"/>
  <c r="O90"/>
  <c r="O176"/>
  <c r="Q176"/>
  <c r="Q90"/>
  <c r="D177"/>
  <c r="D91"/>
  <c r="F91"/>
  <c r="F177"/>
  <c r="H177"/>
  <c r="H91"/>
  <c r="J91"/>
  <c r="J177"/>
  <c r="L177"/>
  <c r="L91"/>
  <c r="N91"/>
  <c r="N177"/>
  <c r="P177"/>
  <c r="P91"/>
  <c r="R91"/>
  <c r="R177"/>
  <c r="D92"/>
  <c r="D178"/>
  <c r="F92"/>
  <c r="F178"/>
  <c r="H92"/>
  <c r="H178"/>
  <c r="J92"/>
  <c r="J178"/>
  <c r="L92"/>
  <c r="L178"/>
  <c r="N92"/>
  <c r="N178"/>
  <c r="P92"/>
  <c r="P178"/>
  <c r="R92"/>
  <c r="R178"/>
  <c r="D179"/>
  <c r="D93"/>
  <c r="F93"/>
  <c r="F179"/>
  <c r="H179"/>
  <c r="H93"/>
  <c r="J93"/>
  <c r="J179"/>
  <c r="L179"/>
  <c r="L93"/>
  <c r="N93"/>
  <c r="N179"/>
  <c r="P179"/>
  <c r="P93"/>
  <c r="D94"/>
  <c r="D180"/>
  <c r="F94"/>
  <c r="F180"/>
  <c r="H94"/>
  <c r="H180"/>
  <c r="J94"/>
  <c r="J180"/>
  <c r="L94"/>
  <c r="L180"/>
  <c r="N94"/>
  <c r="N180"/>
  <c r="P94"/>
  <c r="P180"/>
  <c r="D95"/>
  <c r="D181"/>
  <c r="F181"/>
  <c r="F95"/>
  <c r="H95"/>
  <c r="H181"/>
  <c r="J181"/>
  <c r="J95"/>
  <c r="L95"/>
  <c r="L181"/>
  <c r="N181"/>
  <c r="N95"/>
  <c r="P95"/>
  <c r="P181"/>
  <c r="R94"/>
  <c r="R180"/>
  <c r="R96"/>
  <c r="R182"/>
  <c r="R98"/>
  <c r="R184"/>
  <c r="N101"/>
  <c r="N187"/>
  <c r="N103"/>
  <c r="N189"/>
  <c r="N107"/>
  <c r="N193"/>
  <c r="Q112"/>
  <c r="Q198"/>
  <c r="I114"/>
  <c r="I200"/>
  <c r="F116"/>
  <c r="F202"/>
  <c r="Q118"/>
  <c r="Q204"/>
  <c r="E120"/>
  <c r="E206"/>
  <c r="N122"/>
  <c r="N208"/>
  <c r="N125"/>
  <c r="N211"/>
  <c r="N127"/>
  <c r="N213"/>
  <c r="N136"/>
  <c r="N222"/>
  <c r="N138"/>
  <c r="N224"/>
  <c r="J140"/>
  <c r="J226"/>
  <c r="L148"/>
  <c r="L234"/>
  <c r="G150"/>
  <c r="G236"/>
  <c r="C152"/>
  <c r="C238"/>
  <c r="D158"/>
  <c r="D244"/>
  <c r="H162"/>
  <c r="H248"/>
  <c r="C91"/>
  <c r="C177"/>
  <c r="E91"/>
  <c r="E177"/>
  <c r="G91"/>
  <c r="G177"/>
  <c r="I91"/>
  <c r="I177"/>
  <c r="K91"/>
  <c r="K177"/>
  <c r="M91"/>
  <c r="M177"/>
  <c r="O91"/>
  <c r="O177"/>
  <c r="Q91"/>
  <c r="Q177"/>
  <c r="E92"/>
  <c r="E178"/>
  <c r="I92"/>
  <c r="I178"/>
  <c r="M92"/>
  <c r="M178"/>
  <c r="Q92"/>
  <c r="Q178"/>
  <c r="C93"/>
  <c r="C179"/>
  <c r="E93"/>
  <c r="E179"/>
  <c r="G93"/>
  <c r="G179"/>
  <c r="I93"/>
  <c r="I179"/>
  <c r="K93"/>
  <c r="K179"/>
  <c r="M93"/>
  <c r="M179"/>
  <c r="O93"/>
  <c r="O179"/>
  <c r="Q93"/>
  <c r="Q179"/>
  <c r="D96"/>
  <c r="D182"/>
  <c r="F96"/>
  <c r="F182"/>
  <c r="H96"/>
  <c r="H182"/>
  <c r="J96"/>
  <c r="J182"/>
  <c r="L96"/>
  <c r="L182"/>
  <c r="N96"/>
  <c r="N182"/>
  <c r="P96"/>
  <c r="P182"/>
  <c r="D183"/>
  <c r="D97"/>
  <c r="F97"/>
  <c r="F183"/>
  <c r="H183"/>
  <c r="H97"/>
  <c r="J97"/>
  <c r="J183"/>
  <c r="L183"/>
  <c r="L97"/>
  <c r="N97"/>
  <c r="N183"/>
  <c r="P183"/>
  <c r="P97"/>
  <c r="D98"/>
  <c r="D184"/>
  <c r="F98"/>
  <c r="F184"/>
  <c r="H98"/>
  <c r="H184"/>
  <c r="J98"/>
  <c r="J184"/>
  <c r="L98"/>
  <c r="L184"/>
  <c r="N98"/>
  <c r="N184"/>
  <c r="P98"/>
  <c r="P184"/>
  <c r="D168"/>
  <c r="D254"/>
  <c r="F168"/>
  <c r="F254"/>
  <c r="H168"/>
  <c r="H254"/>
  <c r="J168"/>
  <c r="J254"/>
  <c r="L168"/>
  <c r="L254"/>
  <c r="N168"/>
  <c r="N254"/>
  <c r="P168"/>
  <c r="P254"/>
  <c r="R168"/>
  <c r="R254"/>
  <c r="D99"/>
  <c r="D185"/>
  <c r="F99"/>
  <c r="F185"/>
  <c r="H99"/>
  <c r="H185"/>
  <c r="J99"/>
  <c r="J185"/>
  <c r="L99"/>
  <c r="L185"/>
  <c r="N99"/>
  <c r="N185"/>
  <c r="P99"/>
  <c r="P185"/>
  <c r="R99"/>
  <c r="R185"/>
  <c r="D100"/>
  <c r="D186"/>
  <c r="F100"/>
  <c r="F186"/>
  <c r="H100"/>
  <c r="H186"/>
  <c r="J100"/>
  <c r="J186"/>
  <c r="L100"/>
  <c r="L186"/>
  <c r="O100"/>
  <c r="O186"/>
  <c r="Q100"/>
  <c r="Q186"/>
  <c r="D101"/>
  <c r="D187"/>
  <c r="F101"/>
  <c r="F187"/>
  <c r="H101"/>
  <c r="H187"/>
  <c r="J101"/>
  <c r="J187"/>
  <c r="L101"/>
  <c r="L187"/>
  <c r="O101"/>
  <c r="O187"/>
  <c r="Q101"/>
  <c r="Q187"/>
  <c r="D102"/>
  <c r="D188"/>
  <c r="F102"/>
  <c r="F188"/>
  <c r="H102"/>
  <c r="H188"/>
  <c r="J102"/>
  <c r="J188"/>
  <c r="L102"/>
  <c r="L188"/>
  <c r="N102"/>
  <c r="N188"/>
  <c r="P102"/>
  <c r="P188"/>
  <c r="R102"/>
  <c r="R188"/>
  <c r="O103"/>
  <c r="O189"/>
  <c r="Q103"/>
  <c r="Q189"/>
  <c r="D104"/>
  <c r="D190"/>
  <c r="F104"/>
  <c r="F190"/>
  <c r="H104"/>
  <c r="H190"/>
  <c r="J104"/>
  <c r="J190"/>
  <c r="L104"/>
  <c r="L190"/>
  <c r="N104"/>
  <c r="N190"/>
  <c r="P104"/>
  <c r="P190"/>
  <c r="R104"/>
  <c r="R190"/>
  <c r="F105"/>
  <c r="F191"/>
  <c r="J105"/>
  <c r="J191"/>
  <c r="N105"/>
  <c r="N191"/>
  <c r="R105"/>
  <c r="R191"/>
  <c r="D106"/>
  <c r="D192"/>
  <c r="F106"/>
  <c r="F192"/>
  <c r="H106"/>
  <c r="H192"/>
  <c r="J106"/>
  <c r="J192"/>
  <c r="L106"/>
  <c r="L192"/>
  <c r="N106"/>
  <c r="N192"/>
  <c r="Q106"/>
  <c r="Q192"/>
  <c r="D107"/>
  <c r="D193"/>
  <c r="F107"/>
  <c r="F193"/>
  <c r="H107"/>
  <c r="H193"/>
  <c r="J107"/>
  <c r="J193"/>
  <c r="L107"/>
  <c r="L193"/>
  <c r="O107"/>
  <c r="O193"/>
  <c r="Q107"/>
  <c r="Q193"/>
  <c r="D108"/>
  <c r="D194"/>
  <c r="F108"/>
  <c r="F194"/>
  <c r="H108"/>
  <c r="H194"/>
  <c r="J108"/>
  <c r="J194"/>
  <c r="L108"/>
  <c r="L194"/>
  <c r="N108"/>
  <c r="N194"/>
  <c r="Q108"/>
  <c r="Q194"/>
  <c r="D109"/>
  <c r="D195"/>
  <c r="F109"/>
  <c r="F195"/>
  <c r="H109"/>
  <c r="H195"/>
  <c r="J109"/>
  <c r="J195"/>
  <c r="L109"/>
  <c r="L195"/>
  <c r="N109"/>
  <c r="N195"/>
  <c r="Q109"/>
  <c r="Q195"/>
  <c r="D167"/>
  <c r="D253"/>
  <c r="F167"/>
  <c r="F253"/>
  <c r="H167"/>
  <c r="H253"/>
  <c r="J167"/>
  <c r="J253"/>
  <c r="L167"/>
  <c r="L253"/>
  <c r="N167"/>
  <c r="N253"/>
  <c r="P167"/>
  <c r="P253"/>
  <c r="D110"/>
  <c r="D196"/>
  <c r="F110"/>
  <c r="F196"/>
  <c r="H110"/>
  <c r="H196"/>
  <c r="J110"/>
  <c r="J196"/>
  <c r="L110"/>
  <c r="L196"/>
  <c r="O110"/>
  <c r="O196"/>
  <c r="Q110"/>
  <c r="Q196"/>
  <c r="D111"/>
  <c r="D197"/>
  <c r="F111"/>
  <c r="F197"/>
  <c r="H111"/>
  <c r="H197"/>
  <c r="J111"/>
  <c r="J197"/>
  <c r="L111"/>
  <c r="L197"/>
  <c r="O111"/>
  <c r="O197"/>
  <c r="Q111"/>
  <c r="Q197"/>
  <c r="D112"/>
  <c r="D198"/>
  <c r="F112"/>
  <c r="F198"/>
  <c r="H112"/>
  <c r="H198"/>
  <c r="J112"/>
  <c r="J198"/>
  <c r="L112"/>
  <c r="L198"/>
  <c r="N112"/>
  <c r="N198"/>
  <c r="P112"/>
  <c r="P198"/>
  <c r="D113"/>
  <c r="D199"/>
  <c r="F113"/>
  <c r="F199"/>
  <c r="H113"/>
  <c r="H199"/>
  <c r="K113"/>
  <c r="K199"/>
  <c r="M113"/>
  <c r="M199"/>
  <c r="O113"/>
  <c r="O199"/>
  <c r="Q113"/>
  <c r="Q199"/>
  <c r="D114"/>
  <c r="D200"/>
  <c r="F114"/>
  <c r="F200"/>
  <c r="H114"/>
  <c r="H200"/>
  <c r="K114"/>
  <c r="K200"/>
  <c r="M114"/>
  <c r="M200"/>
  <c r="O114"/>
  <c r="O200"/>
  <c r="Q114"/>
  <c r="Q200"/>
  <c r="D115"/>
  <c r="D201"/>
  <c r="F115"/>
  <c r="F201"/>
  <c r="H115"/>
  <c r="H201"/>
  <c r="K115"/>
  <c r="K201"/>
  <c r="M115"/>
  <c r="M201"/>
  <c r="O115"/>
  <c r="O201"/>
  <c r="Q115"/>
  <c r="Q201"/>
  <c r="D116"/>
  <c r="D202"/>
  <c r="G116"/>
  <c r="G202"/>
  <c r="I116"/>
  <c r="I202"/>
  <c r="K116"/>
  <c r="K202"/>
  <c r="M116"/>
  <c r="M202"/>
  <c r="O116"/>
  <c r="O202"/>
  <c r="Q116"/>
  <c r="Q202"/>
  <c r="D117"/>
  <c r="D203"/>
  <c r="G117"/>
  <c r="G203"/>
  <c r="I117"/>
  <c r="I203"/>
  <c r="K117"/>
  <c r="K203"/>
  <c r="M117"/>
  <c r="M203"/>
  <c r="O117"/>
  <c r="O203"/>
  <c r="Q117"/>
  <c r="Q203"/>
  <c r="D118"/>
  <c r="D204"/>
  <c r="F118"/>
  <c r="F204"/>
  <c r="H118"/>
  <c r="H204"/>
  <c r="J118"/>
  <c r="J204"/>
  <c r="L118"/>
  <c r="L204"/>
  <c r="N118"/>
  <c r="N204"/>
  <c r="P118"/>
  <c r="P204"/>
  <c r="D119"/>
  <c r="D205"/>
  <c r="F119"/>
  <c r="F205"/>
  <c r="H119"/>
  <c r="H205"/>
  <c r="J119"/>
  <c r="J205"/>
  <c r="L119"/>
  <c r="L205"/>
  <c r="N119"/>
  <c r="N205"/>
  <c r="P119"/>
  <c r="P205"/>
  <c r="D120"/>
  <c r="D206"/>
  <c r="G120"/>
  <c r="G206"/>
  <c r="I120"/>
  <c r="I206"/>
  <c r="K120"/>
  <c r="K206"/>
  <c r="M120"/>
  <c r="M206"/>
  <c r="O120"/>
  <c r="O206"/>
  <c r="Q120"/>
  <c r="Q206"/>
  <c r="D121"/>
  <c r="D207"/>
  <c r="F121"/>
  <c r="F207"/>
  <c r="H121"/>
  <c r="H207"/>
  <c r="J121"/>
  <c r="J207"/>
  <c r="L121"/>
  <c r="L207"/>
  <c r="O121"/>
  <c r="O207"/>
  <c r="Q121"/>
  <c r="Q207"/>
  <c r="D122"/>
  <c r="D208"/>
  <c r="F122"/>
  <c r="F208"/>
  <c r="H122"/>
  <c r="H208"/>
  <c r="J122"/>
  <c r="J208"/>
  <c r="L122"/>
  <c r="L208"/>
  <c r="O122"/>
  <c r="O208"/>
  <c r="Q122"/>
  <c r="Q208"/>
  <c r="D123"/>
  <c r="D209"/>
  <c r="F123"/>
  <c r="F209"/>
  <c r="H123"/>
  <c r="H209"/>
  <c r="J123"/>
  <c r="J209"/>
  <c r="L123"/>
  <c r="L209"/>
  <c r="O123"/>
  <c r="O209"/>
  <c r="Q123"/>
  <c r="Q209"/>
  <c r="D124"/>
  <c r="D210"/>
  <c r="F124"/>
  <c r="F210"/>
  <c r="H124"/>
  <c r="H210"/>
  <c r="J124"/>
  <c r="J210"/>
  <c r="L124"/>
  <c r="L210"/>
  <c r="Q124"/>
  <c r="Q210"/>
  <c r="D165"/>
  <c r="D251"/>
  <c r="F165"/>
  <c r="F251"/>
  <c r="H165"/>
  <c r="H251"/>
  <c r="J165"/>
  <c r="J251"/>
  <c r="L165"/>
  <c r="L251"/>
  <c r="Q165"/>
  <c r="Q251"/>
  <c r="D125"/>
  <c r="D211"/>
  <c r="F125"/>
  <c r="F211"/>
  <c r="H125"/>
  <c r="H211"/>
  <c r="J125"/>
  <c r="J211"/>
  <c r="L125"/>
  <c r="L211"/>
  <c r="O125"/>
  <c r="O211"/>
  <c r="Q125"/>
  <c r="Q211"/>
  <c r="D126"/>
  <c r="D212"/>
  <c r="F126"/>
  <c r="F212"/>
  <c r="H126"/>
  <c r="H212"/>
  <c r="J126"/>
  <c r="J212"/>
  <c r="L126"/>
  <c r="L212"/>
  <c r="O126"/>
  <c r="O212"/>
  <c r="Q126"/>
  <c r="Q212"/>
  <c r="D127"/>
  <c r="D213"/>
  <c r="F127"/>
  <c r="F213"/>
  <c r="H127"/>
  <c r="H213"/>
  <c r="J127"/>
  <c r="J213"/>
  <c r="L127"/>
  <c r="L213"/>
  <c r="O127"/>
  <c r="O213"/>
  <c r="Q127"/>
  <c r="Q213"/>
  <c r="D128"/>
  <c r="D214"/>
  <c r="F128"/>
  <c r="F214"/>
  <c r="H128"/>
  <c r="H214"/>
  <c r="J128"/>
  <c r="J214"/>
  <c r="L128"/>
  <c r="L214"/>
  <c r="O128"/>
  <c r="O214"/>
  <c r="Q128"/>
  <c r="Q214"/>
  <c r="D129"/>
  <c r="D215"/>
  <c r="F129"/>
  <c r="F215"/>
  <c r="H129"/>
  <c r="H215"/>
  <c r="J129"/>
  <c r="J215"/>
  <c r="L129"/>
  <c r="L215"/>
  <c r="O129"/>
  <c r="O215"/>
  <c r="Q129"/>
  <c r="Q215"/>
  <c r="E94"/>
  <c r="E180"/>
  <c r="I94"/>
  <c r="I180"/>
  <c r="M94"/>
  <c r="M180"/>
  <c r="Q94"/>
  <c r="Q180"/>
  <c r="C95"/>
  <c r="C181"/>
  <c r="E95"/>
  <c r="E181"/>
  <c r="G95"/>
  <c r="G181"/>
  <c r="I95"/>
  <c r="I181"/>
  <c r="K95"/>
  <c r="K181"/>
  <c r="M95"/>
  <c r="M181"/>
  <c r="O95"/>
  <c r="O181"/>
  <c r="Q95"/>
  <c r="Q181"/>
  <c r="E96"/>
  <c r="E182"/>
  <c r="I96"/>
  <c r="I182"/>
  <c r="M96"/>
  <c r="M182"/>
  <c r="Q96"/>
  <c r="Q182"/>
  <c r="C97"/>
  <c r="C183"/>
  <c r="E97"/>
  <c r="E183"/>
  <c r="G97"/>
  <c r="G183"/>
  <c r="I97"/>
  <c r="I183"/>
  <c r="K97"/>
  <c r="K183"/>
  <c r="M97"/>
  <c r="M183"/>
  <c r="O97"/>
  <c r="O183"/>
  <c r="Q97"/>
  <c r="Q183"/>
  <c r="C98"/>
  <c r="C184"/>
  <c r="E98"/>
  <c r="E184"/>
  <c r="G98"/>
  <c r="G184"/>
  <c r="I98"/>
  <c r="I184"/>
  <c r="K98"/>
  <c r="K184"/>
  <c r="M98"/>
  <c r="M184"/>
  <c r="O98"/>
  <c r="O184"/>
  <c r="Q98"/>
  <c r="Q184"/>
  <c r="C168"/>
  <c r="C254"/>
  <c r="E168"/>
  <c r="E254"/>
  <c r="G168"/>
  <c r="G254"/>
  <c r="I168"/>
  <c r="I254"/>
  <c r="K168"/>
  <c r="K254"/>
  <c r="M168"/>
  <c r="M254"/>
  <c r="O168"/>
  <c r="O254"/>
  <c r="Q168"/>
  <c r="Q254"/>
  <c r="C99"/>
  <c r="C185"/>
  <c r="E99"/>
  <c r="E185"/>
  <c r="G99"/>
  <c r="G185"/>
  <c r="I99"/>
  <c r="I185"/>
  <c r="K99"/>
  <c r="K185"/>
  <c r="M99"/>
  <c r="M185"/>
  <c r="O99"/>
  <c r="O185"/>
  <c r="Q99"/>
  <c r="Q185"/>
  <c r="C100"/>
  <c r="C186"/>
  <c r="E100"/>
  <c r="E186"/>
  <c r="G100"/>
  <c r="G186"/>
  <c r="I100"/>
  <c r="I186"/>
  <c r="K100"/>
  <c r="K186"/>
  <c r="M100"/>
  <c r="M186"/>
  <c r="P100"/>
  <c r="P186"/>
  <c r="R100"/>
  <c r="R186"/>
  <c r="C101"/>
  <c r="C187"/>
  <c r="E101"/>
  <c r="E187"/>
  <c r="G101"/>
  <c r="G187"/>
  <c r="I101"/>
  <c r="I187"/>
  <c r="K101"/>
  <c r="K187"/>
  <c r="M101"/>
  <c r="M187"/>
  <c r="P101"/>
  <c r="P187"/>
  <c r="R101"/>
  <c r="R187"/>
  <c r="C102"/>
  <c r="C188"/>
  <c r="E102"/>
  <c r="E188"/>
  <c r="G102"/>
  <c r="G188"/>
  <c r="I102"/>
  <c r="I188"/>
  <c r="K102"/>
  <c r="K188"/>
  <c r="M102"/>
  <c r="M188"/>
  <c r="O102"/>
  <c r="O188"/>
  <c r="Q102"/>
  <c r="Q188"/>
  <c r="C103"/>
  <c r="C189"/>
  <c r="E103"/>
  <c r="E189"/>
  <c r="G103"/>
  <c r="G189"/>
  <c r="I103"/>
  <c r="I189"/>
  <c r="K103"/>
  <c r="K189"/>
  <c r="M103"/>
  <c r="M189"/>
  <c r="C104"/>
  <c r="C190"/>
  <c r="E104"/>
  <c r="E190"/>
  <c r="C105"/>
  <c r="C191"/>
  <c r="E105"/>
  <c r="E191"/>
  <c r="G105"/>
  <c r="G191"/>
  <c r="I105"/>
  <c r="I191"/>
  <c r="K105"/>
  <c r="K191"/>
  <c r="M105"/>
  <c r="M191"/>
  <c r="O105"/>
  <c r="O191"/>
  <c r="Q105"/>
  <c r="Q191"/>
  <c r="C106"/>
  <c r="C192"/>
  <c r="E106"/>
  <c r="E192"/>
  <c r="G106"/>
  <c r="G192"/>
  <c r="I106"/>
  <c r="I192"/>
  <c r="K106"/>
  <c r="K192"/>
  <c r="M106"/>
  <c r="M192"/>
  <c r="P106"/>
  <c r="P192"/>
  <c r="R106"/>
  <c r="R192"/>
  <c r="C107"/>
  <c r="C193"/>
  <c r="E107"/>
  <c r="E193"/>
  <c r="G107"/>
  <c r="G193"/>
  <c r="I107"/>
  <c r="I193"/>
  <c r="K107"/>
  <c r="K193"/>
  <c r="M107"/>
  <c r="M193"/>
  <c r="P107"/>
  <c r="P193"/>
  <c r="R107"/>
  <c r="R193"/>
  <c r="C108"/>
  <c r="C194"/>
  <c r="E108"/>
  <c r="E194"/>
  <c r="G108"/>
  <c r="G194"/>
  <c r="I108"/>
  <c r="I194"/>
  <c r="K108"/>
  <c r="K194"/>
  <c r="M108"/>
  <c r="M194"/>
  <c r="P108"/>
  <c r="P194"/>
  <c r="R108"/>
  <c r="R194"/>
  <c r="C109"/>
  <c r="C195"/>
  <c r="E109"/>
  <c r="E195"/>
  <c r="G109"/>
  <c r="G195"/>
  <c r="I109"/>
  <c r="I195"/>
  <c r="K109"/>
  <c r="K195"/>
  <c r="M109"/>
  <c r="M195"/>
  <c r="P109"/>
  <c r="P195"/>
  <c r="R109"/>
  <c r="R195"/>
  <c r="C167"/>
  <c r="C253"/>
  <c r="E167"/>
  <c r="E253"/>
  <c r="G167"/>
  <c r="G253"/>
  <c r="I167"/>
  <c r="I253"/>
  <c r="K167"/>
  <c r="K253"/>
  <c r="M167"/>
  <c r="M253"/>
  <c r="O167"/>
  <c r="O253"/>
  <c r="R167"/>
  <c r="R253"/>
  <c r="C110"/>
  <c r="C196"/>
  <c r="E110"/>
  <c r="E196"/>
  <c r="G110"/>
  <c r="G196"/>
  <c r="I110"/>
  <c r="I196"/>
  <c r="K110"/>
  <c r="K196"/>
  <c r="M110"/>
  <c r="M196"/>
  <c r="P110"/>
  <c r="P196"/>
  <c r="R110"/>
  <c r="R196"/>
  <c r="C111"/>
  <c r="C197"/>
  <c r="E111"/>
  <c r="E197"/>
  <c r="G111"/>
  <c r="G197"/>
  <c r="I111"/>
  <c r="I197"/>
  <c r="K111"/>
  <c r="K197"/>
  <c r="M111"/>
  <c r="M197"/>
  <c r="P111"/>
  <c r="P197"/>
  <c r="R111"/>
  <c r="R197"/>
  <c r="C112"/>
  <c r="C198"/>
  <c r="E112"/>
  <c r="E198"/>
  <c r="G112"/>
  <c r="G198"/>
  <c r="I112"/>
  <c r="I198"/>
  <c r="K112"/>
  <c r="K198"/>
  <c r="M112"/>
  <c r="M198"/>
  <c r="O112"/>
  <c r="O198"/>
  <c r="R112"/>
  <c r="R198"/>
  <c r="C113"/>
  <c r="C199"/>
  <c r="E113"/>
  <c r="E199"/>
  <c r="G113"/>
  <c r="G199"/>
  <c r="J113"/>
  <c r="J199"/>
  <c r="L113"/>
  <c r="L199"/>
  <c r="N113"/>
  <c r="N199"/>
  <c r="P113"/>
  <c r="P199"/>
  <c r="R113"/>
  <c r="R199"/>
  <c r="C114"/>
  <c r="C200"/>
  <c r="E114"/>
  <c r="E200"/>
  <c r="G114"/>
  <c r="G200"/>
  <c r="J114"/>
  <c r="J200"/>
  <c r="L114"/>
  <c r="L200"/>
  <c r="N114"/>
  <c r="N200"/>
  <c r="P114"/>
  <c r="P200"/>
  <c r="R114"/>
  <c r="R200"/>
  <c r="C115"/>
  <c r="C201"/>
  <c r="E115"/>
  <c r="E201"/>
  <c r="G115"/>
  <c r="G201"/>
  <c r="J115"/>
  <c r="J201"/>
  <c r="L115"/>
  <c r="L201"/>
  <c r="N115"/>
  <c r="N201"/>
  <c r="P115"/>
  <c r="P201"/>
  <c r="R115"/>
  <c r="R201"/>
  <c r="C116"/>
  <c r="C202"/>
  <c r="E116"/>
  <c r="E202"/>
  <c r="H116"/>
  <c r="H202"/>
  <c r="J116"/>
  <c r="J202"/>
  <c r="L116"/>
  <c r="L202"/>
  <c r="N116"/>
  <c r="N202"/>
  <c r="P116"/>
  <c r="P202"/>
  <c r="R116"/>
  <c r="R202"/>
  <c r="C117"/>
  <c r="C203"/>
  <c r="E117"/>
  <c r="E203"/>
  <c r="H117"/>
  <c r="H203"/>
  <c r="J117"/>
  <c r="J203"/>
  <c r="L117"/>
  <c r="L203"/>
  <c r="N117"/>
  <c r="N203"/>
  <c r="P117"/>
  <c r="P203"/>
  <c r="R117"/>
  <c r="R203"/>
  <c r="C118"/>
  <c r="C204"/>
  <c r="E118"/>
  <c r="E204"/>
  <c r="G118"/>
  <c r="G204"/>
  <c r="I118"/>
  <c r="I204"/>
  <c r="K118"/>
  <c r="K204"/>
  <c r="M118"/>
  <c r="M204"/>
  <c r="O118"/>
  <c r="O204"/>
  <c r="R118"/>
  <c r="R204"/>
  <c r="C119"/>
  <c r="C205"/>
  <c r="E119"/>
  <c r="E205"/>
  <c r="G119"/>
  <c r="G205"/>
  <c r="I119"/>
  <c r="I205"/>
  <c r="K119"/>
  <c r="K205"/>
  <c r="M119"/>
  <c r="M205"/>
  <c r="O119"/>
  <c r="O205"/>
  <c r="R119"/>
  <c r="R205"/>
  <c r="C120"/>
  <c r="C206"/>
  <c r="F120"/>
  <c r="F206"/>
  <c r="H120"/>
  <c r="H206"/>
  <c r="J120"/>
  <c r="J206"/>
  <c r="L120"/>
  <c r="L206"/>
  <c r="N120"/>
  <c r="N206"/>
  <c r="P120"/>
  <c r="P206"/>
  <c r="R120"/>
  <c r="R206"/>
  <c r="C121"/>
  <c r="C207"/>
  <c r="E121"/>
  <c r="E207"/>
  <c r="G121"/>
  <c r="G207"/>
  <c r="I121"/>
  <c r="I207"/>
  <c r="K121"/>
  <c r="K207"/>
  <c r="M121"/>
  <c r="M207"/>
  <c r="P121"/>
  <c r="P207"/>
  <c r="R121"/>
  <c r="R207"/>
  <c r="C122"/>
  <c r="C208"/>
  <c r="E122"/>
  <c r="E208"/>
  <c r="G122"/>
  <c r="G208"/>
  <c r="I122"/>
  <c r="I208"/>
  <c r="K122"/>
  <c r="K208"/>
  <c r="M122"/>
  <c r="M208"/>
  <c r="P122"/>
  <c r="P208"/>
  <c r="R122"/>
  <c r="R208"/>
  <c r="C123"/>
  <c r="C209"/>
  <c r="E123"/>
  <c r="E209"/>
  <c r="G123"/>
  <c r="G209"/>
  <c r="I123"/>
  <c r="I209"/>
  <c r="K123"/>
  <c r="K209"/>
  <c r="M123"/>
  <c r="M209"/>
  <c r="P123"/>
  <c r="P209"/>
  <c r="R123"/>
  <c r="R209"/>
  <c r="C124"/>
  <c r="C210"/>
  <c r="E124"/>
  <c r="E210"/>
  <c r="G124"/>
  <c r="G210"/>
  <c r="I124"/>
  <c r="I210"/>
  <c r="K124"/>
  <c r="K210"/>
  <c r="M124"/>
  <c r="M210"/>
  <c r="P124"/>
  <c r="P210"/>
  <c r="R124"/>
  <c r="R210"/>
  <c r="C165"/>
  <c r="C251"/>
  <c r="E165"/>
  <c r="E251"/>
  <c r="G165"/>
  <c r="G251"/>
  <c r="I165"/>
  <c r="I251"/>
  <c r="K165"/>
  <c r="K251"/>
  <c r="M165"/>
  <c r="M251"/>
  <c r="P165"/>
  <c r="P251"/>
  <c r="R165"/>
  <c r="R251"/>
  <c r="C125"/>
  <c r="C211"/>
  <c r="E125"/>
  <c r="E211"/>
  <c r="G125"/>
  <c r="G211"/>
  <c r="I125"/>
  <c r="I211"/>
  <c r="K125"/>
  <c r="K211"/>
  <c r="M125"/>
  <c r="M211"/>
  <c r="P125"/>
  <c r="P211"/>
  <c r="R125"/>
  <c r="R211"/>
  <c r="C126"/>
  <c r="C212"/>
  <c r="E126"/>
  <c r="E212"/>
  <c r="G126"/>
  <c r="G212"/>
  <c r="I126"/>
  <c r="I212"/>
  <c r="K126"/>
  <c r="K212"/>
  <c r="M126"/>
  <c r="M212"/>
  <c r="P126"/>
  <c r="P212"/>
  <c r="R126"/>
  <c r="R212"/>
  <c r="C127"/>
  <c r="C213"/>
  <c r="E127"/>
  <c r="E213"/>
  <c r="G127"/>
  <c r="G213"/>
  <c r="I127"/>
  <c r="I213"/>
  <c r="K127"/>
  <c r="K213"/>
  <c r="M127"/>
  <c r="M213"/>
  <c r="P127"/>
  <c r="P213"/>
  <c r="R127"/>
  <c r="R213"/>
  <c r="C128"/>
  <c r="C214"/>
  <c r="E128"/>
  <c r="E214"/>
  <c r="G128"/>
  <c r="G214"/>
  <c r="I128"/>
  <c r="I214"/>
  <c r="K128"/>
  <c r="K214"/>
  <c r="M128"/>
  <c r="M214"/>
  <c r="P128"/>
  <c r="P214"/>
  <c r="R128"/>
  <c r="R214"/>
  <c r="D166"/>
  <c r="D252"/>
  <c r="F166"/>
  <c r="F252"/>
  <c r="H166"/>
  <c r="H252"/>
  <c r="J166"/>
  <c r="J252"/>
  <c r="L166"/>
  <c r="L252"/>
  <c r="P166"/>
  <c r="P252"/>
  <c r="R166"/>
  <c r="R252"/>
  <c r="D130"/>
  <c r="D216"/>
  <c r="F130"/>
  <c r="F216"/>
  <c r="H130"/>
  <c r="H216"/>
  <c r="J130"/>
  <c r="J216"/>
  <c r="L130"/>
  <c r="L216"/>
  <c r="N130"/>
  <c r="N216"/>
  <c r="P130"/>
  <c r="P216"/>
  <c r="R130"/>
  <c r="R216"/>
  <c r="D131"/>
  <c r="D217"/>
  <c r="F131"/>
  <c r="F217"/>
  <c r="H131"/>
  <c r="H217"/>
  <c r="J131"/>
  <c r="J217"/>
  <c r="L131"/>
  <c r="L217"/>
  <c r="N131"/>
  <c r="N217"/>
  <c r="P131"/>
  <c r="P217"/>
  <c r="R131"/>
  <c r="R217"/>
  <c r="D132"/>
  <c r="D218"/>
  <c r="F132"/>
  <c r="F218"/>
  <c r="H132"/>
  <c r="H218"/>
  <c r="J132"/>
  <c r="J218"/>
  <c r="L132"/>
  <c r="L218"/>
  <c r="N132"/>
  <c r="N218"/>
  <c r="P132"/>
  <c r="P218"/>
  <c r="R132"/>
  <c r="R218"/>
  <c r="D133"/>
  <c r="D219"/>
  <c r="F133"/>
  <c r="F219"/>
  <c r="H133"/>
  <c r="H219"/>
  <c r="J133"/>
  <c r="J219"/>
  <c r="L133"/>
  <c r="L219"/>
  <c r="N133"/>
  <c r="N219"/>
  <c r="P133"/>
  <c r="P219"/>
  <c r="R133"/>
  <c r="R219"/>
  <c r="D134"/>
  <c r="D220"/>
  <c r="F134"/>
  <c r="F220"/>
  <c r="H134"/>
  <c r="H220"/>
  <c r="J134"/>
  <c r="J220"/>
  <c r="L134"/>
  <c r="L220"/>
  <c r="N134"/>
  <c r="N220"/>
  <c r="P134"/>
  <c r="P220"/>
  <c r="R134"/>
  <c r="R220"/>
  <c r="D135"/>
  <c r="D221"/>
  <c r="F135"/>
  <c r="F221"/>
  <c r="H135"/>
  <c r="H221"/>
  <c r="J135"/>
  <c r="J221"/>
  <c r="L135"/>
  <c r="L221"/>
  <c r="N135"/>
  <c r="N221"/>
  <c r="P135"/>
  <c r="P221"/>
  <c r="R135"/>
  <c r="R221"/>
  <c r="D136"/>
  <c r="D222"/>
  <c r="F136"/>
  <c r="F222"/>
  <c r="H136"/>
  <c r="H222"/>
  <c r="J136"/>
  <c r="J222"/>
  <c r="L136"/>
  <c r="L222"/>
  <c r="O136"/>
  <c r="O222"/>
  <c r="Q136"/>
  <c r="Q222"/>
  <c r="D137"/>
  <c r="D223"/>
  <c r="F137"/>
  <c r="F223"/>
  <c r="H137"/>
  <c r="H223"/>
  <c r="J137"/>
  <c r="J223"/>
  <c r="L137"/>
  <c r="L223"/>
  <c r="O137"/>
  <c r="O223"/>
  <c r="Q137"/>
  <c r="Q223"/>
  <c r="D138"/>
  <c r="D224"/>
  <c r="F138"/>
  <c r="F224"/>
  <c r="H138"/>
  <c r="H224"/>
  <c r="J138"/>
  <c r="J224"/>
  <c r="L138"/>
  <c r="L224"/>
  <c r="O138"/>
  <c r="O224"/>
  <c r="Q138"/>
  <c r="Q224"/>
  <c r="D139"/>
  <c r="D225"/>
  <c r="F139"/>
  <c r="F225"/>
  <c r="H139"/>
  <c r="H225"/>
  <c r="J139"/>
  <c r="J225"/>
  <c r="M139"/>
  <c r="M225"/>
  <c r="O139"/>
  <c r="O225"/>
  <c r="Q139"/>
  <c r="Q225"/>
  <c r="D140"/>
  <c r="D226"/>
  <c r="F140"/>
  <c r="F226"/>
  <c r="H140"/>
  <c r="H226"/>
  <c r="K140"/>
  <c r="K226"/>
  <c r="M140"/>
  <c r="M226"/>
  <c r="O140"/>
  <c r="O226"/>
  <c r="Q140"/>
  <c r="Q226"/>
  <c r="D141"/>
  <c r="D227"/>
  <c r="F141"/>
  <c r="F227"/>
  <c r="H141"/>
  <c r="H227"/>
  <c r="J141"/>
  <c r="J227"/>
  <c r="L141"/>
  <c r="L227"/>
  <c r="N141"/>
  <c r="N227"/>
  <c r="P141"/>
  <c r="P227"/>
  <c r="R141"/>
  <c r="R227"/>
  <c r="D142"/>
  <c r="D228"/>
  <c r="F142"/>
  <c r="F228"/>
  <c r="H142"/>
  <c r="H228"/>
  <c r="J142"/>
  <c r="J228"/>
  <c r="L142"/>
  <c r="L228"/>
  <c r="N142"/>
  <c r="N228"/>
  <c r="P142"/>
  <c r="P228"/>
  <c r="R142"/>
  <c r="R228"/>
  <c r="D143"/>
  <c r="D229"/>
  <c r="F143"/>
  <c r="F229"/>
  <c r="H143"/>
  <c r="H229"/>
  <c r="J143"/>
  <c r="J229"/>
  <c r="L143"/>
  <c r="L229"/>
  <c r="N143"/>
  <c r="N229"/>
  <c r="P143"/>
  <c r="P229"/>
  <c r="R143"/>
  <c r="R229"/>
  <c r="D144"/>
  <c r="D230"/>
  <c r="F144"/>
  <c r="F230"/>
  <c r="H144"/>
  <c r="H230"/>
  <c r="J144"/>
  <c r="J230"/>
  <c r="L144"/>
  <c r="L230"/>
  <c r="N144"/>
  <c r="N230"/>
  <c r="P144"/>
  <c r="P230"/>
  <c r="R144"/>
  <c r="R230"/>
  <c r="D145"/>
  <c r="D231"/>
  <c r="F145"/>
  <c r="F231"/>
  <c r="H145"/>
  <c r="H231"/>
  <c r="J145"/>
  <c r="J231"/>
  <c r="L145"/>
  <c r="L231"/>
  <c r="N145"/>
  <c r="N231"/>
  <c r="P145"/>
  <c r="P231"/>
  <c r="R145"/>
  <c r="R231"/>
  <c r="D146"/>
  <c r="D232"/>
  <c r="F146"/>
  <c r="F232"/>
  <c r="H146"/>
  <c r="H232"/>
  <c r="J146"/>
  <c r="J232"/>
  <c r="L146"/>
  <c r="L232"/>
  <c r="N146"/>
  <c r="N232"/>
  <c r="P146"/>
  <c r="P232"/>
  <c r="R146"/>
  <c r="R232"/>
  <c r="D147"/>
  <c r="D233"/>
  <c r="F147"/>
  <c r="F233"/>
  <c r="C129"/>
  <c r="C215"/>
  <c r="E129"/>
  <c r="E215"/>
  <c r="G129"/>
  <c r="G215"/>
  <c r="I129"/>
  <c r="I215"/>
  <c r="K129"/>
  <c r="K215"/>
  <c r="M129"/>
  <c r="M215"/>
  <c r="P129"/>
  <c r="P215"/>
  <c r="R129"/>
  <c r="R215"/>
  <c r="C166"/>
  <c r="C252"/>
  <c r="E166"/>
  <c r="E252"/>
  <c r="G166"/>
  <c r="G252"/>
  <c r="I166"/>
  <c r="I252"/>
  <c r="K166"/>
  <c r="K252"/>
  <c r="M166"/>
  <c r="M252"/>
  <c r="O166"/>
  <c r="O252"/>
  <c r="Q166"/>
  <c r="Q252"/>
  <c r="C130"/>
  <c r="C216"/>
  <c r="E130"/>
  <c r="E216"/>
  <c r="G130"/>
  <c r="G216"/>
  <c r="I130"/>
  <c r="I216"/>
  <c r="K130"/>
  <c r="K216"/>
  <c r="M130"/>
  <c r="M216"/>
  <c r="O130"/>
  <c r="O216"/>
  <c r="Q130"/>
  <c r="Q216"/>
  <c r="C131"/>
  <c r="C217"/>
  <c r="E131"/>
  <c r="E217"/>
  <c r="G131"/>
  <c r="G217"/>
  <c r="I131"/>
  <c r="I217"/>
  <c r="K131"/>
  <c r="K217"/>
  <c r="M131"/>
  <c r="M217"/>
  <c r="O131"/>
  <c r="O217"/>
  <c r="Q131"/>
  <c r="Q217"/>
  <c r="C132"/>
  <c r="C218"/>
  <c r="E132"/>
  <c r="E218"/>
  <c r="G132"/>
  <c r="G218"/>
  <c r="I132"/>
  <c r="I218"/>
  <c r="K132"/>
  <c r="K218"/>
  <c r="M132"/>
  <c r="M218"/>
  <c r="O132"/>
  <c r="O218"/>
  <c r="Q132"/>
  <c r="Q218"/>
  <c r="C133"/>
  <c r="C219"/>
  <c r="E133"/>
  <c r="E219"/>
  <c r="G133"/>
  <c r="G219"/>
  <c r="I133"/>
  <c r="I219"/>
  <c r="K133"/>
  <c r="K219"/>
  <c r="M133"/>
  <c r="M219"/>
  <c r="O133"/>
  <c r="O219"/>
  <c r="Q133"/>
  <c r="Q219"/>
  <c r="C134"/>
  <c r="C220"/>
  <c r="E134"/>
  <c r="E220"/>
  <c r="G134"/>
  <c r="G220"/>
  <c r="I134"/>
  <c r="I220"/>
  <c r="K134"/>
  <c r="K220"/>
  <c r="M134"/>
  <c r="M220"/>
  <c r="O134"/>
  <c r="O220"/>
  <c r="Q134"/>
  <c r="Q220"/>
  <c r="C135"/>
  <c r="C221"/>
  <c r="E135"/>
  <c r="E221"/>
  <c r="G135"/>
  <c r="G221"/>
  <c r="I135"/>
  <c r="I221"/>
  <c r="K135"/>
  <c r="K221"/>
  <c r="M135"/>
  <c r="M221"/>
  <c r="O135"/>
  <c r="O221"/>
  <c r="Q135"/>
  <c r="Q221"/>
  <c r="C136"/>
  <c r="C222"/>
  <c r="E136"/>
  <c r="E222"/>
  <c r="G136"/>
  <c r="G222"/>
  <c r="I136"/>
  <c r="I222"/>
  <c r="K136"/>
  <c r="K222"/>
  <c r="M136"/>
  <c r="M222"/>
  <c r="P136"/>
  <c r="P222"/>
  <c r="R136"/>
  <c r="R222"/>
  <c r="C137"/>
  <c r="C223"/>
  <c r="E137"/>
  <c r="E223"/>
  <c r="G137"/>
  <c r="G223"/>
  <c r="I137"/>
  <c r="I223"/>
  <c r="K137"/>
  <c r="K223"/>
  <c r="M137"/>
  <c r="M223"/>
  <c r="P137"/>
  <c r="P223"/>
  <c r="R137"/>
  <c r="R223"/>
  <c r="C138"/>
  <c r="C224"/>
  <c r="E138"/>
  <c r="E224"/>
  <c r="G138"/>
  <c r="G224"/>
  <c r="I138"/>
  <c r="I224"/>
  <c r="K138"/>
  <c r="K224"/>
  <c r="M138"/>
  <c r="M224"/>
  <c r="P138"/>
  <c r="P224"/>
  <c r="R138"/>
  <c r="R224"/>
  <c r="C139"/>
  <c r="C225"/>
  <c r="E139"/>
  <c r="E225"/>
  <c r="G139"/>
  <c r="G225"/>
  <c r="I139"/>
  <c r="I225"/>
  <c r="L139"/>
  <c r="L225"/>
  <c r="N139"/>
  <c r="N225"/>
  <c r="P139"/>
  <c r="P225"/>
  <c r="R139"/>
  <c r="R225"/>
  <c r="C140"/>
  <c r="C226"/>
  <c r="E140"/>
  <c r="E226"/>
  <c r="G140"/>
  <c r="G226"/>
  <c r="I140"/>
  <c r="I226"/>
  <c r="L140"/>
  <c r="L226"/>
  <c r="N140"/>
  <c r="N226"/>
  <c r="P140"/>
  <c r="P226"/>
  <c r="R140"/>
  <c r="R226"/>
  <c r="C141"/>
  <c r="C227"/>
  <c r="E141"/>
  <c r="E227"/>
  <c r="G141"/>
  <c r="G227"/>
  <c r="I141"/>
  <c r="I227"/>
  <c r="K141"/>
  <c r="K227"/>
  <c r="M141"/>
  <c r="M227"/>
  <c r="O141"/>
  <c r="O227"/>
  <c r="Q141"/>
  <c r="Q227"/>
  <c r="C142"/>
  <c r="C228"/>
  <c r="E142"/>
  <c r="E228"/>
  <c r="G142"/>
  <c r="G228"/>
  <c r="I142"/>
  <c r="I228"/>
  <c r="K142"/>
  <c r="K228"/>
  <c r="M142"/>
  <c r="M228"/>
  <c r="O142"/>
  <c r="O228"/>
  <c r="Q142"/>
  <c r="Q228"/>
  <c r="C143"/>
  <c r="C229"/>
  <c r="E143"/>
  <c r="E229"/>
  <c r="G143"/>
  <c r="G229"/>
  <c r="I143"/>
  <c r="I229"/>
  <c r="K143"/>
  <c r="K229"/>
  <c r="M143"/>
  <c r="M229"/>
  <c r="O143"/>
  <c r="O229"/>
  <c r="Q143"/>
  <c r="Q229"/>
  <c r="C144"/>
  <c r="C230"/>
  <c r="E144"/>
  <c r="E230"/>
  <c r="G144"/>
  <c r="G230"/>
  <c r="I144"/>
  <c r="I230"/>
  <c r="K144"/>
  <c r="K230"/>
  <c r="M144"/>
  <c r="M230"/>
  <c r="O144"/>
  <c r="O230"/>
  <c r="Q144"/>
  <c r="Q230"/>
  <c r="C145"/>
  <c r="C231"/>
  <c r="E145"/>
  <c r="E231"/>
  <c r="G145"/>
  <c r="G231"/>
  <c r="I145"/>
  <c r="I231"/>
  <c r="K145"/>
  <c r="K231"/>
  <c r="M145"/>
  <c r="M231"/>
  <c r="O145"/>
  <c r="O231"/>
  <c r="Q145"/>
  <c r="Q231"/>
  <c r="C146"/>
  <c r="C232"/>
  <c r="E146"/>
  <c r="E232"/>
  <c r="G146"/>
  <c r="G232"/>
  <c r="I146"/>
  <c r="I232"/>
  <c r="K146"/>
  <c r="K232"/>
  <c r="M146"/>
  <c r="M232"/>
  <c r="O146"/>
  <c r="O232"/>
  <c r="Q146"/>
  <c r="Q232"/>
  <c r="H147"/>
  <c r="H233"/>
  <c r="J147"/>
  <c r="J233"/>
  <c r="L147"/>
  <c r="L233"/>
  <c r="N147"/>
  <c r="N233"/>
  <c r="P147"/>
  <c r="P233"/>
  <c r="R147"/>
  <c r="R233"/>
  <c r="D148"/>
  <c r="D234"/>
  <c r="F148"/>
  <c r="F234"/>
  <c r="H148"/>
  <c r="H234"/>
  <c r="J148"/>
  <c r="J234"/>
  <c r="M148"/>
  <c r="M234"/>
  <c r="O148"/>
  <c r="O234"/>
  <c r="Q148"/>
  <c r="Q234"/>
  <c r="D149"/>
  <c r="D235"/>
  <c r="F149"/>
  <c r="F235"/>
  <c r="H149"/>
  <c r="H235"/>
  <c r="J149"/>
  <c r="J235"/>
  <c r="M149"/>
  <c r="M235"/>
  <c r="O149"/>
  <c r="O235"/>
  <c r="Q149"/>
  <c r="Q235"/>
  <c r="D150"/>
  <c r="D236"/>
  <c r="F150"/>
  <c r="F236"/>
  <c r="I150"/>
  <c r="I236"/>
  <c r="K150"/>
  <c r="K236"/>
  <c r="M150"/>
  <c r="M236"/>
  <c r="O150"/>
  <c r="O236"/>
  <c r="Q150"/>
  <c r="Q236"/>
  <c r="E151"/>
  <c r="E237"/>
  <c r="G151"/>
  <c r="G237"/>
  <c r="I151"/>
  <c r="I237"/>
  <c r="K151"/>
  <c r="K237"/>
  <c r="M151"/>
  <c r="M237"/>
  <c r="O151"/>
  <c r="O237"/>
  <c r="Q151"/>
  <c r="Q237"/>
  <c r="E152"/>
  <c r="E238"/>
  <c r="G152"/>
  <c r="G238"/>
  <c r="I152"/>
  <c r="I238"/>
  <c r="K152"/>
  <c r="K238"/>
  <c r="M152"/>
  <c r="M238"/>
  <c r="O152"/>
  <c r="O238"/>
  <c r="Q152"/>
  <c r="Q238"/>
  <c r="E153"/>
  <c r="E239"/>
  <c r="G153"/>
  <c r="G239"/>
  <c r="I153"/>
  <c r="I239"/>
  <c r="K153"/>
  <c r="K239"/>
  <c r="M153"/>
  <c r="M239"/>
  <c r="O153"/>
  <c r="O239"/>
  <c r="Q153"/>
  <c r="Q239"/>
  <c r="D154"/>
  <c r="D240"/>
  <c r="F154"/>
  <c r="F240"/>
  <c r="H154"/>
  <c r="H240"/>
  <c r="J154"/>
  <c r="J240"/>
  <c r="L154"/>
  <c r="L240"/>
  <c r="N154"/>
  <c r="N240"/>
  <c r="P154"/>
  <c r="P240"/>
  <c r="R154"/>
  <c r="R240"/>
  <c r="E163"/>
  <c r="E249"/>
  <c r="G163"/>
  <c r="G249"/>
  <c r="I163"/>
  <c r="I249"/>
  <c r="K163"/>
  <c r="K249"/>
  <c r="N163"/>
  <c r="N249"/>
  <c r="P163"/>
  <c r="P249"/>
  <c r="R163"/>
  <c r="R249"/>
  <c r="C155"/>
  <c r="C241"/>
  <c r="E155"/>
  <c r="E241"/>
  <c r="G155"/>
  <c r="G241"/>
  <c r="I155"/>
  <c r="I241"/>
  <c r="K155"/>
  <c r="K241"/>
  <c r="M155"/>
  <c r="M241"/>
  <c r="O155"/>
  <c r="O241"/>
  <c r="Q155"/>
  <c r="Q241"/>
  <c r="C156"/>
  <c r="C242"/>
  <c r="F156"/>
  <c r="F242"/>
  <c r="H156"/>
  <c r="H242"/>
  <c r="J156"/>
  <c r="J242"/>
  <c r="L156"/>
  <c r="L242"/>
  <c r="N156"/>
  <c r="N242"/>
  <c r="P156"/>
  <c r="P242"/>
  <c r="R156"/>
  <c r="R242"/>
  <c r="C164"/>
  <c r="C250"/>
  <c r="E164"/>
  <c r="E250"/>
  <c r="G164"/>
  <c r="G250"/>
  <c r="I164"/>
  <c r="I250"/>
  <c r="K164"/>
  <c r="K250"/>
  <c r="O164"/>
  <c r="O250"/>
  <c r="Q164"/>
  <c r="Q250"/>
  <c r="E157"/>
  <c r="E243"/>
  <c r="G157"/>
  <c r="G243"/>
  <c r="I157"/>
  <c r="I243"/>
  <c r="K157"/>
  <c r="K243"/>
  <c r="M157"/>
  <c r="M243"/>
  <c r="O157"/>
  <c r="O243"/>
  <c r="Q157"/>
  <c r="Q243"/>
  <c r="E158"/>
  <c r="E244"/>
  <c r="G158"/>
  <c r="G244"/>
  <c r="I158"/>
  <c r="I244"/>
  <c r="K158"/>
  <c r="K244"/>
  <c r="M158"/>
  <c r="M244"/>
  <c r="O158"/>
  <c r="O244"/>
  <c r="Q158"/>
  <c r="Q244"/>
  <c r="D159"/>
  <c r="D245"/>
  <c r="F159"/>
  <c r="F245"/>
  <c r="H159"/>
  <c r="H245"/>
  <c r="J159"/>
  <c r="J245"/>
  <c r="L159"/>
  <c r="L245"/>
  <c r="O159"/>
  <c r="O245"/>
  <c r="Q159"/>
  <c r="Q245"/>
  <c r="D160"/>
  <c r="D246"/>
  <c r="F160"/>
  <c r="F246"/>
  <c r="H160"/>
  <c r="H246"/>
  <c r="J160"/>
  <c r="J246"/>
  <c r="L160"/>
  <c r="L246"/>
  <c r="N160"/>
  <c r="N246"/>
  <c r="P160"/>
  <c r="P246"/>
  <c r="R160"/>
  <c r="R246"/>
  <c r="D161"/>
  <c r="D247"/>
  <c r="F161"/>
  <c r="F247"/>
  <c r="H161"/>
  <c r="H247"/>
  <c r="J161"/>
  <c r="J247"/>
  <c r="L161"/>
  <c r="L247"/>
  <c r="N161"/>
  <c r="N247"/>
  <c r="P161"/>
  <c r="P247"/>
  <c r="R161"/>
  <c r="R247"/>
  <c r="D162"/>
  <c r="D248"/>
  <c r="F162"/>
  <c r="F248"/>
  <c r="I162"/>
  <c r="I248"/>
  <c r="K162"/>
  <c r="K248"/>
  <c r="M162"/>
  <c r="M248"/>
  <c r="O162"/>
  <c r="O248"/>
  <c r="Q162"/>
  <c r="Q248"/>
  <c r="C147"/>
  <c r="C233"/>
  <c r="E147"/>
  <c r="E233"/>
  <c r="G147"/>
  <c r="G233"/>
  <c r="I147"/>
  <c r="I233"/>
  <c r="K147"/>
  <c r="K233"/>
  <c r="M147"/>
  <c r="M233"/>
  <c r="O147"/>
  <c r="O233"/>
  <c r="Q147"/>
  <c r="Q233"/>
  <c r="C148"/>
  <c r="C234"/>
  <c r="E148"/>
  <c r="E234"/>
  <c r="G148"/>
  <c r="G234"/>
  <c r="I148"/>
  <c r="I234"/>
  <c r="K148"/>
  <c r="K234"/>
  <c r="N148"/>
  <c r="N234"/>
  <c r="P148"/>
  <c r="P234"/>
  <c r="R148"/>
  <c r="R234"/>
  <c r="C149"/>
  <c r="C235"/>
  <c r="E149"/>
  <c r="E235"/>
  <c r="G149"/>
  <c r="G235"/>
  <c r="I149"/>
  <c r="I235"/>
  <c r="K149"/>
  <c r="K235"/>
  <c r="N149"/>
  <c r="N235"/>
  <c r="P149"/>
  <c r="P235"/>
  <c r="R149"/>
  <c r="R235"/>
  <c r="C150"/>
  <c r="C236"/>
  <c r="E150"/>
  <c r="E236"/>
  <c r="H150"/>
  <c r="H236"/>
  <c r="J150"/>
  <c r="J236"/>
  <c r="L150"/>
  <c r="L236"/>
  <c r="N150"/>
  <c r="N236"/>
  <c r="P150"/>
  <c r="P236"/>
  <c r="R150"/>
  <c r="R236"/>
  <c r="D151"/>
  <c r="D237"/>
  <c r="F151"/>
  <c r="F237"/>
  <c r="H151"/>
  <c r="H237"/>
  <c r="J151"/>
  <c r="J237"/>
  <c r="L151"/>
  <c r="L237"/>
  <c r="N151"/>
  <c r="N237"/>
  <c r="P151"/>
  <c r="P237"/>
  <c r="R151"/>
  <c r="R237"/>
  <c r="D152"/>
  <c r="D238"/>
  <c r="F152"/>
  <c r="F238"/>
  <c r="H152"/>
  <c r="H238"/>
  <c r="J152"/>
  <c r="J238"/>
  <c r="L152"/>
  <c r="L238"/>
  <c r="N152"/>
  <c r="N238"/>
  <c r="P152"/>
  <c r="P238"/>
  <c r="R152"/>
  <c r="R238"/>
  <c r="D153"/>
  <c r="D239"/>
  <c r="F153"/>
  <c r="F239"/>
  <c r="H153"/>
  <c r="H239"/>
  <c r="J153"/>
  <c r="J239"/>
  <c r="L153"/>
  <c r="L239"/>
  <c r="N153"/>
  <c r="N239"/>
  <c r="P153"/>
  <c r="P239"/>
  <c r="R153"/>
  <c r="R239"/>
  <c r="C154"/>
  <c r="C240"/>
  <c r="E154"/>
  <c r="E240"/>
  <c r="G154"/>
  <c r="G240"/>
  <c r="I154"/>
  <c r="I240"/>
  <c r="K154"/>
  <c r="K240"/>
  <c r="M154"/>
  <c r="M240"/>
  <c r="O154"/>
  <c r="O240"/>
  <c r="Q154"/>
  <c r="Q240"/>
  <c r="D163"/>
  <c r="D249"/>
  <c r="F163"/>
  <c r="F249"/>
  <c r="H163"/>
  <c r="H249"/>
  <c r="J163"/>
  <c r="J249"/>
  <c r="L163"/>
  <c r="L249"/>
  <c r="O163"/>
  <c r="O249"/>
  <c r="Q163"/>
  <c r="Q249"/>
  <c r="D155"/>
  <c r="D241"/>
  <c r="F155"/>
  <c r="F241"/>
  <c r="H155"/>
  <c r="H241"/>
  <c r="J155"/>
  <c r="J241"/>
  <c r="L155"/>
  <c r="L241"/>
  <c r="N155"/>
  <c r="N241"/>
  <c r="P155"/>
  <c r="P241"/>
  <c r="R155"/>
  <c r="R241"/>
  <c r="E156"/>
  <c r="E242"/>
  <c r="G156"/>
  <c r="G242"/>
  <c r="I156"/>
  <c r="I242"/>
  <c r="K156"/>
  <c r="K242"/>
  <c r="M156"/>
  <c r="M242"/>
  <c r="O156"/>
  <c r="O242"/>
  <c r="Q156"/>
  <c r="Q242"/>
  <c r="D164"/>
  <c r="D250"/>
  <c r="F164"/>
  <c r="F250"/>
  <c r="H164"/>
  <c r="H250"/>
  <c r="J164"/>
  <c r="J250"/>
  <c r="L164"/>
  <c r="L250"/>
  <c r="N164"/>
  <c r="N250"/>
  <c r="P164"/>
  <c r="P250"/>
  <c r="R164"/>
  <c r="R250"/>
  <c r="C157"/>
  <c r="C243"/>
  <c r="F157"/>
  <c r="F243"/>
  <c r="H157"/>
  <c r="H243"/>
  <c r="J157"/>
  <c r="J243"/>
  <c r="L157"/>
  <c r="L243"/>
  <c r="N157"/>
  <c r="N243"/>
  <c r="P157"/>
  <c r="P243"/>
  <c r="R157"/>
  <c r="R243"/>
  <c r="C158"/>
  <c r="C244"/>
  <c r="F158"/>
  <c r="F244"/>
  <c r="H158"/>
  <c r="H244"/>
  <c r="J158"/>
  <c r="J244"/>
  <c r="L158"/>
  <c r="L244"/>
  <c r="N158"/>
  <c r="N244"/>
  <c r="P158"/>
  <c r="P244"/>
  <c r="R158"/>
  <c r="R244"/>
  <c r="C159"/>
  <c r="C245"/>
  <c r="E159"/>
  <c r="E245"/>
  <c r="G159"/>
  <c r="G245"/>
  <c r="I159"/>
  <c r="I245"/>
  <c r="K159"/>
  <c r="K245"/>
  <c r="N159"/>
  <c r="N245"/>
  <c r="P159"/>
  <c r="P245"/>
  <c r="R159"/>
  <c r="R245"/>
  <c r="C160"/>
  <c r="C246"/>
  <c r="E160"/>
  <c r="E246"/>
  <c r="G160"/>
  <c r="G246"/>
  <c r="I160"/>
  <c r="I246"/>
  <c r="K160"/>
  <c r="K246"/>
  <c r="M160"/>
  <c r="M246"/>
  <c r="O160"/>
  <c r="O246"/>
  <c r="Q160"/>
  <c r="Q246"/>
  <c r="C161"/>
  <c r="C247"/>
  <c r="E161"/>
  <c r="E247"/>
  <c r="G161"/>
  <c r="G247"/>
  <c r="I161"/>
  <c r="I247"/>
  <c r="K161"/>
  <c r="K247"/>
  <c r="M161"/>
  <c r="M247"/>
  <c r="O161"/>
  <c r="O247"/>
  <c r="Q161"/>
  <c r="Q247"/>
  <c r="C162"/>
  <c r="C248"/>
  <c r="E162"/>
  <c r="E248"/>
  <c r="G162"/>
  <c r="G248"/>
  <c r="J162"/>
  <c r="J248"/>
  <c r="L162"/>
  <c r="L248"/>
  <c r="N162"/>
  <c r="N248"/>
  <c r="P162"/>
  <c r="P248"/>
  <c r="R162"/>
  <c r="R248"/>
  <c r="C163"/>
  <c r="D90"/>
  <c r="F90"/>
  <c r="H90"/>
  <c r="J90"/>
  <c r="L90"/>
  <c r="N90"/>
  <c r="P90"/>
  <c r="R90"/>
  <c r="N110"/>
  <c r="C92"/>
  <c r="G92"/>
  <c r="K92"/>
  <c r="O92"/>
  <c r="C94"/>
  <c r="G94"/>
  <c r="K94"/>
  <c r="O94"/>
  <c r="C96"/>
  <c r="G96"/>
  <c r="K96"/>
  <c r="O96"/>
  <c r="D103"/>
  <c r="F103"/>
  <c r="H103"/>
  <c r="J103"/>
  <c r="L103"/>
  <c r="P103"/>
  <c r="R103"/>
  <c r="G104"/>
  <c r="I104"/>
  <c r="K104"/>
  <c r="M104"/>
  <c r="O104"/>
  <c r="Q104"/>
  <c r="D105"/>
  <c r="H105"/>
  <c r="L105"/>
  <c r="P105"/>
  <c r="O106"/>
  <c r="O108"/>
  <c r="D242" l="1"/>
  <c r="Y72"/>
  <c r="N45"/>
  <c r="N215" s="1"/>
  <c r="N82"/>
  <c r="Y82" s="1"/>
  <c r="O81"/>
  <c r="O165" s="1"/>
  <c r="O40"/>
  <c r="N40"/>
  <c r="Y40" s="1"/>
  <c r="N81"/>
  <c r="Y81" s="1"/>
  <c r="B89" i="12"/>
  <c r="D89" s="1"/>
  <c r="B93"/>
  <c r="D93" s="1"/>
  <c r="B97"/>
  <c r="D97" s="1"/>
  <c r="B87"/>
  <c r="D87" s="1"/>
  <c r="B84"/>
  <c r="D84" s="1"/>
  <c r="B85"/>
  <c r="D85" s="1"/>
  <c r="B86"/>
  <c r="D86" s="1"/>
  <c r="B92"/>
  <c r="D92" s="1"/>
  <c r="B96"/>
  <c r="D96" s="1"/>
  <c r="B100"/>
  <c r="D100" s="1"/>
  <c r="B60"/>
  <c r="D60" s="1"/>
  <c r="B71"/>
  <c r="B59"/>
  <c r="D59" s="1"/>
  <c r="B67"/>
  <c r="B58"/>
  <c r="D58" s="1"/>
  <c r="B62"/>
  <c r="D62" s="1"/>
  <c r="B66"/>
  <c r="B70"/>
  <c r="B61"/>
  <c r="D61" s="1"/>
  <c r="B65"/>
  <c r="B69"/>
  <c r="B73"/>
  <c r="B57"/>
  <c r="D57" s="1"/>
  <c r="B64"/>
  <c r="B68"/>
  <c r="B72"/>
  <c r="B63"/>
  <c r="B75"/>
  <c r="B74"/>
  <c r="K44"/>
  <c r="K35"/>
  <c r="K43"/>
  <c r="D156" i="14"/>
  <c r="D170" s="1"/>
  <c r="C256"/>
  <c r="M249"/>
  <c r="M163"/>
  <c r="I170"/>
  <c r="K36" i="12"/>
  <c r="K47"/>
  <c r="K41"/>
  <c r="K32"/>
  <c r="S170" i="14"/>
  <c r="S256"/>
  <c r="K42" i="12"/>
  <c r="K31"/>
  <c r="K34"/>
  <c r="K38"/>
  <c r="K39"/>
  <c r="K49"/>
  <c r="K33"/>
  <c r="Q253" i="14"/>
  <c r="Q256" s="1"/>
  <c r="O109"/>
  <c r="O251"/>
  <c r="C170"/>
  <c r="E170"/>
  <c r="Q167"/>
  <c r="Q170" s="1"/>
  <c r="O195"/>
  <c r="M164"/>
  <c r="M250"/>
  <c r="R256"/>
  <c r="J256"/>
  <c r="F256"/>
  <c r="P256"/>
  <c r="L256"/>
  <c r="H256"/>
  <c r="D256"/>
  <c r="G170"/>
  <c r="I256"/>
  <c r="E256"/>
  <c r="K170"/>
  <c r="K256"/>
  <c r="G256"/>
  <c r="R170"/>
  <c r="J170"/>
  <c r="F170"/>
  <c r="P170"/>
  <c r="L170"/>
  <c r="H170"/>
  <c r="N129" l="1"/>
  <c r="Y45"/>
  <c r="N210"/>
  <c r="N124"/>
  <c r="N251"/>
  <c r="N165"/>
  <c r="O210"/>
  <c r="O256" s="1"/>
  <c r="O124"/>
  <c r="O170" s="1"/>
  <c r="N252"/>
  <c r="N166"/>
  <c r="I261"/>
  <c r="C261"/>
  <c r="M170"/>
  <c r="G261"/>
  <c r="D74" i="12"/>
  <c r="D66"/>
  <c r="D64"/>
  <c r="D71"/>
  <c r="D68"/>
  <c r="D63"/>
  <c r="D70"/>
  <c r="E261" i="14"/>
  <c r="S261"/>
  <c r="D72" i="12"/>
  <c r="D73"/>
  <c r="D67"/>
  <c r="D75"/>
  <c r="D65"/>
  <c r="D69"/>
  <c r="J23" i="28"/>
  <c r="M256" i="14"/>
  <c r="Q261"/>
  <c r="H261"/>
  <c r="L261"/>
  <c r="R261"/>
  <c r="P261"/>
  <c r="F261"/>
  <c r="J261"/>
  <c r="K261"/>
  <c r="D261"/>
  <c r="K19" i="13"/>
  <c r="K26" s="1"/>
  <c r="L19"/>
  <c r="L26" s="1"/>
  <c r="S19"/>
  <c r="S33" s="1"/>
  <c r="R19"/>
  <c r="R37" s="1"/>
  <c r="Q19"/>
  <c r="Q33" s="1"/>
  <c r="P19"/>
  <c r="P37" s="1"/>
  <c r="O19"/>
  <c r="O33" s="1"/>
  <c r="N19"/>
  <c r="N37" s="1"/>
  <c r="M19"/>
  <c r="M33" s="1"/>
  <c r="E19"/>
  <c r="E30" s="1"/>
  <c r="D19"/>
  <c r="D37" s="1"/>
  <c r="C19"/>
  <c r="C33" s="1"/>
  <c r="J19"/>
  <c r="J34" s="1"/>
  <c r="I19"/>
  <c r="I34" s="1"/>
  <c r="H19"/>
  <c r="H30" s="1"/>
  <c r="G19"/>
  <c r="G34" s="1"/>
  <c r="F19"/>
  <c r="F30" s="1"/>
  <c r="N256" i="14" l="1"/>
  <c r="O261"/>
  <c r="O23" i="28" s="1"/>
  <c r="N170" i="14"/>
  <c r="O31" i="13"/>
  <c r="P31"/>
  <c r="D23" i="28"/>
  <c r="S23"/>
  <c r="F23"/>
  <c r="M261" i="14"/>
  <c r="H23" i="28"/>
  <c r="S34" i="13"/>
  <c r="K33"/>
  <c r="K31"/>
  <c r="O34"/>
  <c r="G35"/>
  <c r="E35"/>
  <c r="N27"/>
  <c r="E23" i="28"/>
  <c r="K23"/>
  <c r="Q23"/>
  <c r="L23"/>
  <c r="G23"/>
  <c r="P23"/>
  <c r="R23"/>
  <c r="I23"/>
  <c r="D27" i="13"/>
  <c r="O27"/>
  <c r="S27"/>
  <c r="E27"/>
  <c r="D34"/>
  <c r="L30"/>
  <c r="P30"/>
  <c r="I32"/>
  <c r="C30"/>
  <c r="K35"/>
  <c r="K32"/>
  <c r="R30"/>
  <c r="G36"/>
  <c r="N35"/>
  <c r="R35"/>
  <c r="K27"/>
  <c r="I35"/>
  <c r="N34"/>
  <c r="Q27"/>
  <c r="E36"/>
  <c r="L31"/>
  <c r="Q31"/>
  <c r="L28"/>
  <c r="C35"/>
  <c r="C27"/>
  <c r="G31"/>
  <c r="N30"/>
  <c r="P27"/>
  <c r="R27"/>
  <c r="G32"/>
  <c r="I36"/>
  <c r="L35"/>
  <c r="P35"/>
  <c r="L33"/>
  <c r="C34"/>
  <c r="E31"/>
  <c r="I31"/>
  <c r="L34"/>
  <c r="P34"/>
  <c r="R34"/>
  <c r="E32"/>
  <c r="I28"/>
  <c r="L27"/>
  <c r="R31"/>
  <c r="L32"/>
  <c r="M34"/>
  <c r="C31"/>
  <c r="G28"/>
  <c r="N31"/>
  <c r="S31"/>
  <c r="L36"/>
  <c r="L37"/>
  <c r="J31"/>
  <c r="M27"/>
  <c r="M31"/>
  <c r="F31"/>
  <c r="Q34"/>
  <c r="J37"/>
  <c r="L29"/>
  <c r="D35"/>
  <c r="H36"/>
  <c r="D30"/>
  <c r="H31"/>
  <c r="K28"/>
  <c r="O30"/>
  <c r="S30"/>
  <c r="D31"/>
  <c r="F36"/>
  <c r="H28"/>
  <c r="M35"/>
  <c r="O35"/>
  <c r="Q35"/>
  <c r="S35"/>
  <c r="K34"/>
  <c r="K36"/>
  <c r="K37"/>
  <c r="M30"/>
  <c r="Q30"/>
  <c r="K29"/>
  <c r="K30"/>
  <c r="J28"/>
  <c r="F35"/>
  <c r="H35"/>
  <c r="J36"/>
  <c r="H32"/>
  <c r="J32"/>
  <c r="F28"/>
  <c r="F32"/>
  <c r="R26"/>
  <c r="Q26"/>
  <c r="O26"/>
  <c r="P26"/>
  <c r="S26"/>
  <c r="F26"/>
  <c r="G26"/>
  <c r="H26"/>
  <c r="I26"/>
  <c r="J26"/>
  <c r="C26"/>
  <c r="D26"/>
  <c r="E26"/>
  <c r="M26"/>
  <c r="N26"/>
  <c r="C32"/>
  <c r="D28"/>
  <c r="D36"/>
  <c r="E33"/>
  <c r="F29"/>
  <c r="F37"/>
  <c r="G33"/>
  <c r="H29"/>
  <c r="H37"/>
  <c r="I33"/>
  <c r="J29"/>
  <c r="M28"/>
  <c r="M36"/>
  <c r="N32"/>
  <c r="O28"/>
  <c r="O36"/>
  <c r="P32"/>
  <c r="Q28"/>
  <c r="Q36"/>
  <c r="R32"/>
  <c r="S28"/>
  <c r="C29"/>
  <c r="C37"/>
  <c r="D33"/>
  <c r="E29"/>
  <c r="F27"/>
  <c r="F34"/>
  <c r="G30"/>
  <c r="H27"/>
  <c r="H34"/>
  <c r="I30"/>
  <c r="J27"/>
  <c r="J35"/>
  <c r="M29"/>
  <c r="M37"/>
  <c r="N33"/>
  <c r="O29"/>
  <c r="O37"/>
  <c r="P33"/>
  <c r="Q29"/>
  <c r="Q37"/>
  <c r="R33"/>
  <c r="S29"/>
  <c r="S37"/>
  <c r="S36"/>
  <c r="C28"/>
  <c r="C36"/>
  <c r="D32"/>
  <c r="E28"/>
  <c r="E37"/>
  <c r="F33"/>
  <c r="G29"/>
  <c r="G37"/>
  <c r="H33"/>
  <c r="I29"/>
  <c r="I37"/>
  <c r="J33"/>
  <c r="M32"/>
  <c r="N28"/>
  <c r="N36"/>
  <c r="O32"/>
  <c r="P28"/>
  <c r="P36"/>
  <c r="Q32"/>
  <c r="R28"/>
  <c r="R36"/>
  <c r="S32"/>
  <c r="D29"/>
  <c r="E34"/>
  <c r="G27"/>
  <c r="I27"/>
  <c r="J30"/>
  <c r="N29"/>
  <c r="P29"/>
  <c r="R29"/>
  <c r="N261" i="14" l="1"/>
  <c r="N23" i="28" s="1"/>
  <c r="M23"/>
  <c r="K39" i="13"/>
  <c r="L39"/>
  <c r="N39"/>
  <c r="E39"/>
  <c r="I39"/>
  <c r="G39"/>
  <c r="C39"/>
  <c r="R39"/>
  <c r="P39"/>
  <c r="M39"/>
  <c r="D39"/>
  <c r="J39"/>
  <c r="H39"/>
  <c r="F39"/>
  <c r="S39"/>
  <c r="Q39"/>
  <c r="O39"/>
  <c r="M111" l="1"/>
  <c r="C109"/>
  <c r="K110"/>
  <c r="K112"/>
  <c r="L112"/>
  <c r="E109"/>
  <c r="D110"/>
  <c r="K109"/>
  <c r="L111"/>
  <c r="L113"/>
  <c r="O111"/>
  <c r="E113"/>
  <c r="E112"/>
  <c r="O110"/>
  <c r="D109"/>
  <c r="D113"/>
  <c r="L109"/>
  <c r="K113"/>
  <c r="K111"/>
  <c r="C112"/>
  <c r="L110"/>
  <c r="Q109"/>
  <c r="G111"/>
  <c r="E111"/>
  <c r="O109"/>
  <c r="O113"/>
  <c r="D112"/>
  <c r="Q112"/>
  <c r="Q113"/>
  <c r="G110"/>
  <c r="C110"/>
  <c r="N113"/>
  <c r="N109"/>
  <c r="H109"/>
  <c r="R113"/>
  <c r="R109"/>
  <c r="S111"/>
  <c r="F111"/>
  <c r="J112"/>
  <c r="M109"/>
  <c r="M113"/>
  <c r="P110"/>
  <c r="I111"/>
  <c r="E110"/>
  <c r="O112"/>
  <c r="D111"/>
  <c r="Q111"/>
  <c r="G109"/>
  <c r="C113"/>
  <c r="N110"/>
  <c r="H112"/>
  <c r="H113"/>
  <c r="R110"/>
  <c r="S110"/>
  <c r="F113"/>
  <c r="J113"/>
  <c r="J109"/>
  <c r="M112"/>
  <c r="P109"/>
  <c r="P113"/>
  <c r="I110"/>
  <c r="Q110"/>
  <c r="G113"/>
  <c r="G112"/>
  <c r="C111"/>
  <c r="N111"/>
  <c r="H111"/>
  <c r="R111"/>
  <c r="S109"/>
  <c r="F112"/>
  <c r="F109"/>
  <c r="J110"/>
  <c r="P112"/>
  <c r="I109"/>
  <c r="N112"/>
  <c r="H110"/>
  <c r="R112"/>
  <c r="S112"/>
  <c r="S113"/>
  <c r="F110"/>
  <c r="J111"/>
  <c r="M110"/>
  <c r="P111"/>
  <c r="I112"/>
  <c r="I113"/>
  <c r="H115" l="1"/>
  <c r="K115"/>
  <c r="L115"/>
  <c r="Q115"/>
  <c r="I115"/>
  <c r="P115"/>
  <c r="D115"/>
  <c r="R115"/>
  <c r="N115"/>
  <c r="F115"/>
  <c r="O115"/>
  <c r="M115"/>
  <c r="G115"/>
  <c r="C115"/>
  <c r="E115"/>
  <c r="J115"/>
  <c r="S115"/>
  <c r="S15" i="28"/>
  <c r="K12"/>
  <c r="R13"/>
  <c r="P15"/>
  <c r="I15"/>
  <c r="O14"/>
  <c r="M15"/>
  <c r="S13"/>
  <c r="N11"/>
  <c r="O11"/>
  <c r="J14"/>
  <c r="G12"/>
  <c r="I12"/>
  <c r="M13"/>
  <c r="S11"/>
  <c r="D13"/>
  <c r="J12"/>
  <c r="K11"/>
  <c r="R12"/>
  <c r="D15"/>
  <c r="E13"/>
  <c r="P12"/>
  <c r="G13"/>
  <c r="I11"/>
  <c r="H12"/>
  <c r="O15"/>
  <c r="Q11"/>
  <c r="L13"/>
  <c r="E11"/>
  <c r="O13"/>
  <c r="L11"/>
  <c r="J15"/>
  <c r="K13"/>
  <c r="R14"/>
  <c r="P14"/>
  <c r="G14"/>
  <c r="N13"/>
  <c r="Q12"/>
  <c r="M14"/>
  <c r="S12"/>
  <c r="N12"/>
  <c r="Q13"/>
  <c r="J13"/>
  <c r="K14"/>
  <c r="R15"/>
  <c r="D12"/>
  <c r="E14"/>
  <c r="H13"/>
  <c r="D14"/>
  <c r="E15"/>
  <c r="F15"/>
  <c r="M12"/>
  <c r="S14"/>
  <c r="J11"/>
  <c r="G11"/>
  <c r="I13"/>
  <c r="H15"/>
  <c r="P11"/>
  <c r="G15"/>
  <c r="I14"/>
  <c r="H11"/>
  <c r="F12"/>
  <c r="M11"/>
  <c r="R11"/>
  <c r="N15"/>
  <c r="Q14"/>
  <c r="F13"/>
  <c r="F14"/>
  <c r="F11"/>
  <c r="L12"/>
  <c r="L15"/>
  <c r="O12"/>
  <c r="E12"/>
  <c r="L14"/>
  <c r="P13"/>
  <c r="N14"/>
  <c r="H14"/>
  <c r="K15"/>
  <c r="Q15"/>
  <c r="E12" i="23" l="1"/>
  <c r="F27" i="28" s="1"/>
  <c r="F12" i="23"/>
  <c r="G27" i="28" s="1"/>
  <c r="Q12" i="23" l="1"/>
  <c r="Q27" i="28" s="1"/>
  <c r="K12" i="23"/>
  <c r="L27" i="28" s="1"/>
  <c r="M12" i="23" l="1"/>
  <c r="M27" i="28" s="1"/>
  <c r="H12" i="23"/>
  <c r="I27" i="28" s="1"/>
  <c r="J12" i="23"/>
  <c r="K27" i="28" s="1"/>
  <c r="N12" i="23"/>
  <c r="N27" i="28" s="1"/>
  <c r="C12" i="23" l="1"/>
  <c r="D27" i="28" s="1"/>
  <c r="I12" i="23"/>
  <c r="J27" i="28" s="1"/>
  <c r="P12" i="23"/>
  <c r="P27" i="28" s="1"/>
  <c r="G12" i="23"/>
  <c r="H27" i="28" s="1"/>
  <c r="O12" i="23"/>
  <c r="O27" i="28" s="1"/>
  <c r="R12" i="23"/>
  <c r="R27" i="28" s="1"/>
  <c r="S12" i="23"/>
  <c r="S27" i="28" s="1"/>
  <c r="D12" i="23" l="1"/>
  <c r="E27" i="28" s="1"/>
  <c r="D11" l="1"/>
</calcChain>
</file>

<file path=xl/comments1.xml><?xml version="1.0" encoding="utf-8"?>
<comments xmlns="http://schemas.openxmlformats.org/spreadsheetml/2006/main">
  <authors>
    <author>Jeremy Morris-Jarrett</author>
  </authors>
  <commentList>
    <comment ref="E19" authorId="0">
      <text>
        <r>
          <rPr>
            <sz val="8"/>
            <color indexed="81"/>
            <rFont val="Tahoma"/>
            <family val="2"/>
          </rPr>
          <t xml:space="preserve">ComCom:
Centralised dataset does not identify Centralines GXP. 
The region has no embedded generation connected to the Centralines network and is totally supplied from a single GXP at OngaOnga near Waipawa.
</t>
        </r>
      </text>
    </comment>
    <comment ref="J19" authorId="0">
      <text>
        <r>
          <rPr>
            <sz val="8"/>
            <color indexed="81"/>
            <rFont val="Tahoma"/>
            <family val="2"/>
          </rPr>
          <t>ComCom: 
The GXP that serves Nelson Electricity customer is contained within the Tasman Network boundary.</t>
        </r>
      </text>
    </comment>
  </commentList>
</comments>
</file>

<file path=xl/comments2.xml><?xml version="1.0" encoding="utf-8"?>
<comments xmlns="http://schemas.openxmlformats.org/spreadsheetml/2006/main">
  <authors>
    <author>Michael Wallace</author>
    <author>tobiasm</author>
  </authors>
  <commentList>
    <comment ref="T3" authorId="0">
      <text>
        <r>
          <rPr>
            <b/>
            <sz val="8"/>
            <color indexed="81"/>
            <rFont val="Tahoma"/>
            <family val="2"/>
          </rPr>
          <t xml:space="preserve">CC: </t>
        </r>
        <r>
          <rPr>
            <sz val="8"/>
            <color indexed="81"/>
            <rFont val="Tahoma"/>
            <family val="2"/>
          </rPr>
          <t>Exempt is a sum calculation of the 12 exempt EDBs</t>
        </r>
      </text>
    </comment>
    <comment ref="B79" authorId="1">
      <text>
        <r>
          <rPr>
            <b/>
            <sz val="8"/>
            <color indexed="81"/>
            <rFont val="Tahoma"/>
            <family val="2"/>
          </rPr>
          <t>Commission:
Added duplicates since TLAs cover two or more EDBs</t>
        </r>
      </text>
    </comment>
    <comment ref="B163" authorId="1">
      <text>
        <r>
          <rPr>
            <b/>
            <sz val="8"/>
            <color indexed="81"/>
            <rFont val="Tahoma"/>
            <family val="2"/>
          </rPr>
          <t>Commission:</t>
        </r>
        <r>
          <rPr>
            <sz val="8"/>
            <color indexed="81"/>
            <rFont val="Tahoma"/>
            <family val="2"/>
          </rPr>
          <t xml:space="preserve">
Added duplicates since TLAs cover two or more EDBs</t>
        </r>
      </text>
    </comment>
    <comment ref="B249" authorId="1">
      <text>
        <r>
          <rPr>
            <b/>
            <sz val="8"/>
            <color indexed="81"/>
            <rFont val="Tahoma"/>
            <family val="2"/>
          </rPr>
          <t>Commission:
Added duplicates since TLAs cover two or more EDBs</t>
        </r>
      </text>
    </comment>
  </commentList>
</comments>
</file>

<file path=xl/comments3.xml><?xml version="1.0" encoding="utf-8"?>
<comments xmlns="http://schemas.openxmlformats.org/spreadsheetml/2006/main">
  <authors>
    <author>Michael Wallace</author>
  </authors>
  <commentList>
    <comment ref="D481" authorId="0">
      <text>
        <r>
          <rPr>
            <b/>
            <sz val="8"/>
            <color indexed="8"/>
            <rFont val="Calibri"/>
            <family val="2"/>
            <scheme val="minor"/>
          </rPr>
          <t>CC:</t>
        </r>
        <r>
          <rPr>
            <sz val="8"/>
            <color indexed="8"/>
            <rFont val="Calibri"/>
            <family val="2"/>
            <scheme val="minor"/>
          </rPr>
          <t xml:space="preserve">
Is shared with NEL</t>
        </r>
      </text>
    </comment>
    <comment ref="I551" authorId="0">
      <text>
        <r>
          <rPr>
            <b/>
            <sz val="8"/>
            <color indexed="8"/>
            <rFont val="Calibri"/>
            <family val="2"/>
            <scheme val="minor"/>
          </rPr>
          <t>CC:</t>
        </r>
        <r>
          <rPr>
            <sz val="8"/>
            <color indexed="8"/>
            <rFont val="Calibri"/>
            <family val="2"/>
            <scheme val="minor"/>
          </rPr>
          <t xml:space="preserve">
Changed to match GXP with TLA with NZIER region.  Adding the intermadiate step of transmission region eliminated as 1) distorts regions and 2) appears to be unnessary</t>
        </r>
      </text>
    </comment>
  </commentList>
</comments>
</file>

<file path=xl/sharedStrings.xml><?xml version="1.0" encoding="utf-8"?>
<sst xmlns="http://schemas.openxmlformats.org/spreadsheetml/2006/main" count="4077" uniqueCount="590">
  <si>
    <t>Legend</t>
  </si>
  <si>
    <t>Alpine Energy</t>
  </si>
  <si>
    <t>Aurora Energy</t>
  </si>
  <si>
    <t>Centralines</t>
  </si>
  <si>
    <t>Electricity Ashburton</t>
  </si>
  <si>
    <t>Electricity Invercargill</t>
  </si>
  <si>
    <t xml:space="preserve">Horizon Energy </t>
  </si>
  <si>
    <t>Nelson Electricity</t>
  </si>
  <si>
    <t>Network Tasman</t>
  </si>
  <si>
    <t xml:space="preserve">OtagoNet </t>
  </si>
  <si>
    <t>Powerco</t>
  </si>
  <si>
    <t>The Lines Company</t>
  </si>
  <si>
    <t>Top Energy</t>
  </si>
  <si>
    <t>Unison</t>
  </si>
  <si>
    <t>Vector</t>
  </si>
  <si>
    <t>Wellington Electricity</t>
  </si>
  <si>
    <t>Orion</t>
  </si>
  <si>
    <t>NZIER region</t>
  </si>
  <si>
    <t>Northland</t>
  </si>
  <si>
    <t>Auckland</t>
  </si>
  <si>
    <t>Waikato</t>
  </si>
  <si>
    <t>Bay of Plenty</t>
  </si>
  <si>
    <t>Gisborne-Hawke's Bay</t>
  </si>
  <si>
    <t>Taranaki</t>
  </si>
  <si>
    <t>Manawatu-Wanganui</t>
  </si>
  <si>
    <t>Wellington</t>
  </si>
  <si>
    <t>Upper South Island</t>
  </si>
  <si>
    <t>Canterbury</t>
  </si>
  <si>
    <t>Otago</t>
  </si>
  <si>
    <t>Southland</t>
  </si>
  <si>
    <t>Eastland Network</t>
  </si>
  <si>
    <t>Regional weightings for GDP growth (based on GXP level electricity volumes)</t>
  </si>
  <si>
    <t>Assume real GDP growth as per Gisborne-Hawke's Bay regions</t>
  </si>
  <si>
    <t>Assume real GDP growth as per Upper South Island applies</t>
  </si>
  <si>
    <t>Subnational population projections</t>
  </si>
  <si>
    <t>TLA</t>
  </si>
  <si>
    <t>2006</t>
  </si>
  <si>
    <t>2011</t>
  </si>
  <si>
    <t>2016</t>
  </si>
  <si>
    <t>Far North District</t>
  </si>
  <si>
    <t>Whangarei District</t>
  </si>
  <si>
    <t>Kaipara District</t>
  </si>
  <si>
    <t>Rodney District</t>
  </si>
  <si>
    <t>North Shore City</t>
  </si>
  <si>
    <t>Waitakere City</t>
  </si>
  <si>
    <t>Auckland City</t>
  </si>
  <si>
    <t>Manukau City</t>
  </si>
  <si>
    <t>Papakura District</t>
  </si>
  <si>
    <t>Franklin District</t>
  </si>
  <si>
    <t>Thames-Coromandel District</t>
  </si>
  <si>
    <t>Hauraki District</t>
  </si>
  <si>
    <t>Waikato District</t>
  </si>
  <si>
    <t>Matamata-Piako District</t>
  </si>
  <si>
    <t>Hamilton City</t>
  </si>
  <si>
    <t>Waipa District</t>
  </si>
  <si>
    <t>Otorohanga District</t>
  </si>
  <si>
    <t>South Waikato District</t>
  </si>
  <si>
    <t>Waitomo District</t>
  </si>
  <si>
    <t>Taupo District</t>
  </si>
  <si>
    <t>Western Bay of Plenty District</t>
  </si>
  <si>
    <t>Tauranga City</t>
  </si>
  <si>
    <t>Rotorua District</t>
  </si>
  <si>
    <t>Whakatane District</t>
  </si>
  <si>
    <t>Kawerau District</t>
  </si>
  <si>
    <t>Opotiki District</t>
  </si>
  <si>
    <t>Gisborne District</t>
  </si>
  <si>
    <t>Wairoa District</t>
  </si>
  <si>
    <t>Hastings District</t>
  </si>
  <si>
    <t>Napier City</t>
  </si>
  <si>
    <t>Central Hawke's Bay District</t>
  </si>
  <si>
    <t>New Plymouth District</t>
  </si>
  <si>
    <t>Stratford District</t>
  </si>
  <si>
    <t>South Taranaki District</t>
  </si>
  <si>
    <t>Ruapehu District</t>
  </si>
  <si>
    <t>Wanganui District</t>
  </si>
  <si>
    <t>Rangitikei District</t>
  </si>
  <si>
    <t>Manawatu District</t>
  </si>
  <si>
    <t>Palmerston North City</t>
  </si>
  <si>
    <t>Tararua District</t>
  </si>
  <si>
    <t>Horowhenua District</t>
  </si>
  <si>
    <t>Kapiti Coast District</t>
  </si>
  <si>
    <t>Porirua City</t>
  </si>
  <si>
    <t>Upper Hutt City</t>
  </si>
  <si>
    <t>Lower Hutt City</t>
  </si>
  <si>
    <t>Wellington City</t>
  </si>
  <si>
    <t>Masterton District</t>
  </si>
  <si>
    <t>Carterton District</t>
  </si>
  <si>
    <t>South Wairarapa District</t>
  </si>
  <si>
    <t>Tasman District</t>
  </si>
  <si>
    <t>Nelson City</t>
  </si>
  <si>
    <t>Marlborough District</t>
  </si>
  <si>
    <t>Kaikoura District</t>
  </si>
  <si>
    <t>Buller District</t>
  </si>
  <si>
    <t>Grey District</t>
  </si>
  <si>
    <t>Westland District</t>
  </si>
  <si>
    <t>Hurunui District</t>
  </si>
  <si>
    <t>Waimakariri District</t>
  </si>
  <si>
    <t>Christchurch City</t>
  </si>
  <si>
    <t>Selwyn District</t>
  </si>
  <si>
    <t>Ashburton District</t>
  </si>
  <si>
    <t>Timaru District</t>
  </si>
  <si>
    <t>Mackenzie District</t>
  </si>
  <si>
    <t>Waimate District</t>
  </si>
  <si>
    <t>Chatham Islands Territory</t>
  </si>
  <si>
    <t>Waitaki District</t>
  </si>
  <si>
    <t>Central Otago District</t>
  </si>
  <si>
    <t>Queenstown-Lakes District</t>
  </si>
  <si>
    <t>Dunedin City</t>
  </si>
  <si>
    <t>Clutha District</t>
  </si>
  <si>
    <t>Southland District</t>
  </si>
  <si>
    <t>Gore District</t>
  </si>
  <si>
    <t>Invercargill City</t>
  </si>
  <si>
    <t>http://www.stats.govt.nz/tools_and_services/tools/tablebuilder/population-projections-tables.aspx</t>
  </si>
  <si>
    <t>Matching NZIER region</t>
  </si>
  <si>
    <t>Year</t>
  </si>
  <si>
    <t>Residential</t>
  </si>
  <si>
    <t>Total</t>
  </si>
  <si>
    <t>Source : New Zealand Energy Data File 2011, MED, p.115</t>
  </si>
  <si>
    <t>Estimated number of households</t>
  </si>
  <si>
    <t>kWh per household</t>
  </si>
  <si>
    <t>LN (Residential Consumption)</t>
  </si>
  <si>
    <t>LN (households)</t>
  </si>
  <si>
    <t>Annual trend growth</t>
  </si>
  <si>
    <t>Annual log growth</t>
  </si>
  <si>
    <t>Northpower</t>
  </si>
  <si>
    <t>WEL Networks</t>
  </si>
  <si>
    <t>Waipa Networks</t>
  </si>
  <si>
    <t>Scanpower</t>
  </si>
  <si>
    <t>Electra</t>
  </si>
  <si>
    <t>Marlborough Lines</t>
  </si>
  <si>
    <t>Buller Network</t>
  </si>
  <si>
    <t>MainPower</t>
  </si>
  <si>
    <t>Westpower</t>
  </si>
  <si>
    <t>Network Waitaki</t>
  </si>
  <si>
    <t>The Power Company</t>
  </si>
  <si>
    <t>Residential (GWh)</t>
  </si>
  <si>
    <t>Allocation of TLA 2016 population projections to EDBs</t>
  </si>
  <si>
    <t>Population 2016</t>
  </si>
  <si>
    <t>Population 2011</t>
  </si>
  <si>
    <t xml:space="preserve">Match TLA to EDB </t>
  </si>
  <si>
    <t>Region</t>
  </si>
  <si>
    <t>Counties Power</t>
  </si>
  <si>
    <t>GXP electricity volumes (source: EA centralised dataset)</t>
  </si>
  <si>
    <t>n_days</t>
  </si>
  <si>
    <t>ABY0111</t>
  </si>
  <si>
    <t>ADD0111</t>
  </si>
  <si>
    <t>ADD0661</t>
  </si>
  <si>
    <t>AHA0111</t>
  </si>
  <si>
    <t>ALB0331</t>
  </si>
  <si>
    <t>ALB1101</t>
  </si>
  <si>
    <t>ANA0111</t>
  </si>
  <si>
    <t>APS0111</t>
  </si>
  <si>
    <t>ARG1101</t>
  </si>
  <si>
    <t>ASB0331</t>
  </si>
  <si>
    <t>ASB0661</t>
  </si>
  <si>
    <t>ASY0111</t>
  </si>
  <si>
    <t>ATI0111</t>
  </si>
  <si>
    <t>ATU1101</t>
  </si>
  <si>
    <t>BAL0331</t>
  </si>
  <si>
    <t>BDE0111</t>
  </si>
  <si>
    <t>BLN0331</t>
  </si>
  <si>
    <t>BOB0331</t>
  </si>
  <si>
    <t>BOB1101</t>
  </si>
  <si>
    <t>BPD1101</t>
  </si>
  <si>
    <t>BPE0331</t>
  </si>
  <si>
    <t>BPE0551</t>
  </si>
  <si>
    <t>BPT1101</t>
  </si>
  <si>
    <t>BRB0331</t>
  </si>
  <si>
    <t>BRK0331</t>
  </si>
  <si>
    <t>BRY0111</t>
  </si>
  <si>
    <t>BRY0661</t>
  </si>
  <si>
    <t>BWK1101</t>
  </si>
  <si>
    <t>CBE0331</t>
  </si>
  <si>
    <t>CBG0111</t>
  </si>
  <si>
    <t>CLH0111</t>
  </si>
  <si>
    <t>CML0331</t>
  </si>
  <si>
    <t>COL0111</t>
  </si>
  <si>
    <t>CPK0111</t>
  </si>
  <si>
    <t>CPK0331</t>
  </si>
  <si>
    <t>CST0111</t>
  </si>
  <si>
    <t>CST0331</t>
  </si>
  <si>
    <t>CUL0331</t>
  </si>
  <si>
    <t>CYD0331</t>
  </si>
  <si>
    <t>DAR0111</t>
  </si>
  <si>
    <t>DOB0331</t>
  </si>
  <si>
    <t>DVK0111</t>
  </si>
  <si>
    <t>EDG0331</t>
  </si>
  <si>
    <t>EDN0331</t>
  </si>
  <si>
    <t>FHL0331</t>
  </si>
  <si>
    <t>FKN0331</t>
  </si>
  <si>
    <t>GFD0331</t>
  </si>
  <si>
    <t>GIS0111</t>
  </si>
  <si>
    <t>GIS0501</t>
  </si>
  <si>
    <t>GLN0331</t>
  </si>
  <si>
    <t>GLN0332</t>
  </si>
  <si>
    <t>GOR0331</t>
  </si>
  <si>
    <t>GYM0661</t>
  </si>
  <si>
    <t>GYT0331</t>
  </si>
  <si>
    <t>HAM0111</t>
  </si>
  <si>
    <t>HAM0331</t>
  </si>
  <si>
    <t>HAM0551</t>
  </si>
  <si>
    <t>HAY0111</t>
  </si>
  <si>
    <t>HAY0331</t>
  </si>
  <si>
    <t>HEN0331</t>
  </si>
  <si>
    <t>HEP0331</t>
  </si>
  <si>
    <t>HIN0331</t>
  </si>
  <si>
    <t>HKK0661</t>
  </si>
  <si>
    <t>HLY0331</t>
  </si>
  <si>
    <t>HOR0331</t>
  </si>
  <si>
    <t>HOR0661</t>
  </si>
  <si>
    <t>HTI0331</t>
  </si>
  <si>
    <t>HUI0331</t>
  </si>
  <si>
    <t>HWA0331</t>
  </si>
  <si>
    <t>HWA0332</t>
  </si>
  <si>
    <t>HWA1101</t>
  </si>
  <si>
    <t>HWA1102</t>
  </si>
  <si>
    <t>HWB0331</t>
  </si>
  <si>
    <t>HWB0332</t>
  </si>
  <si>
    <t>INV0331</t>
  </si>
  <si>
    <t>ISL0331</t>
  </si>
  <si>
    <t>ISL0661</t>
  </si>
  <si>
    <t>KAI0111</t>
  </si>
  <si>
    <t>KAW0111</t>
  </si>
  <si>
    <t>KAW0112</t>
  </si>
  <si>
    <t>KAW0113</t>
  </si>
  <si>
    <t>KEN0331</t>
  </si>
  <si>
    <t>KIK0111</t>
  </si>
  <si>
    <t>KIN0111</t>
  </si>
  <si>
    <t>KIN0112</t>
  </si>
  <si>
    <t>KIN0331</t>
  </si>
  <si>
    <t>KKA0331</t>
  </si>
  <si>
    <t>KMO0331</t>
  </si>
  <si>
    <t>KOE0331</t>
  </si>
  <si>
    <t>KPA1101</t>
  </si>
  <si>
    <t>KPU0661</t>
  </si>
  <si>
    <t>KTA0331</t>
  </si>
  <si>
    <t>KUM0661</t>
  </si>
  <si>
    <t>KWA0111</t>
  </si>
  <si>
    <t>LFD1101</t>
  </si>
  <si>
    <t>LFD1102</t>
  </si>
  <si>
    <t>LTN0331</t>
  </si>
  <si>
    <t>MAT1101</t>
  </si>
  <si>
    <t>MCH0111</t>
  </si>
  <si>
    <t>MDN0331</t>
  </si>
  <si>
    <t>MER0331</t>
  </si>
  <si>
    <t>MGM0331</t>
  </si>
  <si>
    <t>MHO0331</t>
  </si>
  <si>
    <t>MLG0111</t>
  </si>
  <si>
    <t>MLG0331</t>
  </si>
  <si>
    <t>MLN0661</t>
  </si>
  <si>
    <t>MLN0664</t>
  </si>
  <si>
    <t>MNG0331</t>
  </si>
  <si>
    <t>MNG1101</t>
  </si>
  <si>
    <t>MNI0111</t>
  </si>
  <si>
    <t>MOT0111</t>
  </si>
  <si>
    <t>MPE0331</t>
  </si>
  <si>
    <t>MPI0331</t>
  </si>
  <si>
    <t>MPI0661</t>
  </si>
  <si>
    <t>MRA0111</t>
  </si>
  <si>
    <t>MRR0111</t>
  </si>
  <si>
    <t>MST0331</t>
  </si>
  <si>
    <t>MTI0111</t>
  </si>
  <si>
    <t>MTM0111</t>
  </si>
  <si>
    <t>MTM0331</t>
  </si>
  <si>
    <t>MTN0331</t>
  </si>
  <si>
    <t>MTO0331</t>
  </si>
  <si>
    <t>MTR0331</t>
  </si>
  <si>
    <t>NMA0331</t>
  </si>
  <si>
    <t>NPK0331</t>
  </si>
  <si>
    <t>NSY0331</t>
  </si>
  <si>
    <t>OAM0331</t>
  </si>
  <si>
    <t>OKI0111</t>
  </si>
  <si>
    <t>OKN0111</t>
  </si>
  <si>
    <t>ONG0331</t>
  </si>
  <si>
    <t>OPK0331</t>
  </si>
  <si>
    <t>ORO1101</t>
  </si>
  <si>
    <t>ORO1102</t>
  </si>
  <si>
    <t>OTA0221</t>
  </si>
  <si>
    <t>OTI0111</t>
  </si>
  <si>
    <t>OWH0111</t>
  </si>
  <si>
    <t>PAK0331</t>
  </si>
  <si>
    <t>PAL0331</t>
  </si>
  <si>
    <t>PAP0111</t>
  </si>
  <si>
    <t>PAP0661</t>
  </si>
  <si>
    <t>PEN0221</t>
  </si>
  <si>
    <t>PEN0331</t>
  </si>
  <si>
    <t>PEN1101</t>
  </si>
  <si>
    <t>PNI0331</t>
  </si>
  <si>
    <t>PPI2201</t>
  </si>
  <si>
    <t>PRM0331</t>
  </si>
  <si>
    <t>RDF0331</t>
  </si>
  <si>
    <t>RFN1101</t>
  </si>
  <si>
    <t>RFN1102</t>
  </si>
  <si>
    <t>RFT0111</t>
  </si>
  <si>
    <t>ROB1101</t>
  </si>
  <si>
    <t>ROS0221</t>
  </si>
  <si>
    <t>ROS1101</t>
  </si>
  <si>
    <t>ROT0111</t>
  </si>
  <si>
    <t>ROT0331</t>
  </si>
  <si>
    <t>SBK0331</t>
  </si>
  <si>
    <t>SDN0331</t>
  </si>
  <si>
    <t>SFD0331</t>
  </si>
  <si>
    <t>SFD2201</t>
  </si>
  <si>
    <t>SPN0331</t>
  </si>
  <si>
    <t>SPN0661</t>
  </si>
  <si>
    <t>STK0331</t>
  </si>
  <si>
    <t>STU0111</t>
  </si>
  <si>
    <t>SVL0331</t>
  </si>
  <si>
    <t>TAK0331</t>
  </si>
  <si>
    <t>TGA0111</t>
  </si>
  <si>
    <t>TGA0331</t>
  </si>
  <si>
    <t>TIM0111</t>
  </si>
  <si>
    <t>TKA0331</t>
  </si>
  <si>
    <t>TKH0111</t>
  </si>
  <si>
    <t>TKR0331</t>
  </si>
  <si>
    <t>TKU0331</t>
  </si>
  <si>
    <t>TMI0331</t>
  </si>
  <si>
    <t>TMK0331</t>
  </si>
  <si>
    <t>TMN0551</t>
  </si>
  <si>
    <t>TMU0111</t>
  </si>
  <si>
    <t>TNG0111</t>
  </si>
  <si>
    <t>TNG0551</t>
  </si>
  <si>
    <t>TOB0501</t>
  </si>
  <si>
    <t>TRK0111</t>
  </si>
  <si>
    <t>TUI0111</t>
  </si>
  <si>
    <t>TWH0331</t>
  </si>
  <si>
    <t>TWI2201</t>
  </si>
  <si>
    <t>TWZ0331</t>
  </si>
  <si>
    <t>UHT0331</t>
  </si>
  <si>
    <t>WAI0111</t>
  </si>
  <si>
    <t>WDV0111</t>
  </si>
  <si>
    <t>WEL0331</t>
  </si>
  <si>
    <t>WES0331</t>
  </si>
  <si>
    <t>WGN0331</t>
  </si>
  <si>
    <t>WHI0111</t>
  </si>
  <si>
    <t>WHU0331</t>
  </si>
  <si>
    <t>WIL0331</t>
  </si>
  <si>
    <t>WIR0331</t>
  </si>
  <si>
    <t>WKM0331</t>
  </si>
  <si>
    <t>WKO0331</t>
  </si>
  <si>
    <t>WMG0331</t>
  </si>
  <si>
    <t>WPR0331</t>
  </si>
  <si>
    <t>WPR0661</t>
  </si>
  <si>
    <t>WPT0111</t>
  </si>
  <si>
    <t>WPW0331</t>
  </si>
  <si>
    <t>WRA0111</t>
  </si>
  <si>
    <t>WRA0501</t>
  </si>
  <si>
    <t>WRK0331</t>
  </si>
  <si>
    <t>WTK0331</t>
  </si>
  <si>
    <t>WTN0111</t>
  </si>
  <si>
    <t>WTN0661</t>
  </si>
  <si>
    <t>WTU0331</t>
  </si>
  <si>
    <t>WVY0111</t>
  </si>
  <si>
    <t>WWD1102</t>
  </si>
  <si>
    <t>WWD1103</t>
  </si>
  <si>
    <t>GXP/GIP</t>
  </si>
  <si>
    <t>Transmission region</t>
  </si>
  <si>
    <t>Main lines company</t>
  </si>
  <si>
    <t>South Canterbury</t>
  </si>
  <si>
    <t>Orion New Zealand Limited</t>
  </si>
  <si>
    <t>North Isthmus</t>
  </si>
  <si>
    <t>United Networks Ltd</t>
  </si>
  <si>
    <t>West Coast</t>
  </si>
  <si>
    <t>Electricity Ashburton Ltd</t>
  </si>
  <si>
    <t/>
  </si>
  <si>
    <t>Westpower Ltd</t>
  </si>
  <si>
    <t>Otago Southland</t>
  </si>
  <si>
    <t>Otago Power Ltd</t>
  </si>
  <si>
    <t>Nelson Marlborough</t>
  </si>
  <si>
    <t>Marlborough Lines Ltd</t>
  </si>
  <si>
    <t>Counties Power Ltd</t>
  </si>
  <si>
    <t>Central</t>
  </si>
  <si>
    <t>Powerco Ltd</t>
  </si>
  <si>
    <t>Northpower Ltd</t>
  </si>
  <si>
    <t>Waipa Power Ltd</t>
  </si>
  <si>
    <t>Aurora Energy Ltd</t>
  </si>
  <si>
    <t>Wellington Electricity Lines Limited</t>
  </si>
  <si>
    <t>MainPower NZ Ltd</t>
  </si>
  <si>
    <t>Scanpower Ltd</t>
  </si>
  <si>
    <t>BOP</t>
  </si>
  <si>
    <t>Horizon Energy Distribution Limited</t>
  </si>
  <si>
    <t>The Power Company Ltd</t>
  </si>
  <si>
    <t>Hawkes Bay</t>
  </si>
  <si>
    <t>Unison Network Ltd</t>
  </si>
  <si>
    <t>Eastland Network Ltd</t>
  </si>
  <si>
    <t>Electricity Invercargill Ltd</t>
  </si>
  <si>
    <t>Network Tasman Ltd</t>
  </si>
  <si>
    <t>Top Energy Ltd</t>
  </si>
  <si>
    <t>ElectraLines</t>
  </si>
  <si>
    <t>Vector Limited</t>
  </si>
  <si>
    <t>Network Waitaki Ltd</t>
  </si>
  <si>
    <t>Buller Electricity Ltd</t>
  </si>
  <si>
    <t>SWN2201</t>
  </si>
  <si>
    <t>New Zealand Aluminium Smelters Ltd</t>
  </si>
  <si>
    <t>WKM2201</t>
  </si>
  <si>
    <t>Central Hawkes Bay Power Ltd</t>
  </si>
  <si>
    <t>Source: Electricity Authority, Datasheet of GXPs/GIPs where there is demand, accessed 20 September 2011, http://www.ea.govt.nz/document/11896/download/industry/modelling/cds/</t>
  </si>
  <si>
    <t xml:space="preserve">Matching electricity volumes to  EDB and geographic definition </t>
  </si>
  <si>
    <t>EDB</t>
  </si>
  <si>
    <t>EDB (Commission name)</t>
  </si>
  <si>
    <t>Match EA lines company names  to Commission names</t>
  </si>
  <si>
    <t>Commission name</t>
  </si>
  <si>
    <t>EA name</t>
  </si>
  <si>
    <t>Total estimated resident population</t>
  </si>
  <si>
    <t>Source: Statistics NZ, http://www.stats.govt.nz/browse_for_stats/population/estimates_and_projections/national-pop-estimates.aspx</t>
  </si>
  <si>
    <t>Mean year ended 31 December</t>
  </si>
  <si>
    <t>Household Estimates</t>
  </si>
  <si>
    <t>Source Stats NZ, http://www.stats.govt.nz/browse_for_stats/population/estimates_and_projections/dwelling-and-household-estimates.aspx</t>
  </si>
  <si>
    <t>NZIER Region</t>
  </si>
  <si>
    <t>Nelson Electricity Limited</t>
  </si>
  <si>
    <t>Non-exempt</t>
  </si>
  <si>
    <t>Exempt</t>
  </si>
  <si>
    <t>Roxburgh</t>
  </si>
  <si>
    <t>Teviot</t>
  </si>
  <si>
    <t>Ranfurly</t>
  </si>
  <si>
    <t>Maniototo</t>
  </si>
  <si>
    <t>Naseby</t>
  </si>
  <si>
    <t>Dunstan</t>
  </si>
  <si>
    <t>Clyde</t>
  </si>
  <si>
    <t>Alexandra</t>
  </si>
  <si>
    <t>Cromwell</t>
  </si>
  <si>
    <t>CENTRAL OTAGO</t>
  </si>
  <si>
    <t>Weston</t>
  </si>
  <si>
    <t>Ardgowan</t>
  </si>
  <si>
    <t>Cape Wanbrow</t>
  </si>
  <si>
    <t>Maheno</t>
  </si>
  <si>
    <t>Kakanui</t>
  </si>
  <si>
    <t>Hampden</t>
  </si>
  <si>
    <t>Oamaru</t>
  </si>
  <si>
    <t>Palmerston</t>
  </si>
  <si>
    <t>Waihemo</t>
  </si>
  <si>
    <t>Nenthorn</t>
  </si>
  <si>
    <t>WAITAKI</t>
  </si>
  <si>
    <t>Norsewood</t>
  </si>
  <si>
    <t>Owahanga</t>
  </si>
  <si>
    <t>Dannevirke</t>
  </si>
  <si>
    <t>Papatawa</t>
  </si>
  <si>
    <t>Woodville</t>
  </si>
  <si>
    <t>Mangatainoka</t>
  </si>
  <si>
    <t>Pahiatua</t>
  </si>
  <si>
    <t>Eketahuna</t>
  </si>
  <si>
    <t>Nireaha</t>
  </si>
  <si>
    <t>TARARUA</t>
  </si>
  <si>
    <t>Owhango</t>
  </si>
  <si>
    <t>Ohura</t>
  </si>
  <si>
    <t>Ngapuke</t>
  </si>
  <si>
    <t>Raurimu</t>
  </si>
  <si>
    <t>National Park</t>
  </si>
  <si>
    <t>Otangiwai</t>
  </si>
  <si>
    <t>Taumaranui</t>
  </si>
  <si>
    <t>Manunui</t>
  </si>
  <si>
    <t>Tangiwai</t>
  </si>
  <si>
    <t>Ohakune</t>
  </si>
  <si>
    <t>Raetihi</t>
  </si>
  <si>
    <t>Waiouru</t>
  </si>
  <si>
    <t>RUAPEHU</t>
  </si>
  <si>
    <t>Oruori</t>
  </si>
  <si>
    <t>Kurateu</t>
  </si>
  <si>
    <t>Mangakino</t>
  </si>
  <si>
    <t>Turangi</t>
  </si>
  <si>
    <t>Acacia Bay</t>
  </si>
  <si>
    <t>Waitakei</t>
  </si>
  <si>
    <t>Maunganamu</t>
  </si>
  <si>
    <t>Taupo</t>
  </si>
  <si>
    <t>Marotiri</t>
  </si>
  <si>
    <t>Oruanui</t>
  </si>
  <si>
    <t>Kinloch</t>
  </si>
  <si>
    <t>Iwitahi</t>
  </si>
  <si>
    <t>Rangipo</t>
  </si>
  <si>
    <t>TAUPO</t>
  </si>
  <si>
    <t>Central Otago</t>
  </si>
  <si>
    <t>Waitaki</t>
  </si>
  <si>
    <t>Tararua</t>
  </si>
  <si>
    <t>Ruapehu</t>
  </si>
  <si>
    <t>Papakura</t>
  </si>
  <si>
    <t>PAPAKURA</t>
  </si>
  <si>
    <t>Aurora</t>
  </si>
  <si>
    <t>OtagoNet</t>
  </si>
  <si>
    <t>Duntroon</t>
  </si>
  <si>
    <t>Kurow</t>
  </si>
  <si>
    <t>Omarama</t>
  </si>
  <si>
    <t>Otematata</t>
  </si>
  <si>
    <t>Aviemore</t>
  </si>
  <si>
    <t>Taharua</t>
  </si>
  <si>
    <t>Rangitaiki</t>
  </si>
  <si>
    <t>Real GDP growth by year and region</t>
  </si>
  <si>
    <t>Calculation to match TLA based on further disaggregation</t>
  </si>
  <si>
    <t>Assumption made due to lack of further information</t>
  </si>
  <si>
    <t>Allocation of TLA 2011 population projections to EDBs</t>
  </si>
  <si>
    <t xml:space="preserve">GXP electric energy offtake by EDB and NZIER region </t>
  </si>
  <si>
    <t>Change in constant price revenue</t>
  </si>
  <si>
    <t>1.1.1.5.2</t>
  </si>
  <si>
    <t>Input data</t>
  </si>
  <si>
    <t>For all years &amp; suppliers</t>
  </si>
  <si>
    <t>1.1.1.5.1</t>
  </si>
  <si>
    <t>Change in real GDP</t>
  </si>
  <si>
    <t>1.1.1.4</t>
  </si>
  <si>
    <t>For all years:</t>
  </si>
  <si>
    <t>1.1.1.1.1</t>
  </si>
  <si>
    <t>1.1.1.3</t>
  </si>
  <si>
    <t>Share of residential distribution line charge revenue from a charge based on electricity delivered</t>
  </si>
  <si>
    <t>1.1.1.1.3</t>
  </si>
  <si>
    <t>(based on econometric modelling)</t>
  </si>
  <si>
    <t>Number of households</t>
  </si>
  <si>
    <t>Residential energy use (Kwh)</t>
  </si>
  <si>
    <t>Share of total revenue from household customers (based on 2011 data, except for Nelson)</t>
  </si>
  <si>
    <t xml:space="preserve">Share of residential distribution line charge revenue from a charge based on electricity delivered (based on 2011 data) </t>
  </si>
  <si>
    <t>Percentage change in industrial and commercial constant price revenue associated with a 1% change in real GDP</t>
  </si>
  <si>
    <t>Share of total revenue from residential users</t>
  </si>
  <si>
    <t>Change in number of residential users</t>
  </si>
  <si>
    <t>Change in electricity use per residential user</t>
  </si>
  <si>
    <t>Exempt total</t>
  </si>
  <si>
    <t>-</t>
  </si>
  <si>
    <t>Source: Population Projections by New Zealand Statistics, data 24 October 2007, updated on 24 February 2010</t>
  </si>
  <si>
    <t>Sub-regional population</t>
  </si>
  <si>
    <t>http://stats.govt.nz/Census/2006CensusHomePage/QuickStats/AboutAPlace.aspx</t>
  </si>
  <si>
    <t>TLA region</t>
  </si>
  <si>
    <t>Sub-region</t>
  </si>
  <si>
    <t>Percent of region</t>
  </si>
  <si>
    <t>Source: Statistics New Zealand Census 2006</t>
  </si>
  <si>
    <t>Matching GXPs to EDBs and Region</t>
  </si>
  <si>
    <t>GXP</t>
  </si>
  <si>
    <t>Offtake_in_GWh</t>
  </si>
  <si>
    <t>1991 to 1997</t>
  </si>
  <si>
    <t>1991 to 2000</t>
  </si>
  <si>
    <t>1991 to 2001</t>
  </si>
  <si>
    <t>1991 to 2002</t>
  </si>
  <si>
    <t>1991 to 2003</t>
  </si>
  <si>
    <t>1991 to 2004</t>
  </si>
  <si>
    <t>1991 to 2005</t>
  </si>
  <si>
    <t>1991 to 2006</t>
  </si>
  <si>
    <t>1991 to 2007</t>
  </si>
  <si>
    <t>1991 to 2008</t>
  </si>
  <si>
    <t>1991 to 2009</t>
  </si>
  <si>
    <t>1991 to 2010</t>
  </si>
  <si>
    <t>1991 to 1999</t>
  </si>
  <si>
    <t>1991 to 1998</t>
  </si>
  <si>
    <t>1991 to 1992</t>
  </si>
  <si>
    <t>1991 to 1993</t>
  </si>
  <si>
    <t>1991 to 1994</t>
  </si>
  <si>
    <t>1991 to 1995</t>
  </si>
  <si>
    <t>1991 to 1996</t>
  </si>
  <si>
    <t>Calculation</t>
  </si>
  <si>
    <t xml:space="preserve"> EDB</t>
  </si>
  <si>
    <t>Matching ID</t>
  </si>
  <si>
    <t>Sorted alphabetically</t>
  </si>
  <si>
    <t>Matched TLA to EDB 1:1 (as starting point, used Critchlow database)</t>
  </si>
  <si>
    <t>Matching EDB (manual)</t>
  </si>
  <si>
    <t>Allocation of area covered by EDB to Territorial Local Authority</t>
  </si>
  <si>
    <t>Residential electricity consumption by category  and number of households</t>
  </si>
  <si>
    <t>For further refinement, where a TLA covers more than one EDB</t>
  </si>
  <si>
    <t xml:space="preserve">GDP forecasts </t>
  </si>
  <si>
    <t>Cumulartive 13 to 15 (for graph)</t>
  </si>
  <si>
    <t>Summary</t>
  </si>
  <si>
    <t>Description</t>
  </si>
  <si>
    <t>Worksheet</t>
  </si>
  <si>
    <t>Supplier</t>
  </si>
  <si>
    <t>Annual growth</t>
  </si>
  <si>
    <t>Cumulative growth 2012/13 to 2014/15</t>
  </si>
  <si>
    <t xml:space="preserve">Annual change in population </t>
  </si>
  <si>
    <t xml:space="preserve">Change in population </t>
  </si>
  <si>
    <t>Data for graph (exludes Orions)</t>
  </si>
  <si>
    <t>Revenue shares</t>
  </si>
  <si>
    <t>Inputs</t>
  </si>
  <si>
    <t>Formula discontinuity</t>
  </si>
  <si>
    <t>GDP</t>
  </si>
  <si>
    <t>Workings for calculating the GDP growth  relevant to commercial and industrial electricity users</t>
  </si>
  <si>
    <t>Population</t>
  </si>
  <si>
    <t>Workings for calculating the population growth relevant to residential electricity users</t>
  </si>
  <si>
    <t>Revenue Shares</t>
  </si>
  <si>
    <t>Details of inputs used in the model</t>
  </si>
  <si>
    <t>Inputs restricted</t>
  </si>
  <si>
    <t>Details of restricted data inputs used in the model</t>
  </si>
  <si>
    <t>Summarises the results</t>
  </si>
  <si>
    <t>Share of line charge revenue from residential users, and share of residential line charge revenue  from a charge based on electricity delivered</t>
  </si>
  <si>
    <t>Energy use per residential user</t>
  </si>
  <si>
    <t>indicates main result</t>
  </si>
  <si>
    <t>Figure for reasons paper</t>
  </si>
  <si>
    <t>Estimated population growth for the areas covered by each supplier's network</t>
  </si>
  <si>
    <t>Estimated GDP for the area covered by each supplier's network</t>
  </si>
  <si>
    <t>Figures for reasons paper</t>
  </si>
  <si>
    <t>Transposed and sorted GDP forecasts</t>
  </si>
  <si>
    <t>Cummulative change</t>
  </si>
  <si>
    <t xml:space="preserve">Change in electricity use per household </t>
  </si>
  <si>
    <t xml:space="preserve">Residential Consumption </t>
  </si>
  <si>
    <t xml:space="preserve">Household growth </t>
  </si>
  <si>
    <t>Trend analysis of electricity use  per residential user</t>
  </si>
  <si>
    <t xml:space="preserve">Population </t>
  </si>
  <si>
    <t>Residential electricity consumption (GWh)</t>
  </si>
  <si>
    <t>Households</t>
  </si>
</sst>
</file>

<file path=xl/styles.xml><?xml version="1.0" encoding="utf-8"?>
<styleSheet xmlns="http://schemas.openxmlformats.org/spreadsheetml/2006/main">
  <numFmts count="59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0.000"/>
    <numFmt numFmtId="167" formatCode="0.0"/>
    <numFmt numFmtId="168" formatCode="0.0%"/>
    <numFmt numFmtId="169" formatCode="_-* #,##0_-;\-* #,##0_-;_-* &quot;-&quot;??_-;_-@_-"/>
    <numFmt numFmtId="170" formatCode="#\ ##0"/>
    <numFmt numFmtId="171" formatCode="d\ mmm\ yyyy"/>
    <numFmt numFmtId="172" formatCode="mmm"/>
    <numFmt numFmtId="173" formatCode="&quot;$&quot;#,##0\ ;\(&quot;$&quot;#,##0\)"/>
    <numFmt numFmtId="174" formatCode="&quot;$&quot;* #,##0.000_);&quot;$&quot;* \(#,##0.000\)"/>
    <numFmt numFmtId="175" formatCode="#,##0_);\(#,##0\);0_);* @_)"/>
    <numFmt numFmtId="176" formatCode="#,##0.0_);\(#,##0.0\);0.0_);* @_)"/>
    <numFmt numFmtId="177" formatCode="#,##0.00_);\(#,##0.00\);0.00_);* @_)"/>
    <numFmt numFmtId="178" formatCode="#,##0.000_);\(#,##0.000\);0.000_);* @_)"/>
    <numFmt numFmtId="179" formatCode="#,##0.0000_);\(#,##0.0000\);0.0000_);* @_)"/>
    <numFmt numFmtId="180" formatCode="0;\-0;0;* @"/>
    <numFmt numFmtId="181" formatCode="0%;\-0%;0%;* @_%"/>
    <numFmt numFmtId="182" formatCode="0.0%;\-0.0%;0.0%;* @_%"/>
    <numFmt numFmtId="183" formatCode="0.00%;\-0.00%;0.00%;* @_%"/>
    <numFmt numFmtId="184" formatCode="0.000%;\-0.000%;0.000%;* @_%"/>
    <numFmt numFmtId="185" formatCode="&quot;$&quot;* #,##0_);&quot;$&quot;* \(#,##0\);&quot;$&quot;* 0_);* @_)"/>
    <numFmt numFmtId="186" formatCode="&quot;$&quot;* #,##0.0_);&quot;$&quot;* \(#,##0.0\);&quot;$&quot;* 0.0_);* @_)"/>
    <numFmt numFmtId="187" formatCode="&quot;$&quot;* #,##0.00_);&quot;$&quot;* \(#,##0.00\);&quot;$&quot;* 0.00_);* @_)"/>
    <numFmt numFmtId="188" formatCode="&quot;$&quot;* #,##0.000_);&quot;$&quot;* \(#,##0.000\);&quot;$&quot;* 0.000_);* @_)"/>
    <numFmt numFmtId="189" formatCode="&quot;$&quot;* #,##0.0000_);&quot;$&quot;* \(#,##0.0000\);&quot;$&quot;* 0.0000_);* @_)"/>
    <numFmt numFmtId="190" formatCode="d\-mmm\-yyyy;[Red]&quot;Not date&quot;;&quot;-&quot;;[Red]* &quot;Not date&quot;"/>
    <numFmt numFmtId="191" formatCode="d\-mmm\-yyyy\ h:mm\ \a\.m\./\p\.m\.;[Red]* &quot;Not date&quot;;&quot;-&quot;;[Red]* &quot;Not date&quot;"/>
    <numFmt numFmtId="192" formatCode="d/mm/yyyy;[Red]* &quot;Not date&quot;;&quot;-&quot;;[Red]* &quot;Not date&quot;"/>
    <numFmt numFmtId="193" formatCode="mmm\-yy;[Red]* &quot;Not date&quot;;&quot;-&quot;;[Red]* &quot;Not date&quot;"/>
    <numFmt numFmtId="194" formatCode="h:mm\ \a\.m\./\p\.m\.;[Red]* &quot;Not time&quot;;\-;[Red]* &quot;Not time&quot;"/>
    <numFmt numFmtId="195" formatCode="[h]:mm;[Red]* &quot;Not time&quot;;[h]:mm;[Red]* &quot;Not time&quot;"/>
    <numFmt numFmtId="196" formatCode="d\-mmm\-yyyy;[Red]* &quot;Not date&quot;;&quot;-&quot;;[Red]* &quot;Not date&quot;"/>
    <numFmt numFmtId="197" formatCode="d\-mmm\-yyyy\ h:mm\ \a\.m\./\p\.m\.;[Red]* &quot;Not time&quot;;0;[Red]* &quot;Not time&quot;"/>
    <numFmt numFmtId="198" formatCode="mm/dd/yyyy;[Red]* &quot;Not date&quot;;&quot;-&quot;;[Red]* &quot;Not date&quot;"/>
    <numFmt numFmtId="199" formatCode="_(@_)"/>
    <numFmt numFmtId="200" formatCode="_(* 0000_);_(* \(0000\);_(* &quot;–&quot;??_);_(@_)"/>
    <numFmt numFmtId="201" formatCode="_(* #,##0.00%_);_(* \(#,##0.00%\);_(* &quot;–&quot;???_);_(* @_)"/>
    <numFmt numFmtId="202" formatCode="_(* #,##0%_);_(* \(#,##0%\);_(* &quot;–&quot;???_);_(* @_)"/>
    <numFmt numFmtId="203" formatCode="_(* #,##0.0%_);_(* \(#,##0.0%\);_(* &quot;–&quot;???_);_(* @_)"/>
    <numFmt numFmtId="204" formatCode="_(* #,##0_);_(* \(#,##0\);_(* &quot;–&quot;??_);_(* @_)"/>
    <numFmt numFmtId="205" formatCode="_(* #,##0.0_);_(* \(#,##0.0\);_(* &quot;–&quot;???_);_(* @_)"/>
    <numFmt numFmtId="206" formatCode="_(* #,##0.00_);_(* \(#,##0.00\);_(* &quot;–&quot;???_);_(* @_)"/>
    <numFmt numFmtId="207" formatCode="_(* #,##0.0000_);_(* \(#,##0.0000\);_(* &quot;–&quot;??_);_(* @_)"/>
    <numFmt numFmtId="208" formatCode="_(* @_)"/>
    <numFmt numFmtId="209" formatCode="_(* [$-1409]d\ mmm\ yyyy\ h\ AM/PM_);_(* @"/>
    <numFmt numFmtId="210" formatCode="_(* #,##0_);_(* \(#,##0\);_(* &quot;–&quot;??_);\(@_)"/>
    <numFmt numFmtId="211" formatCode="_(* #,##0.000_);_(* \(#,##0.000\);_(* &quot;–&quot;??_);_(* @_)"/>
    <numFmt numFmtId="212" formatCode="_(* #,##0_);_(* \(#,##0\);_(* &quot;-&quot;??_);_(@_)"/>
    <numFmt numFmtId="213" formatCode="[$-C09]d\ mmmm\ yyyy;@"/>
    <numFmt numFmtId="214" formatCode="_([$-1409]h:mm\ AM/PM;@"/>
    <numFmt numFmtId="215" formatCode="_([$-1409]d\ mmmm\ yyyy;_(@"/>
    <numFmt numFmtId="216" formatCode="[$-1409]d\ mmm\ yy;@"/>
    <numFmt numFmtId="217" formatCode="_(* #,##0_);_(* \(#,##0\);_(* &quot;-&quot;_);_(@_)"/>
    <numFmt numFmtId="218" formatCode="#,##0.00;[Red]\(#,##0.00\)"/>
    <numFmt numFmtId="219" formatCode="#,##0;[Red]\(#,##0\)"/>
    <numFmt numFmtId="220" formatCode="_ * #,##0.00_ ;_ * \-#,##0.00_ ;_ * &quot;-&quot;??_ ;_ @_ "/>
    <numFmt numFmtId="221" formatCode="_ &quot;$&quot;* #,##0.00_ ;_ &quot;$&quot;* \-#,##0.00_ ;_ &quot;$&quot;* &quot;-&quot;??_ ;_ @_ "/>
    <numFmt numFmtId="222" formatCode="0.000%"/>
  </numFmts>
  <fonts count="1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Helv"/>
    </font>
    <font>
      <sz val="10"/>
      <name val="CG Times (W1)"/>
    </font>
    <font>
      <sz val="9"/>
      <name val="Times New Roman"/>
      <family val="1"/>
    </font>
    <font>
      <i/>
      <sz val="8"/>
      <name val="Times"/>
    </font>
    <font>
      <b/>
      <sz val="8"/>
      <name val="times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Mäori"/>
      <family val="2"/>
    </font>
    <font>
      <sz val="11"/>
      <color indexed="8"/>
      <name val="Arial Mäori"/>
      <family val="2"/>
    </font>
    <font>
      <sz val="11"/>
      <color indexed="9"/>
      <name val="Arial Mäori"/>
      <family val="2"/>
    </font>
    <font>
      <sz val="11"/>
      <color indexed="20"/>
      <name val="Arial Mäori"/>
      <family val="2"/>
    </font>
    <font>
      <b/>
      <sz val="11"/>
      <color indexed="52"/>
      <name val="Arial Mäori"/>
      <family val="2"/>
    </font>
    <font>
      <b/>
      <sz val="11"/>
      <color indexed="9"/>
      <name val="Arial Mäori"/>
      <family val="2"/>
    </font>
    <font>
      <i/>
      <sz val="11"/>
      <color indexed="23"/>
      <name val="Arial Mäori"/>
      <family val="2"/>
    </font>
    <font>
      <sz val="11"/>
      <color indexed="17"/>
      <name val="Arial Mäori"/>
      <family val="2"/>
    </font>
    <font>
      <b/>
      <sz val="15"/>
      <color indexed="56"/>
      <name val="Arial Mäori"/>
      <family val="2"/>
    </font>
    <font>
      <b/>
      <sz val="13"/>
      <color indexed="56"/>
      <name val="Arial Mäori"/>
      <family val="2"/>
    </font>
    <font>
      <b/>
      <sz val="11"/>
      <color indexed="56"/>
      <name val="Arial Mäori"/>
      <family val="2"/>
    </font>
    <font>
      <sz val="11"/>
      <color indexed="62"/>
      <name val="Arial Mäori"/>
      <family val="2"/>
    </font>
    <font>
      <sz val="11"/>
      <color indexed="52"/>
      <name val="Arial Mäori"/>
      <family val="2"/>
    </font>
    <font>
      <sz val="11"/>
      <color indexed="60"/>
      <name val="Arial Mäori"/>
      <family val="2"/>
    </font>
    <font>
      <b/>
      <sz val="11"/>
      <color indexed="63"/>
      <name val="Arial Mäori"/>
      <family val="2"/>
    </font>
    <font>
      <b/>
      <sz val="11"/>
      <color indexed="8"/>
      <name val="Arial Mäori"/>
      <family val="2"/>
    </font>
    <font>
      <sz val="11"/>
      <color indexed="10"/>
      <name val="Arial Mäori"/>
      <family val="2"/>
    </font>
    <font>
      <sz val="10"/>
      <color theme="1"/>
      <name val="Arial Mäo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26"/>
      <color theme="0"/>
      <name val="Calibri"/>
      <family val="2"/>
      <scheme val="minor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11"/>
      <color indexed="52"/>
      <name val="Calibri"/>
      <family val="2"/>
      <scheme val="minor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11"/>
      <color indexed="60"/>
      <name val="Calibri"/>
      <family val="2"/>
      <scheme val="minor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 Mäori"/>
      <family val="2"/>
    </font>
    <font>
      <sz val="10"/>
      <color theme="1"/>
      <name val="Calibri"/>
      <family val="4"/>
      <scheme val="minor"/>
    </font>
    <font>
      <sz val="10"/>
      <color theme="1"/>
      <name val="Cambria"/>
      <family val="1"/>
      <scheme val="major"/>
    </font>
    <font>
      <sz val="10"/>
      <color theme="8"/>
      <name val="Calibri"/>
      <family val="4"/>
      <scheme val="minor"/>
    </font>
    <font>
      <b/>
      <sz val="13"/>
      <color theme="4"/>
      <name val="Calibri"/>
      <family val="4"/>
      <scheme val="minor"/>
    </font>
    <font>
      <i/>
      <sz val="8"/>
      <color theme="1"/>
      <name val="Calibri"/>
      <family val="4"/>
      <scheme val="minor"/>
    </font>
    <font>
      <u/>
      <sz val="10"/>
      <color theme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0"/>
      <color theme="4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0"/>
      <color theme="1"/>
      <name val="Calibri"/>
      <family val="4"/>
      <scheme val="minor"/>
    </font>
    <font>
      <sz val="8"/>
      <color theme="1"/>
      <name val="Cambria"/>
      <family val="1"/>
      <scheme val="major"/>
    </font>
    <font>
      <i/>
      <sz val="8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0"/>
      <color indexed="30"/>
      <name val="Arial"/>
      <family val="2"/>
    </font>
    <font>
      <sz val="16"/>
      <color theme="4"/>
      <name val="Arial"/>
      <family val="2"/>
    </font>
    <font>
      <u/>
      <sz val="7"/>
      <color indexed="12"/>
      <name val="Arial"/>
      <family val="2"/>
    </font>
    <font>
      <sz val="10"/>
      <color indexed="9"/>
      <name val="Arial Mäori"/>
      <family val="2"/>
    </font>
    <font>
      <sz val="10"/>
      <color indexed="20"/>
      <name val="Arial Mäori"/>
      <family val="2"/>
    </font>
    <font>
      <b/>
      <sz val="10"/>
      <color indexed="52"/>
      <name val="Arial Mäori"/>
      <family val="2"/>
    </font>
    <font>
      <b/>
      <sz val="10"/>
      <color indexed="9"/>
      <name val="Arial Mäori"/>
      <family val="2"/>
    </font>
    <font>
      <i/>
      <sz val="10"/>
      <color indexed="23"/>
      <name val="Arial Mäori"/>
      <family val="2"/>
    </font>
    <font>
      <sz val="10"/>
      <color indexed="17"/>
      <name val="Arial Mäori"/>
      <family val="2"/>
    </font>
    <font>
      <sz val="10"/>
      <color indexed="62"/>
      <name val="Arial Mäori"/>
      <family val="2"/>
    </font>
    <font>
      <sz val="10"/>
      <color indexed="52"/>
      <name val="Arial Mäori"/>
      <family val="2"/>
    </font>
    <font>
      <sz val="10"/>
      <color indexed="60"/>
      <name val="Arial Mäori"/>
      <family val="2"/>
    </font>
    <font>
      <b/>
      <sz val="10"/>
      <color indexed="63"/>
      <name val="Arial Mäori"/>
      <family val="2"/>
    </font>
    <font>
      <b/>
      <sz val="10"/>
      <color indexed="8"/>
      <name val="Arial Mäori"/>
      <family val="2"/>
    </font>
    <font>
      <sz val="10"/>
      <color indexed="10"/>
      <name val="Arial Mäori"/>
      <family val="2"/>
    </font>
    <font>
      <sz val="10"/>
      <name val="Arial Mäori"/>
      <family val="2"/>
    </font>
    <font>
      <b/>
      <sz val="10"/>
      <name val="Arial Mäori"/>
      <family val="2"/>
    </font>
    <font>
      <b/>
      <sz val="10"/>
      <color theme="0" tint="-0.34998626667073579"/>
      <name val="Calibri"/>
      <family val="2"/>
      <scheme val="minor"/>
    </font>
    <font>
      <sz val="10"/>
      <name val="Palatino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name val="Arial"/>
      <family val="2"/>
    </font>
    <font>
      <sz val="9"/>
      <name val="Century Gothic"/>
      <family val="2"/>
    </font>
    <font>
      <u/>
      <sz val="9"/>
      <color indexed="12"/>
      <name val="Palatino"/>
    </font>
    <font>
      <i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8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8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26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22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8F0F0"/>
        <bgColor indexed="64"/>
      </patternFill>
    </fill>
    <fill>
      <patternFill patternType="solid">
        <fgColor theme="7" tint="0.8999908444471571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3F8FD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</borders>
  <cellStyleXfs count="2891">
    <xf numFmtId="209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9" fontId="5" fillId="0" borderId="0"/>
    <xf numFmtId="209" fontId="5" fillId="0" borderId="0"/>
    <xf numFmtId="209" fontId="4" fillId="2" borderId="0" applyNumberFormat="0" applyBorder="0" applyAlignment="0" applyProtection="0"/>
    <xf numFmtId="209" fontId="4" fillId="2" borderId="0" applyNumberFormat="0" applyBorder="0" applyAlignment="0" applyProtection="0"/>
    <xf numFmtId="209" fontId="4" fillId="2" borderId="0" applyNumberFormat="0" applyBorder="0" applyAlignment="0" applyProtection="0"/>
    <xf numFmtId="209" fontId="33" fillId="2" borderId="0" applyNumberFormat="0" applyBorder="0" applyAlignment="0" applyProtection="0"/>
    <xf numFmtId="209" fontId="4" fillId="2" borderId="0" applyNumberFormat="0" applyBorder="0" applyAlignment="0" applyProtection="0"/>
    <xf numFmtId="209" fontId="4" fillId="3" borderId="0" applyNumberFormat="0" applyBorder="0" applyAlignment="0" applyProtection="0"/>
    <xf numFmtId="209" fontId="4" fillId="3" borderId="0" applyNumberFormat="0" applyBorder="0" applyAlignment="0" applyProtection="0"/>
    <xf numFmtId="209" fontId="4" fillId="3" borderId="0" applyNumberFormat="0" applyBorder="0" applyAlignment="0" applyProtection="0"/>
    <xf numFmtId="209" fontId="33" fillId="3" borderId="0" applyNumberFormat="0" applyBorder="0" applyAlignment="0" applyProtection="0"/>
    <xf numFmtId="209" fontId="4" fillId="3" borderId="0" applyNumberFormat="0" applyBorder="0" applyAlignment="0" applyProtection="0"/>
    <xf numFmtId="209" fontId="4" fillId="4" borderId="0" applyNumberFormat="0" applyBorder="0" applyAlignment="0" applyProtection="0"/>
    <xf numFmtId="209" fontId="4" fillId="4" borderId="0" applyNumberFormat="0" applyBorder="0" applyAlignment="0" applyProtection="0"/>
    <xf numFmtId="209" fontId="4" fillId="4" borderId="0" applyNumberFormat="0" applyBorder="0" applyAlignment="0" applyProtection="0"/>
    <xf numFmtId="209" fontId="33" fillId="4" borderId="0" applyNumberFormat="0" applyBorder="0" applyAlignment="0" applyProtection="0"/>
    <xf numFmtId="209" fontId="4" fillId="4" borderId="0" applyNumberFormat="0" applyBorder="0" applyAlignment="0" applyProtection="0"/>
    <xf numFmtId="209" fontId="4" fillId="5" borderId="0" applyNumberFormat="0" applyBorder="0" applyAlignment="0" applyProtection="0"/>
    <xf numFmtId="209" fontId="4" fillId="5" borderId="0" applyNumberFormat="0" applyBorder="0" applyAlignment="0" applyProtection="0"/>
    <xf numFmtId="209" fontId="4" fillId="5" borderId="0" applyNumberFormat="0" applyBorder="0" applyAlignment="0" applyProtection="0"/>
    <xf numFmtId="209" fontId="33" fillId="5" borderId="0" applyNumberFormat="0" applyBorder="0" applyAlignment="0" applyProtection="0"/>
    <xf numFmtId="209" fontId="4" fillId="5" borderId="0" applyNumberFormat="0" applyBorder="0" applyAlignment="0" applyProtection="0"/>
    <xf numFmtId="209" fontId="4" fillId="6" borderId="0" applyNumberFormat="0" applyBorder="0" applyAlignment="0" applyProtection="0"/>
    <xf numFmtId="209" fontId="4" fillId="6" borderId="0" applyNumberFormat="0" applyBorder="0" applyAlignment="0" applyProtection="0"/>
    <xf numFmtId="209" fontId="4" fillId="6" borderId="0" applyNumberFormat="0" applyBorder="0" applyAlignment="0" applyProtection="0"/>
    <xf numFmtId="209" fontId="33" fillId="6" borderId="0" applyNumberFormat="0" applyBorder="0" applyAlignment="0" applyProtection="0"/>
    <xf numFmtId="209" fontId="4" fillId="6" borderId="0" applyNumberFormat="0" applyBorder="0" applyAlignment="0" applyProtection="0"/>
    <xf numFmtId="209" fontId="4" fillId="7" borderId="0" applyNumberFormat="0" applyBorder="0" applyAlignment="0" applyProtection="0"/>
    <xf numFmtId="209" fontId="4" fillId="7" borderId="0" applyNumberFormat="0" applyBorder="0" applyAlignment="0" applyProtection="0"/>
    <xf numFmtId="209" fontId="4" fillId="7" borderId="0" applyNumberFormat="0" applyBorder="0" applyAlignment="0" applyProtection="0"/>
    <xf numFmtId="209" fontId="33" fillId="7" borderId="0" applyNumberFormat="0" applyBorder="0" applyAlignment="0" applyProtection="0"/>
    <xf numFmtId="209" fontId="4" fillId="7" borderId="0" applyNumberFormat="0" applyBorder="0" applyAlignment="0" applyProtection="0"/>
    <xf numFmtId="209" fontId="4" fillId="8" borderId="0" applyNumberFormat="0" applyBorder="0" applyAlignment="0" applyProtection="0"/>
    <xf numFmtId="209" fontId="4" fillId="8" borderId="0" applyNumberFormat="0" applyBorder="0" applyAlignment="0" applyProtection="0"/>
    <xf numFmtId="209" fontId="4" fillId="8" borderId="0" applyNumberFormat="0" applyBorder="0" applyAlignment="0" applyProtection="0"/>
    <xf numFmtId="209" fontId="33" fillId="8" borderId="0" applyNumberFormat="0" applyBorder="0" applyAlignment="0" applyProtection="0"/>
    <xf numFmtId="209" fontId="4" fillId="8" borderId="0" applyNumberFormat="0" applyBorder="0" applyAlignment="0" applyProtection="0"/>
    <xf numFmtId="209" fontId="4" fillId="9" borderId="0" applyNumberFormat="0" applyBorder="0" applyAlignment="0" applyProtection="0"/>
    <xf numFmtId="209" fontId="4" fillId="9" borderId="0" applyNumberFormat="0" applyBorder="0" applyAlignment="0" applyProtection="0"/>
    <xf numFmtId="209" fontId="4" fillId="9" borderId="0" applyNumberFormat="0" applyBorder="0" applyAlignment="0" applyProtection="0"/>
    <xf numFmtId="209" fontId="33" fillId="9" borderId="0" applyNumberFormat="0" applyBorder="0" applyAlignment="0" applyProtection="0"/>
    <xf numFmtId="209" fontId="4" fillId="9" borderId="0" applyNumberFormat="0" applyBorder="0" applyAlignment="0" applyProtection="0"/>
    <xf numFmtId="209" fontId="4" fillId="10" borderId="0" applyNumberFormat="0" applyBorder="0" applyAlignment="0" applyProtection="0"/>
    <xf numFmtId="209" fontId="4" fillId="10" borderId="0" applyNumberFormat="0" applyBorder="0" applyAlignment="0" applyProtection="0"/>
    <xf numFmtId="209" fontId="4" fillId="10" borderId="0" applyNumberFormat="0" applyBorder="0" applyAlignment="0" applyProtection="0"/>
    <xf numFmtId="209" fontId="33" fillId="10" borderId="0" applyNumberFormat="0" applyBorder="0" applyAlignment="0" applyProtection="0"/>
    <xf numFmtId="209" fontId="4" fillId="10" borderId="0" applyNumberFormat="0" applyBorder="0" applyAlignment="0" applyProtection="0"/>
    <xf numFmtId="209" fontId="4" fillId="5" borderId="0" applyNumberFormat="0" applyBorder="0" applyAlignment="0" applyProtection="0"/>
    <xf numFmtId="209" fontId="4" fillId="5" borderId="0" applyNumberFormat="0" applyBorder="0" applyAlignment="0" applyProtection="0"/>
    <xf numFmtId="209" fontId="4" fillId="5" borderId="0" applyNumberFormat="0" applyBorder="0" applyAlignment="0" applyProtection="0"/>
    <xf numFmtId="209" fontId="33" fillId="5" borderId="0" applyNumberFormat="0" applyBorder="0" applyAlignment="0" applyProtection="0"/>
    <xf numFmtId="209" fontId="4" fillId="5" borderId="0" applyNumberFormat="0" applyBorder="0" applyAlignment="0" applyProtection="0"/>
    <xf numFmtId="209" fontId="4" fillId="8" borderId="0" applyNumberFormat="0" applyBorder="0" applyAlignment="0" applyProtection="0"/>
    <xf numFmtId="209" fontId="4" fillId="8" borderId="0" applyNumberFormat="0" applyBorder="0" applyAlignment="0" applyProtection="0"/>
    <xf numFmtId="209" fontId="4" fillId="8" borderId="0" applyNumberFormat="0" applyBorder="0" applyAlignment="0" applyProtection="0"/>
    <xf numFmtId="209" fontId="33" fillId="8" borderId="0" applyNumberFormat="0" applyBorder="0" applyAlignment="0" applyProtection="0"/>
    <xf numFmtId="209" fontId="4" fillId="8" borderId="0" applyNumberFormat="0" applyBorder="0" applyAlignment="0" applyProtection="0"/>
    <xf numFmtId="209" fontId="4" fillId="11" borderId="0" applyNumberFormat="0" applyBorder="0" applyAlignment="0" applyProtection="0"/>
    <xf numFmtId="209" fontId="4" fillId="11" borderId="0" applyNumberFormat="0" applyBorder="0" applyAlignment="0" applyProtection="0"/>
    <xf numFmtId="209" fontId="4" fillId="11" borderId="0" applyNumberFormat="0" applyBorder="0" applyAlignment="0" applyProtection="0"/>
    <xf numFmtId="209" fontId="33" fillId="11" borderId="0" applyNumberFormat="0" applyBorder="0" applyAlignment="0" applyProtection="0"/>
    <xf numFmtId="209" fontId="4" fillId="11" borderId="0" applyNumberFormat="0" applyBorder="0" applyAlignment="0" applyProtection="0"/>
    <xf numFmtId="209" fontId="17" fillId="12" borderId="0" applyNumberFormat="0" applyBorder="0" applyAlignment="0" applyProtection="0"/>
    <xf numFmtId="209" fontId="34" fillId="12" borderId="0" applyNumberFormat="0" applyBorder="0" applyAlignment="0" applyProtection="0"/>
    <xf numFmtId="209" fontId="17" fillId="9" borderId="0" applyNumberFormat="0" applyBorder="0" applyAlignment="0" applyProtection="0"/>
    <xf numFmtId="209" fontId="34" fillId="9" borderId="0" applyNumberFormat="0" applyBorder="0" applyAlignment="0" applyProtection="0"/>
    <xf numFmtId="209" fontId="17" fillId="10" borderId="0" applyNumberFormat="0" applyBorder="0" applyAlignment="0" applyProtection="0"/>
    <xf numFmtId="209" fontId="34" fillId="10" borderId="0" applyNumberFormat="0" applyBorder="0" applyAlignment="0" applyProtection="0"/>
    <xf numFmtId="209" fontId="17" fillId="13" borderId="0" applyNumberFormat="0" applyBorder="0" applyAlignment="0" applyProtection="0"/>
    <xf numFmtId="209" fontId="34" fillId="13" borderId="0" applyNumberFormat="0" applyBorder="0" applyAlignment="0" applyProtection="0"/>
    <xf numFmtId="209" fontId="17" fillId="14" borderId="0" applyNumberFormat="0" applyBorder="0" applyAlignment="0" applyProtection="0"/>
    <xf numFmtId="209" fontId="34" fillId="14" borderId="0" applyNumberFormat="0" applyBorder="0" applyAlignment="0" applyProtection="0"/>
    <xf numFmtId="209" fontId="17" fillId="15" borderId="0" applyNumberFormat="0" applyBorder="0" applyAlignment="0" applyProtection="0"/>
    <xf numFmtId="209" fontId="34" fillId="15" borderId="0" applyNumberFormat="0" applyBorder="0" applyAlignment="0" applyProtection="0"/>
    <xf numFmtId="209" fontId="17" fillId="16" borderId="0" applyNumberFormat="0" applyBorder="0" applyAlignment="0" applyProtection="0"/>
    <xf numFmtId="209" fontId="34" fillId="16" borderId="0" applyNumberFormat="0" applyBorder="0" applyAlignment="0" applyProtection="0"/>
    <xf numFmtId="209" fontId="17" fillId="17" borderId="0" applyNumberFormat="0" applyBorder="0" applyAlignment="0" applyProtection="0"/>
    <xf numFmtId="209" fontId="34" fillId="17" borderId="0" applyNumberFormat="0" applyBorder="0" applyAlignment="0" applyProtection="0"/>
    <xf numFmtId="209" fontId="17" fillId="18" borderId="0" applyNumberFormat="0" applyBorder="0" applyAlignment="0" applyProtection="0"/>
    <xf numFmtId="209" fontId="34" fillId="18" borderId="0" applyNumberFormat="0" applyBorder="0" applyAlignment="0" applyProtection="0"/>
    <xf numFmtId="209" fontId="17" fillId="13" borderId="0" applyNumberFormat="0" applyBorder="0" applyAlignment="0" applyProtection="0"/>
    <xf numFmtId="209" fontId="34" fillId="13" borderId="0" applyNumberFormat="0" applyBorder="0" applyAlignment="0" applyProtection="0"/>
    <xf numFmtId="209" fontId="17" fillId="14" borderId="0" applyNumberFormat="0" applyBorder="0" applyAlignment="0" applyProtection="0"/>
    <xf numFmtId="209" fontId="34" fillId="14" borderId="0" applyNumberFormat="0" applyBorder="0" applyAlignment="0" applyProtection="0"/>
    <xf numFmtId="209" fontId="17" fillId="19" borderId="0" applyNumberFormat="0" applyBorder="0" applyAlignment="0" applyProtection="0"/>
    <xf numFmtId="209" fontId="34" fillId="19" borderId="0" applyNumberFormat="0" applyBorder="0" applyAlignment="0" applyProtection="0"/>
    <xf numFmtId="209" fontId="8" fillId="0" borderId="1">
      <alignment horizontal="center" vertical="center"/>
    </xf>
    <xf numFmtId="209" fontId="18" fillId="3" borderId="0" applyNumberFormat="0" applyBorder="0" applyAlignment="0" applyProtection="0"/>
    <xf numFmtId="209" fontId="35" fillId="3" borderId="0" applyNumberFormat="0" applyBorder="0" applyAlignment="0" applyProtection="0"/>
    <xf numFmtId="170" fontId="9" fillId="0" borderId="0"/>
    <xf numFmtId="209" fontId="19" fillId="20" borderId="2" applyNumberFormat="0" applyAlignment="0" applyProtection="0"/>
    <xf numFmtId="209" fontId="36" fillId="20" borderId="2" applyNumberFormat="0" applyAlignment="0" applyProtection="0"/>
    <xf numFmtId="209" fontId="20" fillId="21" borderId="3" applyNumberFormat="0" applyAlignment="0" applyProtection="0"/>
    <xf numFmtId="209" fontId="37" fillId="21" borderId="3" applyNumberFormat="0" applyAlignment="0" applyProtection="0"/>
    <xf numFmtId="20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10" fillId="0" borderId="0">
      <alignment horizontal="left"/>
    </xf>
    <xf numFmtId="167" fontId="8" fillId="0" borderId="0" applyBorder="0"/>
    <xf numFmtId="167" fontId="8" fillId="0" borderId="4"/>
    <xf numFmtId="209" fontId="5" fillId="0" borderId="0" applyFont="0" applyFill="0" applyBorder="0" applyAlignment="0" applyProtection="0"/>
    <xf numFmtId="209" fontId="21" fillId="0" borderId="0" applyNumberFormat="0" applyFill="0" applyBorder="0" applyAlignment="0" applyProtection="0"/>
    <xf numFmtId="209" fontId="38" fillId="0" borderId="0" applyNumberFormat="0" applyFill="0" applyBorder="0" applyAlignment="0" applyProtection="0"/>
    <xf numFmtId="209" fontId="22" fillId="4" borderId="0" applyNumberFormat="0" applyBorder="0" applyAlignment="0" applyProtection="0"/>
    <xf numFmtId="209" fontId="39" fillId="4" borderId="0" applyNumberFormat="0" applyBorder="0" applyAlignment="0" applyProtection="0"/>
    <xf numFmtId="209" fontId="23" fillId="0" borderId="5" applyNumberFormat="0" applyFill="0" applyAlignment="0" applyProtection="0"/>
    <xf numFmtId="209" fontId="40" fillId="0" borderId="5" applyNumberFormat="0" applyFill="0" applyAlignment="0" applyProtection="0"/>
    <xf numFmtId="209" fontId="24" fillId="0" borderId="6" applyNumberFormat="0" applyFill="0" applyAlignment="0" applyProtection="0"/>
    <xf numFmtId="209" fontId="41" fillId="0" borderId="6" applyNumberFormat="0" applyFill="0" applyAlignment="0" applyProtection="0"/>
    <xf numFmtId="209" fontId="25" fillId="0" borderId="7" applyNumberFormat="0" applyFill="0" applyAlignment="0" applyProtection="0"/>
    <xf numFmtId="209" fontId="42" fillId="0" borderId="7" applyNumberFormat="0" applyFill="0" applyAlignment="0" applyProtection="0"/>
    <xf numFmtId="209" fontId="25" fillId="0" borderId="0" applyNumberFormat="0" applyFill="0" applyBorder="0" applyAlignment="0" applyProtection="0"/>
    <xf numFmtId="209" fontId="42" fillId="0" borderId="0" applyNumberFormat="0" applyFill="0" applyBorder="0" applyAlignment="0" applyProtection="0"/>
    <xf numFmtId="168" fontId="15" fillId="0" borderId="0" applyNumberFormat="0" applyFill="0" applyBorder="0" applyAlignment="0" applyProtection="0">
      <alignment vertical="top"/>
      <protection locked="0"/>
    </xf>
    <xf numFmtId="209" fontId="16" fillId="0" borderId="0" applyNumberFormat="0" applyFill="0" applyBorder="0" applyAlignment="0" applyProtection="0">
      <alignment vertical="top"/>
      <protection locked="0"/>
    </xf>
    <xf numFmtId="209" fontId="26" fillId="7" borderId="2" applyNumberFormat="0" applyAlignment="0" applyProtection="0"/>
    <xf numFmtId="209" fontId="43" fillId="7" borderId="2" applyNumberFormat="0" applyAlignment="0" applyProtection="0"/>
    <xf numFmtId="209" fontId="27" fillId="0" borderId="8" applyNumberFormat="0" applyFill="0" applyAlignment="0" applyProtection="0"/>
    <xf numFmtId="209" fontId="44" fillId="0" borderId="8" applyNumberFormat="0" applyFill="0" applyAlignment="0" applyProtection="0"/>
    <xf numFmtId="172" fontId="7" fillId="0" borderId="0"/>
    <xf numFmtId="209" fontId="28" fillId="22" borderId="0" applyNumberFormat="0" applyBorder="0" applyAlignment="0" applyProtection="0"/>
    <xf numFmtId="209" fontId="45" fillId="22" borderId="0" applyNumberFormat="0" applyBorder="0" applyAlignment="0" applyProtection="0"/>
    <xf numFmtId="209" fontId="9" fillId="0" borderId="0"/>
    <xf numFmtId="209" fontId="49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32" fillId="0" borderId="0"/>
    <xf numFmtId="209" fontId="5" fillId="0" borderId="0"/>
    <xf numFmtId="209" fontId="5" fillId="0" borderId="0"/>
    <xf numFmtId="209" fontId="32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1" fillId="0" borderId="0"/>
    <xf numFmtId="209" fontId="5" fillId="0" borderId="0"/>
    <xf numFmtId="209" fontId="5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209" fontId="5" fillId="0" borderId="0" applyBorder="0"/>
    <xf numFmtId="168" fontId="4" fillId="0" borderId="0"/>
    <xf numFmtId="168" fontId="4" fillId="0" borderId="0"/>
    <xf numFmtId="168" fontId="4" fillId="0" borderId="0"/>
    <xf numFmtId="168" fontId="4" fillId="0" borderId="0"/>
    <xf numFmtId="209" fontId="5" fillId="0" borderId="0"/>
    <xf numFmtId="209" fontId="5" fillId="0" borderId="0"/>
    <xf numFmtId="209" fontId="5" fillId="0" borderId="0"/>
    <xf numFmtId="209" fontId="33" fillId="0" borderId="0"/>
    <xf numFmtId="209" fontId="33" fillId="0" borderId="0"/>
    <xf numFmtId="209" fontId="33" fillId="0" borderId="0"/>
    <xf numFmtId="209" fontId="5" fillId="0" borderId="0"/>
    <xf numFmtId="209" fontId="49" fillId="0" borderId="0"/>
    <xf numFmtId="209" fontId="49" fillId="0" borderId="0"/>
    <xf numFmtId="209" fontId="4" fillId="0" borderId="0"/>
    <xf numFmtId="209" fontId="4" fillId="0" borderId="0"/>
    <xf numFmtId="209" fontId="8" fillId="0" borderId="0"/>
    <xf numFmtId="209" fontId="8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4" fillId="0" borderId="0"/>
    <xf numFmtId="209" fontId="4" fillId="0" borderId="0"/>
    <xf numFmtId="209" fontId="32" fillId="0" borderId="0"/>
    <xf numFmtId="209" fontId="5" fillId="0" borderId="0"/>
    <xf numFmtId="209" fontId="5" fillId="0" borderId="0"/>
    <xf numFmtId="209" fontId="49" fillId="0" borderId="0"/>
    <xf numFmtId="209" fontId="49" fillId="0" borderId="0"/>
    <xf numFmtId="209" fontId="14" fillId="0" borderId="0"/>
    <xf numFmtId="209" fontId="14" fillId="0" borderId="0"/>
    <xf numFmtId="209" fontId="32" fillId="0" borderId="0"/>
    <xf numFmtId="209" fontId="1" fillId="0" borderId="0"/>
    <xf numFmtId="168" fontId="4" fillId="0" borderId="0"/>
    <xf numFmtId="168" fontId="4" fillId="0" borderId="0"/>
    <xf numFmtId="209" fontId="32" fillId="0" borderId="0"/>
    <xf numFmtId="209" fontId="49" fillId="0" borderId="0"/>
    <xf numFmtId="209" fontId="49" fillId="0" borderId="0"/>
    <xf numFmtId="209" fontId="50" fillId="0" borderId="0"/>
    <xf numFmtId="168" fontId="4" fillId="0" borderId="0"/>
    <xf numFmtId="168" fontId="4" fillId="0" borderId="0"/>
    <xf numFmtId="209" fontId="32" fillId="0" borderId="0"/>
    <xf numFmtId="209" fontId="49" fillId="0" borderId="0"/>
    <xf numFmtId="209" fontId="49" fillId="0" borderId="0"/>
    <xf numFmtId="209" fontId="5" fillId="0" borderId="0" applyBorder="0"/>
    <xf numFmtId="209" fontId="5" fillId="0" borderId="0" applyBorder="0"/>
    <xf numFmtId="209" fontId="32" fillId="0" borderId="0"/>
    <xf numFmtId="209" fontId="49" fillId="0" borderId="0"/>
    <xf numFmtId="209" fontId="49" fillId="0" borderId="0"/>
    <xf numFmtId="209" fontId="5" fillId="0" borderId="0"/>
    <xf numFmtId="209" fontId="49" fillId="0" borderId="0"/>
    <xf numFmtId="209" fontId="7" fillId="0" borderId="0"/>
    <xf numFmtId="209" fontId="7" fillId="0" borderId="0"/>
    <xf numFmtId="209" fontId="5" fillId="0" borderId="0"/>
    <xf numFmtId="209" fontId="32" fillId="0" borderId="0"/>
    <xf numFmtId="209" fontId="49" fillId="0" borderId="0"/>
    <xf numFmtId="209" fontId="14" fillId="0" borderId="0"/>
    <xf numFmtId="209" fontId="5" fillId="0" borderId="0"/>
    <xf numFmtId="209" fontId="5" fillId="23" borderId="9" applyNumberFormat="0" applyFont="0" applyAlignment="0" applyProtection="0"/>
    <xf numFmtId="209" fontId="5" fillId="23" borderId="9" applyNumberFormat="0" applyFont="0" applyAlignment="0" applyProtection="0"/>
    <xf numFmtId="209" fontId="5" fillId="23" borderId="9" applyNumberFormat="0" applyFont="0" applyAlignment="0" applyProtection="0"/>
    <xf numFmtId="209" fontId="33" fillId="23" borderId="9" applyNumberFormat="0" applyFont="0" applyAlignment="0" applyProtection="0"/>
    <xf numFmtId="209" fontId="5" fillId="23" borderId="9" applyNumberFormat="0" applyFont="0" applyAlignment="0" applyProtection="0"/>
    <xf numFmtId="209" fontId="5" fillId="23" borderId="9" applyNumberFormat="0" applyFont="0" applyAlignment="0" applyProtection="0"/>
    <xf numFmtId="209" fontId="11" fillId="0" borderId="0">
      <alignment horizontal="left"/>
    </xf>
    <xf numFmtId="209" fontId="29" fillId="20" borderId="10" applyNumberFormat="0" applyAlignment="0" applyProtection="0"/>
    <xf numFmtId="209" fontId="46" fillId="20" borderId="10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9" fontId="8" fillId="0" borderId="11">
      <alignment horizontal="center" vertical="center"/>
    </xf>
    <xf numFmtId="209" fontId="5" fillId="0" borderId="0" applyNumberFormat="0" applyFill="0" applyBorder="0" applyAlignment="0" applyProtection="0"/>
    <xf numFmtId="164" fontId="14" fillId="0" borderId="12" applyFont="0" applyAlignment="0">
      <alignment vertical="top" wrapText="1"/>
    </xf>
    <xf numFmtId="209" fontId="12" fillId="0" borderId="0"/>
    <xf numFmtId="209" fontId="30" fillId="0" borderId="0" applyNumberFormat="0" applyFill="0" applyBorder="0" applyAlignment="0" applyProtection="0"/>
    <xf numFmtId="209" fontId="13" fillId="0" borderId="0"/>
    <xf numFmtId="209" fontId="6" fillId="0" borderId="13" applyNumberFormat="0" applyFill="0" applyAlignment="0" applyProtection="0"/>
    <xf numFmtId="209" fontId="6" fillId="0" borderId="13" applyNumberFormat="0" applyFill="0" applyAlignment="0" applyProtection="0"/>
    <xf numFmtId="209" fontId="47" fillId="0" borderId="13" applyNumberFormat="0" applyFill="0" applyAlignment="0" applyProtection="0"/>
    <xf numFmtId="209" fontId="31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53" fillId="0" borderId="0" applyNumberFormat="0" applyFill="0" applyBorder="0" applyAlignment="0" applyProtection="0">
      <alignment vertical="top"/>
      <protection locked="0"/>
    </xf>
    <xf numFmtId="209" fontId="58" fillId="0" borderId="16" applyNumberFormat="0" applyFont="0" applyFill="0" applyAlignment="0" applyProtection="0"/>
    <xf numFmtId="209" fontId="60" fillId="0" borderId="0" applyNumberFormat="0" applyFill="0" applyBorder="0" applyAlignment="0" applyProtection="0"/>
    <xf numFmtId="209" fontId="59" fillId="0" borderId="0" applyNumberFormat="0" applyFill="0" applyBorder="0" applyAlignment="0" applyProtection="0"/>
    <xf numFmtId="2" fontId="58" fillId="0" borderId="0" applyFont="0" applyFill="0" applyBorder="0" applyAlignment="0" applyProtection="0"/>
    <xf numFmtId="209" fontId="58" fillId="0" borderId="0" applyFont="0" applyFill="0" applyBorder="0" applyAlignment="0" applyProtection="0"/>
    <xf numFmtId="17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209" fontId="14" fillId="0" borderId="0">
      <alignment vertical="top"/>
    </xf>
    <xf numFmtId="209" fontId="5" fillId="0" borderId="0"/>
    <xf numFmtId="209" fontId="61" fillId="0" borderId="0" applyNumberFormat="0" applyFill="0" applyBorder="0" applyAlignment="0" applyProtection="0"/>
    <xf numFmtId="209" fontId="62" fillId="0" borderId="17" applyNumberFormat="0" applyFill="0" applyAlignment="0" applyProtection="0"/>
    <xf numFmtId="209" fontId="63" fillId="0" borderId="18" applyNumberFormat="0" applyFill="0" applyAlignment="0" applyProtection="0"/>
    <xf numFmtId="209" fontId="64" fillId="0" borderId="19" applyNumberFormat="0" applyFill="0" applyAlignment="0" applyProtection="0"/>
    <xf numFmtId="209" fontId="64" fillId="0" borderId="0" applyNumberFormat="0" applyFill="0" applyBorder="0" applyAlignment="0" applyProtection="0"/>
    <xf numFmtId="209" fontId="65" fillId="26" borderId="0" applyNumberFormat="0" applyBorder="0" applyAlignment="0" applyProtection="0"/>
    <xf numFmtId="209" fontId="66" fillId="27" borderId="0" applyNumberFormat="0" applyBorder="0" applyAlignment="0" applyProtection="0"/>
    <xf numFmtId="209" fontId="67" fillId="28" borderId="0" applyNumberFormat="0" applyBorder="0" applyAlignment="0" applyProtection="0"/>
    <xf numFmtId="209" fontId="68" fillId="29" borderId="20" applyNumberFormat="0" applyAlignment="0" applyProtection="0"/>
    <xf numFmtId="209" fontId="69" fillId="30" borderId="21" applyNumberFormat="0" applyAlignment="0" applyProtection="0"/>
    <xf numFmtId="209" fontId="70" fillId="30" borderId="20" applyNumberFormat="0" applyAlignment="0" applyProtection="0"/>
    <xf numFmtId="209" fontId="71" fillId="0" borderId="22" applyNumberFormat="0" applyFill="0" applyAlignment="0" applyProtection="0"/>
    <xf numFmtId="209" fontId="72" fillId="31" borderId="23" applyNumberFormat="0" applyAlignment="0" applyProtection="0"/>
    <xf numFmtId="209" fontId="73" fillId="0" borderId="0" applyNumberFormat="0" applyFill="0" applyBorder="0" applyAlignment="0" applyProtection="0"/>
    <xf numFmtId="209" fontId="1" fillId="32" borderId="24" applyNumberFormat="0" applyFont="0" applyAlignment="0" applyProtection="0"/>
    <xf numFmtId="209" fontId="74" fillId="0" borderId="0" applyNumberFormat="0" applyFill="0" applyBorder="0" applyAlignment="0" applyProtection="0"/>
    <xf numFmtId="209" fontId="2" fillId="0" borderId="25" applyNumberFormat="0" applyFill="0" applyAlignment="0" applyProtection="0"/>
    <xf numFmtId="209" fontId="75" fillId="33" borderId="0" applyNumberFormat="0" applyBorder="0" applyAlignment="0" applyProtection="0"/>
    <xf numFmtId="209" fontId="1" fillId="34" borderId="0" applyNumberFormat="0" applyBorder="0" applyAlignment="0" applyProtection="0"/>
    <xf numFmtId="209" fontId="1" fillId="35" borderId="0" applyNumberFormat="0" applyBorder="0" applyAlignment="0" applyProtection="0"/>
    <xf numFmtId="209" fontId="75" fillId="36" borderId="0" applyNumberFormat="0" applyBorder="0" applyAlignment="0" applyProtection="0"/>
    <xf numFmtId="209" fontId="75" fillId="37" borderId="0" applyNumberFormat="0" applyBorder="0" applyAlignment="0" applyProtection="0"/>
    <xf numFmtId="209" fontId="1" fillId="38" borderId="0" applyNumberFormat="0" applyBorder="0" applyAlignment="0" applyProtection="0"/>
    <xf numFmtId="209" fontId="1" fillId="39" borderId="0" applyNumberFormat="0" applyBorder="0" applyAlignment="0" applyProtection="0"/>
    <xf numFmtId="209" fontId="75" fillId="40" borderId="0" applyNumberFormat="0" applyBorder="0" applyAlignment="0" applyProtection="0"/>
    <xf numFmtId="209" fontId="75" fillId="41" borderId="0" applyNumberFormat="0" applyBorder="0" applyAlignment="0" applyProtection="0"/>
    <xf numFmtId="209" fontId="1" fillId="42" borderId="0" applyNumberFormat="0" applyBorder="0" applyAlignment="0" applyProtection="0"/>
    <xf numFmtId="209" fontId="1" fillId="43" borderId="0" applyNumberFormat="0" applyBorder="0" applyAlignment="0" applyProtection="0"/>
    <xf numFmtId="209" fontId="75" fillId="44" borderId="0" applyNumberFormat="0" applyBorder="0" applyAlignment="0" applyProtection="0"/>
    <xf numFmtId="209" fontId="75" fillId="45" borderId="0" applyNumberFormat="0" applyBorder="0" applyAlignment="0" applyProtection="0"/>
    <xf numFmtId="209" fontId="1" fillId="46" borderId="0" applyNumberFormat="0" applyBorder="0" applyAlignment="0" applyProtection="0"/>
    <xf numFmtId="209" fontId="1" fillId="47" borderId="0" applyNumberFormat="0" applyBorder="0" applyAlignment="0" applyProtection="0"/>
    <xf numFmtId="209" fontId="75" fillId="48" borderId="0" applyNumberFormat="0" applyBorder="0" applyAlignment="0" applyProtection="0"/>
    <xf numFmtId="209" fontId="75" fillId="49" borderId="0" applyNumberFormat="0" applyBorder="0" applyAlignment="0" applyProtection="0"/>
    <xf numFmtId="209" fontId="1" fillId="50" borderId="0" applyNumberFormat="0" applyBorder="0" applyAlignment="0" applyProtection="0"/>
    <xf numFmtId="209" fontId="1" fillId="51" borderId="0" applyNumberFormat="0" applyBorder="0" applyAlignment="0" applyProtection="0"/>
    <xf numFmtId="209" fontId="75" fillId="52" borderId="0" applyNumberFormat="0" applyBorder="0" applyAlignment="0" applyProtection="0"/>
    <xf numFmtId="209" fontId="75" fillId="53" borderId="0" applyNumberFormat="0" applyBorder="0" applyAlignment="0" applyProtection="0"/>
    <xf numFmtId="209" fontId="1" fillId="54" borderId="0" applyNumberFormat="0" applyBorder="0" applyAlignment="0" applyProtection="0"/>
    <xf numFmtId="209" fontId="1" fillId="55" borderId="0" applyNumberFormat="0" applyBorder="0" applyAlignment="0" applyProtection="0"/>
    <xf numFmtId="209" fontId="75" fillId="56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9" fontId="5" fillId="0" borderId="0"/>
    <xf numFmtId="209" fontId="5" fillId="0" borderId="0"/>
    <xf numFmtId="209" fontId="5" fillId="0" borderId="0"/>
    <xf numFmtId="209" fontId="8" fillId="0" borderId="0"/>
    <xf numFmtId="164" fontId="8" fillId="0" borderId="0" applyFont="0" applyFill="0" applyBorder="0" applyAlignment="0" applyProtection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8" fillId="0" borderId="0"/>
    <xf numFmtId="209" fontId="8" fillId="0" borderId="0"/>
    <xf numFmtId="209" fontId="8" fillId="0" borderId="0"/>
    <xf numFmtId="209" fontId="49" fillId="0" borderId="0"/>
    <xf numFmtId="209" fontId="8" fillId="0" borderId="0"/>
    <xf numFmtId="209" fontId="49" fillId="0" borderId="0"/>
    <xf numFmtId="209" fontId="49" fillId="0" borderId="0"/>
    <xf numFmtId="209" fontId="49" fillId="0" borderId="0"/>
    <xf numFmtId="209" fontId="8" fillId="0" borderId="0"/>
    <xf numFmtId="209" fontId="8" fillId="0" borderId="0"/>
    <xf numFmtId="209" fontId="49" fillId="0" borderId="0"/>
    <xf numFmtId="209" fontId="49" fillId="0" borderId="0"/>
    <xf numFmtId="209" fontId="49" fillId="0" borderId="0"/>
    <xf numFmtId="209" fontId="49" fillId="0" borderId="0"/>
    <xf numFmtId="209" fontId="49" fillId="0" borderId="0"/>
    <xf numFmtId="209" fontId="49" fillId="0" borderId="0"/>
    <xf numFmtId="209" fontId="49" fillId="0" borderId="0"/>
    <xf numFmtId="209" fontId="49" fillId="0" borderId="0"/>
    <xf numFmtId="209" fontId="49" fillId="0" borderId="0"/>
    <xf numFmtId="209" fontId="8" fillId="0" borderId="0"/>
    <xf numFmtId="209" fontId="49" fillId="0" borderId="0"/>
    <xf numFmtId="209" fontId="8" fillId="0" borderId="0"/>
    <xf numFmtId="209" fontId="8" fillId="0" borderId="0"/>
    <xf numFmtId="209" fontId="8" fillId="0" borderId="0"/>
    <xf numFmtId="209" fontId="49" fillId="0" borderId="0"/>
    <xf numFmtId="209" fontId="49" fillId="0" borderId="0"/>
    <xf numFmtId="209" fontId="8" fillId="0" borderId="0"/>
    <xf numFmtId="209" fontId="8" fillId="0" borderId="0"/>
    <xf numFmtId="164" fontId="8" fillId="0" borderId="0" applyFont="0" applyFill="0" applyBorder="0" applyAlignment="0" applyProtection="0"/>
    <xf numFmtId="209" fontId="8" fillId="0" borderId="0"/>
    <xf numFmtId="209" fontId="49" fillId="0" borderId="0"/>
    <xf numFmtId="209" fontId="49" fillId="0" borderId="0"/>
    <xf numFmtId="209" fontId="49" fillId="0" borderId="0"/>
    <xf numFmtId="209" fontId="49" fillId="0" borderId="0"/>
    <xf numFmtId="209" fontId="49" fillId="0" borderId="0"/>
    <xf numFmtId="209" fontId="76" fillId="0" borderId="0"/>
    <xf numFmtId="209" fontId="76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5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209" fontId="8" fillId="0" borderId="0"/>
    <xf numFmtId="4" fontId="9" fillId="0" borderId="0" applyFont="0" applyFill="0" applyBorder="0" applyAlignment="0" applyProtection="0"/>
    <xf numFmtId="209" fontId="9" fillId="0" borderId="0"/>
    <xf numFmtId="164" fontId="4" fillId="0" borderId="0" applyFont="0" applyFill="0" applyBorder="0" applyAlignment="0" applyProtection="0"/>
    <xf numFmtId="209" fontId="5" fillId="0" borderId="0" applyBorder="0"/>
    <xf numFmtId="209" fontId="4" fillId="0" borderId="0"/>
    <xf numFmtId="168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09" fontId="53" fillId="0" borderId="0" applyNumberFormat="0" applyFill="0" applyBorder="0" applyAlignment="0" applyProtection="0">
      <alignment vertical="top"/>
      <protection locked="0"/>
    </xf>
    <xf numFmtId="209" fontId="49" fillId="0" borderId="0"/>
    <xf numFmtId="209" fontId="49" fillId="0" borderId="0"/>
    <xf numFmtId="209" fontId="49" fillId="0" borderId="0"/>
    <xf numFmtId="209" fontId="8" fillId="0" borderId="0"/>
    <xf numFmtId="209" fontId="49" fillId="0" borderId="0"/>
    <xf numFmtId="209" fontId="49" fillId="0" borderId="0"/>
    <xf numFmtId="209" fontId="49" fillId="0" borderId="0"/>
    <xf numFmtId="209" fontId="49" fillId="0" borderId="0"/>
    <xf numFmtId="209" fontId="49" fillId="0" borderId="0"/>
    <xf numFmtId="209" fontId="49" fillId="0" borderId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209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20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9" fontId="5" fillId="0" borderId="0"/>
    <xf numFmtId="209" fontId="4" fillId="2" borderId="0" applyNumberFormat="0" applyBorder="0" applyAlignment="0" applyProtection="0"/>
    <xf numFmtId="209" fontId="1" fillId="2" borderId="0" applyNumberFormat="0" applyBorder="0" applyAlignment="0" applyProtection="0"/>
    <xf numFmtId="209" fontId="88" fillId="34" borderId="0" applyNumberFormat="0" applyBorder="0" applyAlignment="0" applyProtection="0"/>
    <xf numFmtId="209" fontId="4" fillId="3" borderId="0" applyNumberFormat="0" applyBorder="0" applyAlignment="0" applyProtection="0"/>
    <xf numFmtId="209" fontId="1" fillId="3" borderId="0" applyNumberFormat="0" applyBorder="0" applyAlignment="0" applyProtection="0"/>
    <xf numFmtId="209" fontId="88" fillId="38" borderId="0" applyNumberFormat="0" applyBorder="0" applyAlignment="0" applyProtection="0"/>
    <xf numFmtId="209" fontId="4" fillId="4" borderId="0" applyNumberFormat="0" applyBorder="0" applyAlignment="0" applyProtection="0"/>
    <xf numFmtId="209" fontId="1" fillId="4" borderId="0" applyNumberFormat="0" applyBorder="0" applyAlignment="0" applyProtection="0"/>
    <xf numFmtId="209" fontId="88" fillId="42" borderId="0" applyNumberFormat="0" applyBorder="0" applyAlignment="0" applyProtection="0"/>
    <xf numFmtId="209" fontId="4" fillId="5" borderId="0" applyNumberFormat="0" applyBorder="0" applyAlignment="0" applyProtection="0"/>
    <xf numFmtId="209" fontId="1" fillId="5" borderId="0" applyNumberFormat="0" applyBorder="0" applyAlignment="0" applyProtection="0"/>
    <xf numFmtId="209" fontId="88" fillId="46" borderId="0" applyNumberFormat="0" applyBorder="0" applyAlignment="0" applyProtection="0"/>
    <xf numFmtId="209" fontId="4" fillId="6" borderId="0" applyNumberFormat="0" applyBorder="0" applyAlignment="0" applyProtection="0"/>
    <xf numFmtId="209" fontId="88" fillId="50" borderId="0" applyNumberFormat="0" applyBorder="0" applyAlignment="0" applyProtection="0"/>
    <xf numFmtId="209" fontId="4" fillId="7" borderId="0" applyNumberFormat="0" applyBorder="0" applyAlignment="0" applyProtection="0"/>
    <xf numFmtId="209" fontId="1" fillId="20" borderId="0" applyNumberFormat="0" applyBorder="0" applyAlignment="0" applyProtection="0"/>
    <xf numFmtId="209" fontId="88" fillId="54" borderId="0" applyNumberFormat="0" applyBorder="0" applyAlignment="0" applyProtection="0"/>
    <xf numFmtId="209" fontId="4" fillId="8" borderId="0" applyNumberFormat="0" applyBorder="0" applyAlignment="0" applyProtection="0"/>
    <xf numFmtId="209" fontId="1" fillId="8" borderId="0" applyNumberFormat="0" applyBorder="0" applyAlignment="0" applyProtection="0"/>
    <xf numFmtId="209" fontId="88" fillId="35" borderId="0" applyNumberFormat="0" applyBorder="0" applyAlignment="0" applyProtection="0"/>
    <xf numFmtId="209" fontId="4" fillId="9" borderId="0" applyNumberFormat="0" applyBorder="0" applyAlignment="0" applyProtection="0"/>
    <xf numFmtId="209" fontId="88" fillId="39" borderId="0" applyNumberFormat="0" applyBorder="0" applyAlignment="0" applyProtection="0"/>
    <xf numFmtId="209" fontId="4" fillId="10" borderId="0" applyNumberFormat="0" applyBorder="0" applyAlignment="0" applyProtection="0"/>
    <xf numFmtId="209" fontId="1" fillId="10" borderId="0" applyNumberFormat="0" applyBorder="0" applyAlignment="0" applyProtection="0"/>
    <xf numFmtId="209" fontId="88" fillId="43" borderId="0" applyNumberFormat="0" applyBorder="0" applyAlignment="0" applyProtection="0"/>
    <xf numFmtId="209" fontId="4" fillId="5" borderId="0" applyNumberFormat="0" applyBorder="0" applyAlignment="0" applyProtection="0"/>
    <xf numFmtId="209" fontId="1" fillId="5" borderId="0" applyNumberFormat="0" applyBorder="0" applyAlignment="0" applyProtection="0"/>
    <xf numFmtId="209" fontId="88" fillId="47" borderId="0" applyNumberFormat="0" applyBorder="0" applyAlignment="0" applyProtection="0"/>
    <xf numFmtId="209" fontId="4" fillId="8" borderId="0" applyNumberFormat="0" applyBorder="0" applyAlignment="0" applyProtection="0"/>
    <xf numFmtId="209" fontId="1" fillId="8" borderId="0" applyNumberFormat="0" applyBorder="0" applyAlignment="0" applyProtection="0"/>
    <xf numFmtId="209" fontId="88" fillId="51" borderId="0" applyNumberFormat="0" applyBorder="0" applyAlignment="0" applyProtection="0"/>
    <xf numFmtId="209" fontId="4" fillId="11" borderId="0" applyNumberFormat="0" applyBorder="0" applyAlignment="0" applyProtection="0"/>
    <xf numFmtId="209" fontId="1" fillId="11" borderId="0" applyNumberFormat="0" applyBorder="0" applyAlignment="0" applyProtection="0"/>
    <xf numFmtId="209" fontId="88" fillId="55" borderId="0" applyNumberFormat="0" applyBorder="0" applyAlignment="0" applyProtection="0"/>
    <xf numFmtId="209" fontId="17" fillId="12" borderId="0" applyNumberFormat="0" applyBorder="0" applyAlignment="0" applyProtection="0"/>
    <xf numFmtId="209" fontId="75" fillId="12" borderId="0" applyNumberFormat="0" applyBorder="0" applyAlignment="0" applyProtection="0"/>
    <xf numFmtId="209" fontId="89" fillId="36" borderId="0" applyNumberFormat="0" applyBorder="0" applyAlignment="0" applyProtection="0"/>
    <xf numFmtId="209" fontId="17" fillId="9" borderId="0" applyNumberFormat="0" applyBorder="0" applyAlignment="0" applyProtection="0"/>
    <xf numFmtId="209" fontId="75" fillId="9" borderId="0" applyNumberFormat="0" applyBorder="0" applyAlignment="0" applyProtection="0"/>
    <xf numFmtId="209" fontId="89" fillId="40" borderId="0" applyNumberFormat="0" applyBorder="0" applyAlignment="0" applyProtection="0"/>
    <xf numFmtId="209" fontId="17" fillId="10" borderId="0" applyNumberFormat="0" applyBorder="0" applyAlignment="0" applyProtection="0"/>
    <xf numFmtId="209" fontId="75" fillId="10" borderId="0" applyNumberFormat="0" applyBorder="0" applyAlignment="0" applyProtection="0"/>
    <xf numFmtId="209" fontId="89" fillId="44" borderId="0" applyNumberFormat="0" applyBorder="0" applyAlignment="0" applyProtection="0"/>
    <xf numFmtId="209" fontId="17" fillId="13" borderId="0" applyNumberFormat="0" applyBorder="0" applyAlignment="0" applyProtection="0"/>
    <xf numFmtId="209" fontId="75" fillId="13" borderId="0" applyNumberFormat="0" applyBorder="0" applyAlignment="0" applyProtection="0"/>
    <xf numFmtId="209" fontId="89" fillId="48" borderId="0" applyNumberFormat="0" applyBorder="0" applyAlignment="0" applyProtection="0"/>
    <xf numFmtId="209" fontId="17" fillId="14" borderId="0" applyNumberFormat="0" applyBorder="0" applyAlignment="0" applyProtection="0"/>
    <xf numFmtId="209" fontId="75" fillId="14" borderId="0" applyNumberFormat="0" applyBorder="0" applyAlignment="0" applyProtection="0"/>
    <xf numFmtId="209" fontId="89" fillId="52" borderId="0" applyNumberFormat="0" applyBorder="0" applyAlignment="0" applyProtection="0"/>
    <xf numFmtId="209" fontId="17" fillId="15" borderId="0" applyNumberFormat="0" applyBorder="0" applyAlignment="0" applyProtection="0"/>
    <xf numFmtId="209" fontId="75" fillId="15" borderId="0" applyNumberFormat="0" applyBorder="0" applyAlignment="0" applyProtection="0"/>
    <xf numFmtId="209" fontId="89" fillId="56" borderId="0" applyNumberFormat="0" applyBorder="0" applyAlignment="0" applyProtection="0"/>
    <xf numFmtId="209" fontId="17" fillId="16" borderId="0" applyNumberFormat="0" applyBorder="0" applyAlignment="0" applyProtection="0"/>
    <xf numFmtId="209" fontId="75" fillId="16" borderId="0" applyNumberFormat="0" applyBorder="0" applyAlignment="0" applyProtection="0"/>
    <xf numFmtId="209" fontId="89" fillId="33" borderId="0" applyNumberFormat="0" applyBorder="0" applyAlignment="0" applyProtection="0"/>
    <xf numFmtId="209" fontId="17" fillId="17" borderId="0" applyNumberFormat="0" applyBorder="0" applyAlignment="0" applyProtection="0"/>
    <xf numFmtId="209" fontId="75" fillId="17" borderId="0" applyNumberFormat="0" applyBorder="0" applyAlignment="0" applyProtection="0"/>
    <xf numFmtId="209" fontId="89" fillId="37" borderId="0" applyNumberFormat="0" applyBorder="0" applyAlignment="0" applyProtection="0"/>
    <xf numFmtId="209" fontId="17" fillId="18" borderId="0" applyNumberFormat="0" applyBorder="0" applyAlignment="0" applyProtection="0"/>
    <xf numFmtId="209" fontId="75" fillId="18" borderId="0" applyNumberFormat="0" applyBorder="0" applyAlignment="0" applyProtection="0"/>
    <xf numFmtId="209" fontId="89" fillId="41" borderId="0" applyNumberFormat="0" applyBorder="0" applyAlignment="0" applyProtection="0"/>
    <xf numFmtId="209" fontId="17" fillId="13" borderId="0" applyNumberFormat="0" applyBorder="0" applyAlignment="0" applyProtection="0"/>
    <xf numFmtId="209" fontId="75" fillId="13" borderId="0" applyNumberFormat="0" applyBorder="0" applyAlignment="0" applyProtection="0"/>
    <xf numFmtId="209" fontId="89" fillId="45" borderId="0" applyNumberFormat="0" applyBorder="0" applyAlignment="0" applyProtection="0"/>
    <xf numFmtId="209" fontId="17" fillId="14" borderId="0" applyNumberFormat="0" applyBorder="0" applyAlignment="0" applyProtection="0"/>
    <xf numFmtId="209" fontId="89" fillId="49" borderId="0" applyNumberFormat="0" applyBorder="0" applyAlignment="0" applyProtection="0"/>
    <xf numFmtId="209" fontId="17" fillId="19" borderId="0" applyNumberFormat="0" applyBorder="0" applyAlignment="0" applyProtection="0"/>
    <xf numFmtId="209" fontId="75" fillId="19" borderId="0" applyNumberFormat="0" applyBorder="0" applyAlignment="0" applyProtection="0"/>
    <xf numFmtId="209" fontId="89" fillId="53" borderId="0" applyNumberFormat="0" applyBorder="0" applyAlignment="0" applyProtection="0"/>
    <xf numFmtId="209" fontId="18" fillId="3" borderId="0" applyNumberFormat="0" applyBorder="0" applyAlignment="0" applyProtection="0"/>
    <xf numFmtId="209" fontId="66" fillId="3" borderId="0" applyNumberFormat="0" applyBorder="0" applyAlignment="0" applyProtection="0"/>
    <xf numFmtId="209" fontId="90" fillId="27" borderId="0" applyNumberFormat="0" applyBorder="0" applyAlignment="0" applyProtection="0"/>
    <xf numFmtId="209" fontId="19" fillId="20" borderId="2" applyNumberFormat="0" applyAlignment="0" applyProtection="0"/>
    <xf numFmtId="209" fontId="91" fillId="20" borderId="20" applyNumberFormat="0" applyAlignment="0" applyProtection="0"/>
    <xf numFmtId="209" fontId="92" fillId="30" borderId="20" applyNumberFormat="0" applyAlignment="0" applyProtection="0"/>
    <xf numFmtId="175" fontId="76" fillId="0" borderId="0" applyFill="0" applyBorder="0"/>
    <xf numFmtId="175" fontId="76" fillId="0" borderId="0" applyFill="0" applyBorder="0"/>
    <xf numFmtId="176" fontId="76" fillId="0" borderId="0" applyFill="0" applyBorder="0"/>
    <xf numFmtId="176" fontId="76" fillId="0" borderId="0" applyFill="0" applyBorder="0"/>
    <xf numFmtId="177" fontId="76" fillId="0" borderId="0" applyFill="0" applyBorder="0"/>
    <xf numFmtId="177" fontId="76" fillId="0" borderId="0" applyFill="0" applyBorder="0"/>
    <xf numFmtId="178" fontId="76" fillId="0" borderId="0" applyFill="0" applyBorder="0"/>
    <xf numFmtId="178" fontId="76" fillId="0" borderId="0" applyFill="0" applyBorder="0"/>
    <xf numFmtId="179" fontId="76" fillId="0" borderId="0" applyFill="0" applyBorder="0"/>
    <xf numFmtId="179" fontId="76" fillId="0" borderId="0" applyFill="0" applyBorder="0"/>
    <xf numFmtId="190" fontId="76" fillId="0" borderId="0" applyFill="0" applyBorder="0"/>
    <xf numFmtId="190" fontId="76" fillId="0" borderId="0" applyFill="0" applyBorder="0"/>
    <xf numFmtId="191" fontId="76" fillId="0" borderId="0" applyFill="0" applyBorder="0"/>
    <xf numFmtId="191" fontId="76" fillId="0" borderId="0" applyFill="0" applyBorder="0"/>
    <xf numFmtId="192" fontId="76" fillId="0" borderId="0" applyFill="0" applyBorder="0"/>
    <xf numFmtId="192" fontId="76" fillId="0" borderId="0" applyFill="0" applyBorder="0"/>
    <xf numFmtId="198" fontId="76" fillId="0" borderId="0" applyFill="0" applyBorder="0"/>
    <xf numFmtId="198" fontId="76" fillId="0" borderId="0" applyFill="0" applyBorder="0"/>
    <xf numFmtId="193" fontId="76" fillId="0" borderId="0" applyFill="0" applyBorder="0"/>
    <xf numFmtId="193" fontId="76" fillId="0" borderId="0" applyFill="0" applyBorder="0"/>
    <xf numFmtId="193" fontId="76" fillId="0" borderId="0" applyFill="0" applyBorder="0">
      <alignment horizontal="center"/>
    </xf>
    <xf numFmtId="193" fontId="76" fillId="0" borderId="0" applyFill="0" applyBorder="0">
      <alignment horizontal="center"/>
    </xf>
    <xf numFmtId="180" fontId="76" fillId="0" borderId="0" applyFill="0" applyBorder="0"/>
    <xf numFmtId="180" fontId="76" fillId="0" borderId="0" applyFill="0" applyBorder="0"/>
    <xf numFmtId="209" fontId="20" fillId="21" borderId="3" applyNumberFormat="0" applyAlignment="0" applyProtection="0"/>
    <xf numFmtId="209" fontId="93" fillId="31" borderId="23" applyNumberFormat="0" applyAlignment="0" applyProtection="0"/>
    <xf numFmtId="194" fontId="76" fillId="0" borderId="0" applyFill="0" applyBorder="0"/>
    <xf numFmtId="194" fontId="76" fillId="0" borderId="0" applyFill="0" applyBorder="0"/>
    <xf numFmtId="195" fontId="76" fillId="0" borderId="0" applyFill="0" applyBorder="0"/>
    <xf numFmtId="195" fontId="76" fillId="0" borderId="0" applyFill="0" applyBorder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4" fillId="0" borderId="0" applyFont="0" applyFill="0" applyBorder="0" applyAlignment="0" applyProtection="0"/>
    <xf numFmtId="181" fontId="76" fillId="0" borderId="0" applyFill="0" applyBorder="0"/>
    <xf numFmtId="181" fontId="76" fillId="0" borderId="0" applyFill="0" applyBorder="0"/>
    <xf numFmtId="182" fontId="84" fillId="0" borderId="0" applyFill="0" applyBorder="0"/>
    <xf numFmtId="183" fontId="76" fillId="0" borderId="0" applyFill="0" applyBorder="0"/>
    <xf numFmtId="183" fontId="76" fillId="0" borderId="0" applyFill="0" applyBorder="0"/>
    <xf numFmtId="184" fontId="76" fillId="0" borderId="0" applyFill="0" applyBorder="0"/>
    <xf numFmtId="184" fontId="76" fillId="0" borderId="0" applyFill="0" applyBorder="0"/>
    <xf numFmtId="185" fontId="76" fillId="0" borderId="0" applyFill="0" applyBorder="0"/>
    <xf numFmtId="185" fontId="76" fillId="0" borderId="0" applyFill="0" applyBorder="0"/>
    <xf numFmtId="186" fontId="76" fillId="0" borderId="0" applyFill="0" applyBorder="0"/>
    <xf numFmtId="186" fontId="76" fillId="0" borderId="0" applyFill="0" applyBorder="0"/>
    <xf numFmtId="187" fontId="76" fillId="0" borderId="0" applyFill="0" applyBorder="0"/>
    <xf numFmtId="187" fontId="76" fillId="0" borderId="0" applyFill="0" applyBorder="0"/>
    <xf numFmtId="188" fontId="76" fillId="0" borderId="0" applyFill="0" applyBorder="0"/>
    <xf numFmtId="188" fontId="76" fillId="0" borderId="0" applyFill="0" applyBorder="0"/>
    <xf numFmtId="189" fontId="76" fillId="0" borderId="0" applyFill="0" applyBorder="0"/>
    <xf numFmtId="189" fontId="76" fillId="0" borderId="0" applyFill="0" applyBorder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09" fontId="21" fillId="0" borderId="0" applyNumberFormat="0" applyFill="0" applyBorder="0" applyAlignment="0" applyProtection="0"/>
    <xf numFmtId="209" fontId="94" fillId="0" borderId="0" applyNumberFormat="0" applyFill="0" applyBorder="0" applyAlignment="0" applyProtection="0"/>
    <xf numFmtId="209" fontId="22" fillId="4" borderId="0" applyNumberFormat="0" applyBorder="0" applyAlignment="0" applyProtection="0"/>
    <xf numFmtId="209" fontId="65" fillId="4" borderId="0" applyNumberFormat="0" applyBorder="0" applyAlignment="0" applyProtection="0"/>
    <xf numFmtId="209" fontId="95" fillId="26" borderId="0" applyNumberFormat="0" applyBorder="0" applyAlignment="0" applyProtection="0"/>
    <xf numFmtId="209" fontId="81" fillId="0" borderId="0" applyFill="0" applyBorder="0"/>
    <xf numFmtId="209" fontId="81" fillId="0" borderId="0" applyFill="0" applyBorder="0"/>
    <xf numFmtId="209" fontId="82" fillId="0" borderId="0" applyFill="0" applyBorder="0"/>
    <xf numFmtId="209" fontId="82" fillId="0" borderId="0" applyFill="0" applyBorder="0"/>
    <xf numFmtId="209" fontId="52" fillId="0" borderId="0" applyFill="0" applyBorder="0"/>
    <xf numFmtId="209" fontId="52" fillId="0" borderId="0" applyFill="0" applyBorder="0"/>
    <xf numFmtId="209" fontId="83" fillId="0" borderId="0" applyFill="0" applyBorder="0"/>
    <xf numFmtId="209" fontId="83" fillId="0" borderId="0" applyFill="0" applyBorder="0"/>
    <xf numFmtId="209" fontId="23" fillId="0" borderId="5" applyNumberFormat="0" applyFill="0" applyAlignment="0" applyProtection="0"/>
    <xf numFmtId="209" fontId="96" fillId="0" borderId="17" applyNumberFormat="0" applyFill="0" applyAlignment="0" applyProtection="0"/>
    <xf numFmtId="209" fontId="24" fillId="0" borderId="6" applyNumberFormat="0" applyFill="0" applyAlignment="0" applyProtection="0"/>
    <xf numFmtId="209" fontId="97" fillId="0" borderId="18" applyNumberFormat="0" applyFill="0" applyAlignment="0" applyProtection="0"/>
    <xf numFmtId="209" fontId="25" fillId="0" borderId="7" applyNumberFormat="0" applyFill="0" applyAlignment="0" applyProtection="0"/>
    <xf numFmtId="209" fontId="98" fillId="0" borderId="19" applyNumberFormat="0" applyFill="0" applyAlignment="0" applyProtection="0"/>
    <xf numFmtId="209" fontId="25" fillId="0" borderId="0" applyNumberFormat="0" applyFill="0" applyBorder="0" applyAlignment="0" applyProtection="0"/>
    <xf numFmtId="209" fontId="98" fillId="0" borderId="0" applyNumberFormat="0" applyFill="0" applyBorder="0" applyAlignment="0" applyProtection="0"/>
    <xf numFmtId="209" fontId="85" fillId="0" borderId="0" applyFill="0" applyBorder="0">
      <alignment horizontal="left"/>
      <protection hidden="1"/>
    </xf>
    <xf numFmtId="209" fontId="85" fillId="0" borderId="0" applyFill="0" applyBorder="0">
      <alignment horizontal="left" indent="1"/>
      <protection hidden="1"/>
    </xf>
    <xf numFmtId="209" fontId="85" fillId="0" borderId="0" applyFill="0" applyBorder="0">
      <alignment horizontal="left" indent="2"/>
      <protection hidden="1"/>
    </xf>
    <xf numFmtId="209" fontId="85" fillId="0" borderId="0" applyFill="0" applyBorder="0">
      <alignment horizontal="left" indent="3"/>
      <protection hidden="1"/>
    </xf>
    <xf numFmtId="168" fontId="53" fillId="0" borderId="0" applyNumberFormat="0" applyFill="0" applyBorder="0" applyAlignment="0" applyProtection="0">
      <alignment vertical="top"/>
      <protection locked="0"/>
    </xf>
    <xf numFmtId="174" fontId="85" fillId="0" borderId="0" applyNumberFormat="0" applyFill="0" applyBorder="0" applyAlignment="0" applyProtection="0">
      <protection locked="0"/>
    </xf>
    <xf numFmtId="175" fontId="86" fillId="0" borderId="0" applyFill="0" applyBorder="0">
      <protection locked="0"/>
    </xf>
    <xf numFmtId="176" fontId="86" fillId="0" borderId="0" applyFill="0" applyBorder="0">
      <protection locked="0"/>
    </xf>
    <xf numFmtId="177" fontId="86" fillId="0" borderId="0" applyFill="0" applyBorder="0">
      <protection locked="0"/>
    </xf>
    <xf numFmtId="178" fontId="86" fillId="0" borderId="0" applyFill="0" applyBorder="0">
      <protection locked="0"/>
    </xf>
    <xf numFmtId="179" fontId="86" fillId="0" borderId="0" applyFill="0" applyBorder="0">
      <protection locked="0"/>
    </xf>
    <xf numFmtId="196" fontId="86" fillId="0" borderId="0" applyFill="0" applyBorder="0">
      <protection locked="0"/>
    </xf>
    <xf numFmtId="197" fontId="86" fillId="0" borderId="0" applyFill="0" applyBorder="0">
      <protection locked="0"/>
    </xf>
    <xf numFmtId="192" fontId="86" fillId="0" borderId="0" applyFill="0" applyBorder="0">
      <protection locked="0"/>
    </xf>
    <xf numFmtId="198" fontId="86" fillId="0" borderId="0" applyFill="0" applyBorder="0">
      <protection locked="0"/>
    </xf>
    <xf numFmtId="193" fontId="86" fillId="0" borderId="0" applyFill="0" applyBorder="0">
      <protection locked="0"/>
    </xf>
    <xf numFmtId="180" fontId="86" fillId="0" borderId="0" applyFill="0" applyBorder="0">
      <protection locked="0"/>
    </xf>
    <xf numFmtId="180" fontId="87" fillId="0" borderId="0" applyFill="0" applyBorder="0">
      <protection locked="0"/>
    </xf>
    <xf numFmtId="180" fontId="86" fillId="0" borderId="0" applyFill="0" applyBorder="0">
      <protection locked="0"/>
    </xf>
    <xf numFmtId="49" fontId="86" fillId="0" borderId="0" applyFill="0" applyBorder="0">
      <alignment vertical="top"/>
      <protection locked="0"/>
    </xf>
    <xf numFmtId="49" fontId="87" fillId="0" borderId="0" applyFill="0" applyBorder="0">
      <alignment vertical="top"/>
      <protection locked="0"/>
    </xf>
    <xf numFmtId="209" fontId="86" fillId="0" borderId="0" applyFill="0" applyBorder="0">
      <alignment vertical="top" wrapText="1"/>
      <protection locked="0"/>
    </xf>
    <xf numFmtId="194" fontId="86" fillId="0" borderId="0" applyFill="0" applyBorder="0">
      <protection locked="0"/>
    </xf>
    <xf numFmtId="195" fontId="86" fillId="0" borderId="0" applyFill="0" applyBorder="0">
      <protection locked="0"/>
    </xf>
    <xf numFmtId="209" fontId="26" fillId="7" borderId="2" applyNumberFormat="0" applyAlignment="0" applyProtection="0"/>
    <xf numFmtId="209" fontId="68" fillId="20" borderId="20" applyNumberFormat="0" applyAlignment="0" applyProtection="0"/>
    <xf numFmtId="209" fontId="99" fillId="29" borderId="20" applyNumberFormat="0" applyAlignment="0" applyProtection="0"/>
    <xf numFmtId="181" fontId="86" fillId="0" borderId="0" applyFill="0" applyBorder="0">
      <protection locked="0"/>
    </xf>
    <xf numFmtId="182" fontId="86" fillId="0" borderId="0" applyFill="0" applyBorder="0">
      <protection locked="0"/>
    </xf>
    <xf numFmtId="183" fontId="86" fillId="0" borderId="0" applyFill="0" applyBorder="0">
      <protection locked="0"/>
    </xf>
    <xf numFmtId="184" fontId="86" fillId="0" borderId="0" applyFill="0" applyBorder="0">
      <protection locked="0"/>
    </xf>
    <xf numFmtId="185" fontId="86" fillId="0" borderId="0" applyFill="0" applyBorder="0">
      <protection locked="0"/>
    </xf>
    <xf numFmtId="186" fontId="86" fillId="0" borderId="0" applyFill="0" applyBorder="0">
      <protection locked="0"/>
    </xf>
    <xf numFmtId="187" fontId="86" fillId="0" borderId="0" applyFill="0" applyBorder="0">
      <protection locked="0"/>
    </xf>
    <xf numFmtId="188" fontId="86" fillId="0" borderId="0" applyFill="0" applyBorder="0">
      <protection locked="0"/>
    </xf>
    <xf numFmtId="189" fontId="86" fillId="0" borderId="0" applyFill="0" applyBorder="0">
      <protection locked="0"/>
    </xf>
    <xf numFmtId="49" fontId="86" fillId="0" borderId="0" applyFill="0" applyBorder="0">
      <alignment horizontal="left" vertical="top"/>
      <protection locked="0"/>
    </xf>
    <xf numFmtId="49" fontId="86" fillId="0" borderId="0" applyFill="0" applyBorder="0">
      <alignment horizontal="left" vertical="top" indent="1"/>
      <protection locked="0"/>
    </xf>
    <xf numFmtId="49" fontId="86" fillId="0" borderId="0" applyFill="0" applyBorder="0">
      <alignment horizontal="left" vertical="top" indent="2"/>
      <protection locked="0"/>
    </xf>
    <xf numFmtId="49" fontId="86" fillId="0" borderId="0" applyFill="0" applyBorder="0">
      <alignment horizontal="left" vertical="top" indent="3"/>
      <protection locked="0"/>
    </xf>
    <xf numFmtId="49" fontId="86" fillId="0" borderId="0" applyFill="0" applyBorder="0">
      <alignment horizontal="left" vertical="top" indent="4"/>
      <protection locked="0"/>
    </xf>
    <xf numFmtId="49" fontId="86" fillId="0" borderId="0" applyFill="0" applyBorder="0">
      <alignment horizontal="center"/>
      <protection locked="0"/>
    </xf>
    <xf numFmtId="49" fontId="86" fillId="0" borderId="0" applyFill="0" applyBorder="0">
      <alignment horizontal="center" wrapText="1"/>
      <protection locked="0"/>
    </xf>
    <xf numFmtId="209" fontId="27" fillId="0" borderId="8" applyNumberFormat="0" applyFill="0" applyAlignment="0" applyProtection="0"/>
    <xf numFmtId="209" fontId="100" fillId="0" borderId="22" applyNumberFormat="0" applyFill="0" applyAlignment="0" applyProtection="0"/>
    <xf numFmtId="49" fontId="76" fillId="0" borderId="0" applyFill="0" applyBorder="0">
      <alignment vertical="top"/>
    </xf>
    <xf numFmtId="49" fontId="76" fillId="0" borderId="0" applyFill="0" applyBorder="0">
      <alignment vertical="top"/>
    </xf>
    <xf numFmtId="209" fontId="76" fillId="0" borderId="0" applyFill="0" applyBorder="0">
      <alignment vertical="top" wrapText="1"/>
    </xf>
    <xf numFmtId="209" fontId="76" fillId="0" borderId="0" applyFill="0" applyBorder="0">
      <alignment vertical="top" wrapText="1"/>
    </xf>
    <xf numFmtId="209" fontId="28" fillId="22" borderId="0" applyNumberFormat="0" applyBorder="0" applyAlignment="0" applyProtection="0"/>
    <xf numFmtId="209" fontId="101" fillId="28" borderId="0" applyNumberFormat="0" applyBorder="0" applyAlignment="0" applyProtection="0"/>
    <xf numFmtId="209" fontId="102" fillId="28" borderId="0" applyNumberFormat="0" applyBorder="0" applyAlignment="0" applyProtection="0"/>
    <xf numFmtId="209" fontId="5" fillId="0" borderId="0" applyBorder="0"/>
    <xf numFmtId="209" fontId="5" fillId="0" borderId="0" applyBorder="0"/>
    <xf numFmtId="209" fontId="5" fillId="0" borderId="0" applyBorder="0"/>
    <xf numFmtId="209" fontId="5" fillId="0" borderId="0" applyBorder="0"/>
    <xf numFmtId="209" fontId="5" fillId="0" borderId="0" applyBorder="0"/>
    <xf numFmtId="168" fontId="1" fillId="0" borderId="0"/>
    <xf numFmtId="209" fontId="88" fillId="0" borderId="0"/>
    <xf numFmtId="209" fontId="5" fillId="0" borderId="0"/>
    <xf numFmtId="168" fontId="1" fillId="0" borderId="0"/>
    <xf numFmtId="168" fontId="1" fillId="0" borderId="0"/>
    <xf numFmtId="209" fontId="1" fillId="0" borderId="0"/>
    <xf numFmtId="209" fontId="5" fillId="0" borderId="0"/>
    <xf numFmtId="209" fontId="1" fillId="0" borderId="0"/>
    <xf numFmtId="168" fontId="1" fillId="0" borderId="0"/>
    <xf numFmtId="209" fontId="5" fillId="0" borderId="0"/>
    <xf numFmtId="168" fontId="1" fillId="0" borderId="0"/>
    <xf numFmtId="168" fontId="1" fillId="0" borderId="0"/>
    <xf numFmtId="209" fontId="5" fillId="0" borderId="0"/>
    <xf numFmtId="209" fontId="5" fillId="0" borderId="0" applyBorder="0"/>
    <xf numFmtId="209" fontId="1" fillId="0" borderId="0"/>
    <xf numFmtId="209" fontId="5" fillId="0" borderId="0" applyBorder="0"/>
    <xf numFmtId="209" fontId="5" fillId="23" borderId="9" applyNumberFormat="0" applyFont="0" applyAlignment="0" applyProtection="0"/>
    <xf numFmtId="209" fontId="4" fillId="32" borderId="24" applyNumberFormat="0" applyFont="0" applyAlignment="0" applyProtection="0"/>
    <xf numFmtId="209" fontId="84" fillId="32" borderId="24" applyNumberFormat="0" applyFont="0" applyAlignment="0" applyProtection="0"/>
    <xf numFmtId="209" fontId="29" fillId="20" borderId="10" applyNumberFormat="0" applyAlignment="0" applyProtection="0"/>
    <xf numFmtId="209" fontId="69" fillId="20" borderId="21" applyNumberFormat="0" applyAlignment="0" applyProtection="0"/>
    <xf numFmtId="209" fontId="103" fillId="30" borderId="2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4" fillId="0" borderId="0" applyFont="0" applyFill="0" applyBorder="0" applyAlignment="0" applyProtection="0"/>
    <xf numFmtId="209" fontId="83" fillId="0" borderId="0" applyFill="0" applyBorder="0">
      <alignment vertical="top"/>
    </xf>
    <xf numFmtId="209" fontId="83" fillId="0" borderId="0" applyFill="0" applyBorder="0">
      <alignment vertical="top"/>
    </xf>
    <xf numFmtId="209" fontId="83" fillId="0" borderId="0" applyFill="0" applyBorder="0">
      <alignment horizontal="left" vertical="top" indent="1"/>
    </xf>
    <xf numFmtId="209" fontId="83" fillId="0" borderId="0" applyFill="0" applyBorder="0">
      <alignment horizontal="left" vertical="top" indent="1"/>
    </xf>
    <xf numFmtId="209" fontId="83" fillId="0" borderId="0" applyFill="0" applyBorder="0">
      <alignment horizontal="left" vertical="top" indent="2"/>
    </xf>
    <xf numFmtId="209" fontId="83" fillId="0" borderId="0" applyFill="0" applyBorder="0">
      <alignment horizontal="left" vertical="top" indent="2"/>
    </xf>
    <xf numFmtId="209" fontId="83" fillId="0" borderId="0" applyFill="0" applyBorder="0">
      <alignment horizontal="left" vertical="top" indent="3"/>
    </xf>
    <xf numFmtId="209" fontId="83" fillId="0" borderId="0" applyFill="0" applyBorder="0">
      <alignment horizontal="left" vertical="top" indent="3"/>
    </xf>
    <xf numFmtId="209" fontId="76" fillId="0" borderId="0" applyFill="0" applyBorder="0">
      <alignment vertical="top"/>
    </xf>
    <xf numFmtId="209" fontId="76" fillId="0" borderId="0" applyFill="0" applyBorder="0">
      <alignment vertical="top"/>
    </xf>
    <xf numFmtId="209" fontId="76" fillId="0" borderId="0" applyFill="0" applyBorder="0">
      <alignment horizontal="left" vertical="top" indent="1"/>
    </xf>
    <xf numFmtId="209" fontId="76" fillId="0" borderId="0" applyFill="0" applyBorder="0">
      <alignment horizontal="left" vertical="top" indent="1"/>
    </xf>
    <xf numFmtId="209" fontId="76" fillId="0" borderId="0" applyFill="0" applyBorder="0">
      <alignment horizontal="left" vertical="top" indent="2"/>
    </xf>
    <xf numFmtId="209" fontId="76" fillId="0" borderId="0" applyFill="0" applyBorder="0">
      <alignment horizontal="left" vertical="top" indent="2"/>
    </xf>
    <xf numFmtId="209" fontId="76" fillId="0" borderId="0" applyFill="0" applyBorder="0">
      <alignment horizontal="left" vertical="top" indent="3"/>
    </xf>
    <xf numFmtId="209" fontId="76" fillId="0" borderId="0" applyFill="0" applyBorder="0">
      <alignment horizontal="left" vertical="top" indent="3"/>
    </xf>
    <xf numFmtId="209" fontId="76" fillId="0" borderId="0" applyFill="0" applyBorder="0">
      <alignment horizontal="left" vertical="top" indent="4"/>
    </xf>
    <xf numFmtId="209" fontId="76" fillId="0" borderId="0" applyFill="0" applyBorder="0">
      <alignment horizontal="left" vertical="top" indent="4"/>
    </xf>
    <xf numFmtId="209" fontId="30" fillId="0" borderId="0" applyNumberFormat="0" applyFill="0" applyBorder="0" applyAlignment="0" applyProtection="0"/>
    <xf numFmtId="209" fontId="61" fillId="0" borderId="0" applyNumberFormat="0" applyFill="0" applyBorder="0" applyAlignment="0" applyProtection="0"/>
    <xf numFmtId="209" fontId="6" fillId="0" borderId="13" applyNumberFormat="0" applyFill="0" applyAlignment="0" applyProtection="0"/>
    <xf numFmtId="209" fontId="2" fillId="0" borderId="13" applyNumberFormat="0" applyFill="0" applyAlignment="0" applyProtection="0"/>
    <xf numFmtId="209" fontId="104" fillId="0" borderId="25" applyNumberFormat="0" applyFill="0" applyAlignment="0" applyProtection="0"/>
    <xf numFmtId="209" fontId="76" fillId="0" borderId="0" applyFill="0" applyBorder="0">
      <alignment horizontal="center"/>
    </xf>
    <xf numFmtId="209" fontId="76" fillId="0" borderId="0" applyFill="0" applyBorder="0">
      <alignment horizontal="center"/>
    </xf>
    <xf numFmtId="209" fontId="76" fillId="0" borderId="0" applyFill="0" applyBorder="0">
      <alignment horizontal="center" wrapText="1"/>
    </xf>
    <xf numFmtId="209" fontId="76" fillId="0" borderId="0" applyFill="0" applyBorder="0">
      <alignment horizontal="center" wrapText="1"/>
    </xf>
    <xf numFmtId="209" fontId="31" fillId="0" borderId="0" applyNumberFormat="0" applyFill="0" applyBorder="0" applyAlignment="0" applyProtection="0"/>
    <xf numFmtId="209" fontId="105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09" fontId="1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209" fontId="16" fillId="0" borderId="0" applyNumberFormat="0" applyFill="0" applyBorder="0" applyAlignment="0" applyProtection="0">
      <alignment vertical="top"/>
      <protection locked="0"/>
    </xf>
    <xf numFmtId="209" fontId="1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9" fontId="5" fillId="0" borderId="0"/>
    <xf numFmtId="209" fontId="14" fillId="0" borderId="0">
      <alignment vertical="top"/>
    </xf>
    <xf numFmtId="209" fontId="59" fillId="0" borderId="0" applyNumberFormat="0" applyFill="0" applyBorder="0" applyAlignment="0" applyProtection="0"/>
    <xf numFmtId="209" fontId="60" fillId="0" borderId="0" applyNumberFormat="0" applyFill="0" applyBorder="0" applyAlignment="0" applyProtection="0"/>
    <xf numFmtId="209" fontId="58" fillId="0" borderId="16" applyNumberFormat="0" applyFont="0" applyFill="0" applyAlignment="0" applyProtection="0"/>
    <xf numFmtId="209" fontId="33" fillId="0" borderId="0"/>
    <xf numFmtId="209" fontId="5" fillId="23" borderId="9" applyNumberFormat="0" applyFont="0" applyAlignment="0" applyProtection="0"/>
    <xf numFmtId="209" fontId="14" fillId="2" borderId="0" applyNumberFormat="0" applyBorder="0" applyAlignment="0" applyProtection="0"/>
    <xf numFmtId="209" fontId="14" fillId="3" borderId="0" applyNumberFormat="0" applyBorder="0" applyAlignment="0" applyProtection="0"/>
    <xf numFmtId="209" fontId="14" fillId="4" borderId="0" applyNumberFormat="0" applyBorder="0" applyAlignment="0" applyProtection="0"/>
    <xf numFmtId="209" fontId="14" fillId="5" borderId="0" applyNumberFormat="0" applyBorder="0" applyAlignment="0" applyProtection="0"/>
    <xf numFmtId="209" fontId="14" fillId="6" borderId="0" applyNumberFormat="0" applyBorder="0" applyAlignment="0" applyProtection="0"/>
    <xf numFmtId="209" fontId="14" fillId="7" borderId="0" applyNumberFormat="0" applyBorder="0" applyAlignment="0" applyProtection="0"/>
    <xf numFmtId="209" fontId="14" fillId="8" borderId="0" applyNumberFormat="0" applyBorder="0" applyAlignment="0" applyProtection="0"/>
    <xf numFmtId="209" fontId="14" fillId="9" borderId="0" applyNumberFormat="0" applyBorder="0" applyAlignment="0" applyProtection="0"/>
    <xf numFmtId="209" fontId="14" fillId="10" borderId="0" applyNumberFormat="0" applyBorder="0" applyAlignment="0" applyProtection="0"/>
    <xf numFmtId="209" fontId="14" fillId="5" borderId="0" applyNumberFormat="0" applyBorder="0" applyAlignment="0" applyProtection="0"/>
    <xf numFmtId="209" fontId="14" fillId="8" borderId="0" applyNumberFormat="0" applyBorder="0" applyAlignment="0" applyProtection="0"/>
    <xf numFmtId="209" fontId="14" fillId="11" borderId="0" applyNumberFormat="0" applyBorder="0" applyAlignment="0" applyProtection="0"/>
    <xf numFmtId="209" fontId="107" fillId="12" borderId="0" applyNumberFormat="0" applyBorder="0" applyAlignment="0" applyProtection="0"/>
    <xf numFmtId="209" fontId="107" fillId="9" borderId="0" applyNumberFormat="0" applyBorder="0" applyAlignment="0" applyProtection="0"/>
    <xf numFmtId="209" fontId="107" fillId="10" borderId="0" applyNumberFormat="0" applyBorder="0" applyAlignment="0" applyProtection="0"/>
    <xf numFmtId="209" fontId="107" fillId="13" borderId="0" applyNumberFormat="0" applyBorder="0" applyAlignment="0" applyProtection="0"/>
    <xf numFmtId="209" fontId="107" fillId="14" borderId="0" applyNumberFormat="0" applyBorder="0" applyAlignment="0" applyProtection="0"/>
    <xf numFmtId="209" fontId="107" fillId="15" borderId="0" applyNumberFormat="0" applyBorder="0" applyAlignment="0" applyProtection="0"/>
    <xf numFmtId="209" fontId="107" fillId="16" borderId="0" applyNumberFormat="0" applyBorder="0" applyAlignment="0" applyProtection="0"/>
    <xf numFmtId="209" fontId="107" fillId="17" borderId="0" applyNumberFormat="0" applyBorder="0" applyAlignment="0" applyProtection="0"/>
    <xf numFmtId="209" fontId="107" fillId="18" borderId="0" applyNumberFormat="0" applyBorder="0" applyAlignment="0" applyProtection="0"/>
    <xf numFmtId="209" fontId="107" fillId="13" borderId="0" applyNumberFormat="0" applyBorder="0" applyAlignment="0" applyProtection="0"/>
    <xf numFmtId="209" fontId="107" fillId="14" borderId="0" applyNumberFormat="0" applyBorder="0" applyAlignment="0" applyProtection="0"/>
    <xf numFmtId="209" fontId="107" fillId="19" borderId="0" applyNumberFormat="0" applyBorder="0" applyAlignment="0" applyProtection="0"/>
    <xf numFmtId="209" fontId="108" fillId="3" borderId="0" applyNumberFormat="0" applyBorder="0" applyAlignment="0" applyProtection="0"/>
    <xf numFmtId="209" fontId="109" fillId="20" borderId="2" applyNumberFormat="0" applyAlignment="0" applyProtection="0"/>
    <xf numFmtId="209" fontId="110" fillId="21" borderId="3" applyNumberFormat="0" applyAlignment="0" applyProtection="0"/>
    <xf numFmtId="164" fontId="49" fillId="0" borderId="0" applyFont="0" applyFill="0" applyBorder="0" applyAlignment="0" applyProtection="0"/>
    <xf numFmtId="209" fontId="111" fillId="0" borderId="0" applyNumberFormat="0" applyFill="0" applyBorder="0" applyAlignment="0" applyProtection="0"/>
    <xf numFmtId="209" fontId="112" fillId="4" borderId="0" applyNumberFormat="0" applyBorder="0" applyAlignment="0" applyProtection="0"/>
    <xf numFmtId="209" fontId="113" fillId="0" borderId="5" applyNumberFormat="0" applyFill="0" applyAlignment="0" applyProtection="0"/>
    <xf numFmtId="209" fontId="114" fillId="0" borderId="6" applyNumberFormat="0" applyFill="0" applyAlignment="0" applyProtection="0"/>
    <xf numFmtId="209" fontId="115" fillId="0" borderId="7" applyNumberFormat="0" applyFill="0" applyAlignment="0" applyProtection="0"/>
    <xf numFmtId="209" fontId="115" fillId="0" borderId="0" applyNumberFormat="0" applyFill="0" applyBorder="0" applyAlignment="0" applyProtection="0"/>
    <xf numFmtId="209" fontId="121" fillId="0" borderId="0" applyNumberFormat="0" applyFill="0" applyBorder="0" applyAlignment="0" applyProtection="0">
      <alignment vertical="top"/>
      <protection locked="0"/>
    </xf>
    <xf numFmtId="209" fontId="116" fillId="7" borderId="2" applyNumberFormat="0" applyAlignment="0" applyProtection="0"/>
    <xf numFmtId="209" fontId="117" fillId="0" borderId="8" applyNumberFormat="0" applyFill="0" applyAlignment="0" applyProtection="0"/>
    <xf numFmtId="209" fontId="118" fillId="22" borderId="0" applyNumberFormat="0" applyBorder="0" applyAlignment="0" applyProtection="0"/>
    <xf numFmtId="209" fontId="49" fillId="0" borderId="0"/>
    <xf numFmtId="209" fontId="122" fillId="0" borderId="0"/>
    <xf numFmtId="209" fontId="49" fillId="0" borderId="0"/>
    <xf numFmtId="209" fontId="49" fillId="0" borderId="0"/>
    <xf numFmtId="209" fontId="49" fillId="0" borderId="0"/>
    <xf numFmtId="209" fontId="49" fillId="0" borderId="0"/>
    <xf numFmtId="209" fontId="49" fillId="0" borderId="0"/>
    <xf numFmtId="209" fontId="49" fillId="0" borderId="0"/>
    <xf numFmtId="209" fontId="49" fillId="0" borderId="0"/>
    <xf numFmtId="209" fontId="14" fillId="23" borderId="9" applyNumberFormat="0" applyFont="0" applyAlignment="0" applyProtection="0"/>
    <xf numFmtId="209" fontId="119" fillId="20" borderId="10" applyNumberFormat="0" applyAlignment="0" applyProtection="0"/>
    <xf numFmtId="209" fontId="106" fillId="0" borderId="13" applyNumberFormat="0" applyFill="0" applyAlignment="0" applyProtection="0"/>
    <xf numFmtId="209" fontId="120" fillId="0" borderId="0" applyNumberFormat="0" applyFill="0" applyBorder="0" applyAlignment="0" applyProtection="0"/>
    <xf numFmtId="209" fontId="123" fillId="0" borderId="0"/>
    <xf numFmtId="204" fontId="124" fillId="0" borderId="0" applyFont="0" applyFill="0" applyBorder="0" applyAlignment="0" applyProtection="0">
      <alignment horizontal="left"/>
      <protection locked="0"/>
    </xf>
    <xf numFmtId="205" fontId="124" fillId="0" borderId="0" applyFont="0" applyFill="0" applyBorder="0" applyAlignment="0" applyProtection="0">
      <protection locked="0"/>
    </xf>
    <xf numFmtId="206" fontId="124" fillId="0" borderId="0" applyFont="0" applyFill="0" applyBorder="0" applyAlignment="0" applyProtection="0">
      <protection locked="0"/>
    </xf>
    <xf numFmtId="207" fontId="124" fillId="0" borderId="0" applyFont="0" applyFill="0" applyBorder="0" applyAlignment="0" applyProtection="0"/>
    <xf numFmtId="209" fontId="123" fillId="57" borderId="27">
      <alignment vertical="top" wrapText="1"/>
      <protection locked="0"/>
    </xf>
    <xf numFmtId="209" fontId="125" fillId="57" borderId="27" applyNumberFormat="0">
      <protection locked="0"/>
    </xf>
    <xf numFmtId="209" fontId="123" fillId="60" borderId="0"/>
    <xf numFmtId="209" fontId="124" fillId="0" borderId="0" applyFont="0" applyFill="0" applyBorder="0" applyProtection="0">
      <protection locked="0"/>
    </xf>
    <xf numFmtId="209" fontId="124" fillId="0" borderId="0" applyFont="0" applyFill="0" applyBorder="0" applyAlignment="0" applyProtection="0">
      <alignment wrapText="1"/>
    </xf>
    <xf numFmtId="209" fontId="124" fillId="0" borderId="0" applyFont="0" applyFill="0" applyBorder="0" applyAlignment="0" applyProtection="0">
      <protection locked="0"/>
    </xf>
    <xf numFmtId="209" fontId="126" fillId="0" borderId="27" applyFill="0">
      <alignment horizontal="center"/>
    </xf>
    <xf numFmtId="209" fontId="126" fillId="0" borderId="27" applyFill="0">
      <alignment horizontal="center" vertical="center"/>
    </xf>
    <xf numFmtId="49" fontId="127" fillId="0" borderId="0" applyFill="0" applyProtection="0">
      <alignment horizontal="left" indent="1"/>
    </xf>
    <xf numFmtId="209" fontId="128" fillId="0" borderId="0" applyNumberFormat="0" applyFill="0" applyBorder="0" applyAlignment="0" applyProtection="0">
      <alignment vertical="top"/>
      <protection locked="0"/>
    </xf>
    <xf numFmtId="209" fontId="129" fillId="0" borderId="0" applyNumberFormat="0" applyFill="0" applyAlignment="0"/>
    <xf numFmtId="209" fontId="129" fillId="0" borderId="0" applyNumberFormat="0" applyFill="0" applyAlignment="0" applyProtection="0"/>
    <xf numFmtId="209" fontId="130" fillId="0" borderId="0" applyNumberFormat="0" applyFill="0" applyAlignment="0"/>
    <xf numFmtId="49" fontId="131" fillId="59" borderId="0" applyFill="0" applyBorder="0">
      <alignment horizontal="left"/>
    </xf>
    <xf numFmtId="209" fontId="124" fillId="59" borderId="0" applyFill="0" applyBorder="0"/>
    <xf numFmtId="209" fontId="123" fillId="60" borderId="28" applyNumberFormat="0">
      <alignment horizontal="left"/>
    </xf>
    <xf numFmtId="209" fontId="132" fillId="0" borderId="0" applyNumberFormat="0" applyFill="0" applyBorder="0" applyAlignment="0" applyProtection="0">
      <alignment vertical="top"/>
      <protection locked="0"/>
    </xf>
    <xf numFmtId="49" fontId="133" fillId="0" borderId="0" applyFill="0" applyBorder="0">
      <alignment horizontal="right" indent="1"/>
    </xf>
    <xf numFmtId="49" fontId="134" fillId="0" borderId="0" applyFill="0" applyBorder="0">
      <alignment horizontal="center" wrapText="1"/>
    </xf>
    <xf numFmtId="209" fontId="134" fillId="0" borderId="0" applyFill="0" applyBorder="0">
      <alignment horizontal="centerContinuous" wrapText="1"/>
    </xf>
    <xf numFmtId="209" fontId="134" fillId="0" borderId="0" applyFill="0" applyBorder="0">
      <alignment horizontal="center" wrapText="1"/>
    </xf>
    <xf numFmtId="49" fontId="123" fillId="0" borderId="0" applyFill="0" applyBorder="0">
      <alignment horizontal="left" indent="1"/>
    </xf>
    <xf numFmtId="49" fontId="123" fillId="0" borderId="0" applyFill="0" applyBorder="0">
      <alignment horizontal="left" wrapText="1" indent="2"/>
    </xf>
    <xf numFmtId="209" fontId="123" fillId="60" borderId="27" applyNumberFormat="0">
      <alignment horizontal="left"/>
    </xf>
    <xf numFmtId="49" fontId="135" fillId="60" borderId="29">
      <alignment horizontal="right" indent="2"/>
    </xf>
    <xf numFmtId="9" fontId="124" fillId="0" borderId="0" applyFont="0" applyFill="0" applyBorder="0" applyAlignment="0" applyProtection="0"/>
    <xf numFmtId="202" fontId="124" fillId="0" borderId="0" applyFont="0" applyFill="0" applyBorder="0" applyAlignment="0" applyProtection="0">
      <protection locked="0"/>
    </xf>
    <xf numFmtId="203" fontId="124" fillId="0" borderId="0" applyFont="0" applyFill="0" applyBorder="0" applyAlignment="0" applyProtection="0">
      <protection locked="0"/>
    </xf>
    <xf numFmtId="201" fontId="124" fillId="0" borderId="0" applyFont="0" applyFill="0" applyBorder="0" applyAlignment="0" applyProtection="0">
      <protection locked="0"/>
    </xf>
    <xf numFmtId="209" fontId="123" fillId="60" borderId="30" applyNumberFormat="0">
      <alignment horizontal="left"/>
    </xf>
    <xf numFmtId="199" fontId="124" fillId="0" borderId="0" applyFont="0" applyFill="0" applyBorder="0" applyAlignment="0" applyProtection="0">
      <alignment horizontal="left"/>
      <protection locked="0"/>
    </xf>
    <xf numFmtId="208" fontId="124" fillId="0" borderId="0" applyFont="0" applyFill="0" applyBorder="0">
      <alignment horizontal="left"/>
      <protection locked="0"/>
    </xf>
    <xf numFmtId="209" fontId="124" fillId="0" borderId="0" applyFont="0" applyFill="0" applyBorder="0" applyAlignment="0" applyProtection="0">
      <alignment horizontal="left"/>
      <protection locked="0"/>
    </xf>
    <xf numFmtId="209" fontId="124" fillId="58" borderId="0"/>
    <xf numFmtId="200" fontId="124" fillId="0" borderId="0" applyFont="0" applyFill="0" applyBorder="0" applyAlignment="0" applyProtection="0">
      <alignment horizontal="left"/>
      <protection locked="0"/>
    </xf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204" fontId="5" fillId="0" borderId="14" applyFont="0" applyFill="0" applyBorder="0" applyAlignment="0" applyProtection="0">
      <alignment horizontal="left"/>
      <protection locked="0"/>
    </xf>
    <xf numFmtId="211" fontId="5" fillId="60" borderId="14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209" fontId="123" fillId="57" borderId="27">
      <alignment horizontal="left" vertical="top" wrapText="1" indent="1"/>
      <protection locked="0"/>
    </xf>
    <xf numFmtId="209" fontId="5" fillId="59" borderId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209" fontId="124" fillId="0" borderId="0" applyFont="0" applyFill="0" applyBorder="0" applyAlignment="0" applyProtection="0">
      <protection locked="0"/>
    </xf>
    <xf numFmtId="9" fontId="124" fillId="0" borderId="0" applyFont="0" applyFill="0" applyBorder="0" applyAlignment="0" applyProtection="0"/>
    <xf numFmtId="209" fontId="138" fillId="61" borderId="14" applyFill="0">
      <alignment horizontal="center"/>
    </xf>
    <xf numFmtId="209" fontId="138" fillId="61" borderId="14" applyFill="0">
      <alignment horizontal="center" vertical="center"/>
    </xf>
    <xf numFmtId="9" fontId="124" fillId="0" borderId="0" applyFont="0" applyFill="0" applyBorder="0" applyAlignment="0" applyProtection="0"/>
    <xf numFmtId="49" fontId="136" fillId="59" borderId="0" applyFill="0">
      <alignment horizontal="left" indent="1"/>
    </xf>
    <xf numFmtId="209" fontId="128" fillId="0" borderId="0" applyNumberFormat="0" applyFill="0" applyBorder="0" applyAlignment="0" applyProtection="0">
      <alignment vertical="top"/>
      <protection locked="0"/>
    </xf>
    <xf numFmtId="209" fontId="82" fillId="0" borderId="0" applyNumberFormat="0" applyFill="0" applyAlignment="0"/>
    <xf numFmtId="209" fontId="82" fillId="61" borderId="0" applyNumberFormat="0" applyFill="0" applyAlignment="0"/>
    <xf numFmtId="209" fontId="124" fillId="59" borderId="0" applyFill="0" applyBorder="0">
      <alignment wrapText="1"/>
    </xf>
    <xf numFmtId="210" fontId="123" fillId="60" borderId="28" applyNumberFormat="0">
      <alignment horizontal="left"/>
    </xf>
    <xf numFmtId="209" fontId="123" fillId="60" borderId="28" applyNumberFormat="0" applyFill="0">
      <alignment horizontal="left"/>
    </xf>
    <xf numFmtId="209" fontId="132" fillId="0" borderId="0" applyNumberFormat="0" applyFill="0" applyBorder="0" applyAlignment="0" applyProtection="0">
      <alignment vertical="top"/>
      <protection locked="0"/>
    </xf>
    <xf numFmtId="209" fontId="53" fillId="0" borderId="0" applyNumberFormat="0" applyFill="0" applyBorder="0" applyAlignment="0" applyProtection="0">
      <alignment vertical="top"/>
      <protection locked="0"/>
    </xf>
    <xf numFmtId="9" fontId="124" fillId="0" borderId="0" applyFont="0" applyFill="0" applyBorder="0" applyAlignment="0" applyProtection="0"/>
    <xf numFmtId="49" fontId="137" fillId="61" borderId="0" applyFill="0" applyBorder="0">
      <alignment horizontal="right" indent="1"/>
    </xf>
    <xf numFmtId="9" fontId="124" fillId="0" borderId="0" applyFont="0" applyFill="0" applyBorder="0" applyAlignment="0" applyProtection="0"/>
    <xf numFmtId="49" fontId="52" fillId="59" borderId="0" applyFill="0" applyBorder="0">
      <alignment horizontal="center" wrapText="1"/>
    </xf>
    <xf numFmtId="9" fontId="124" fillId="0" borderId="0" applyFont="0" applyFill="0" applyBorder="0" applyAlignment="0" applyProtection="0"/>
    <xf numFmtId="209" fontId="52" fillId="59" borderId="0" applyFill="0" applyBorder="0">
      <alignment horizontal="centerContinuous" wrapText="1"/>
    </xf>
    <xf numFmtId="210" fontId="123" fillId="60" borderId="27" applyNumberFormat="0">
      <alignment horizontal="left"/>
    </xf>
    <xf numFmtId="209" fontId="123" fillId="60" borderId="27" applyNumberFormat="0">
      <alignment horizontal="left"/>
    </xf>
    <xf numFmtId="209" fontId="5" fillId="0" borderId="0"/>
    <xf numFmtId="49" fontId="76" fillId="59" borderId="26">
      <alignment horizontal="right" indent="2"/>
    </xf>
    <xf numFmtId="49" fontId="135" fillId="60" borderId="29" applyFill="0">
      <alignment horizontal="right" indent="2"/>
    </xf>
    <xf numFmtId="9" fontId="124" fillId="0" borderId="0" applyFont="0" applyFill="0" applyBorder="0" applyAlignment="0" applyProtection="0"/>
    <xf numFmtId="209" fontId="123" fillId="60" borderId="30" applyNumberFormat="0" applyFill="0">
      <alignment horizontal="left"/>
    </xf>
    <xf numFmtId="199" fontId="139" fillId="0" borderId="14" applyFont="0" applyFill="0" applyBorder="0" applyAlignment="0" applyProtection="0">
      <alignment horizontal="left"/>
      <protection locked="0"/>
    </xf>
    <xf numFmtId="208" fontId="139" fillId="0" borderId="14">
      <alignment horizontal="left"/>
      <protection locked="0"/>
    </xf>
    <xf numFmtId="209" fontId="124" fillId="0" borderId="0" applyFont="0" applyFill="0" applyBorder="0" applyAlignment="0" applyProtection="0">
      <alignment horizontal="left"/>
      <protection locked="0"/>
    </xf>
    <xf numFmtId="209" fontId="140" fillId="0" borderId="0" applyNumberFormat="0" applyFill="0" applyBorder="0" applyAlignment="0" applyProtection="0"/>
    <xf numFmtId="209" fontId="5" fillId="61" borderId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209" fontId="21" fillId="0" borderId="0" applyNumberFormat="0" applyFill="0" applyBorder="0" applyAlignment="0" applyProtection="0"/>
    <xf numFmtId="168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164" fontId="14" fillId="0" borderId="12" applyFont="0" applyAlignment="0">
      <alignment vertical="top" wrapText="1"/>
    </xf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09" fontId="21" fillId="0" borderId="0" applyNumberFormat="0" applyFill="0" applyBorder="0" applyAlignment="0" applyProtection="0"/>
    <xf numFmtId="209" fontId="2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9" fontId="49" fillId="0" borderId="0"/>
    <xf numFmtId="209" fontId="5" fillId="0" borderId="0" applyFont="0" applyFill="0" applyBorder="0" applyAlignment="0" applyProtection="0"/>
    <xf numFmtId="209" fontId="1" fillId="0" borderId="0"/>
    <xf numFmtId="209" fontId="50" fillId="0" borderId="0"/>
    <xf numFmtId="209" fontId="8" fillId="0" borderId="0"/>
    <xf numFmtId="209" fontId="1" fillId="0" borderId="0"/>
    <xf numFmtId="209" fontId="5" fillId="0" borderId="0" applyNumberFormat="0" applyFill="0" applyBorder="0" applyAlignment="0" applyProtection="0"/>
    <xf numFmtId="168" fontId="15" fillId="0" borderId="0" applyNumberFormat="0" applyFill="0" applyBorder="0" applyAlignment="0" applyProtection="0">
      <alignment vertical="top"/>
      <protection locked="0"/>
    </xf>
    <xf numFmtId="209" fontId="8" fillId="0" borderId="1">
      <alignment horizontal="center" vertical="center"/>
    </xf>
    <xf numFmtId="209" fontId="16" fillId="0" borderId="0" applyNumberFormat="0" applyFill="0" applyBorder="0" applyAlignment="0" applyProtection="0">
      <alignment vertical="top"/>
      <protection locked="0"/>
    </xf>
    <xf numFmtId="209" fontId="4" fillId="2" borderId="0" applyNumberFormat="0" applyBorder="0" applyAlignment="0" applyProtection="0"/>
    <xf numFmtId="209" fontId="4" fillId="3" borderId="0" applyNumberFormat="0" applyBorder="0" applyAlignment="0" applyProtection="0"/>
    <xf numFmtId="209" fontId="4" fillId="4" borderId="0" applyNumberFormat="0" applyBorder="0" applyAlignment="0" applyProtection="0"/>
    <xf numFmtId="209" fontId="4" fillId="5" borderId="0" applyNumberFormat="0" applyBorder="0" applyAlignment="0" applyProtection="0"/>
    <xf numFmtId="209" fontId="4" fillId="6" borderId="0" applyNumberFormat="0" applyBorder="0" applyAlignment="0" applyProtection="0"/>
    <xf numFmtId="209" fontId="4" fillId="7" borderId="0" applyNumberFormat="0" applyBorder="0" applyAlignment="0" applyProtection="0"/>
    <xf numFmtId="209" fontId="4" fillId="8" borderId="0" applyNumberFormat="0" applyBorder="0" applyAlignment="0" applyProtection="0"/>
    <xf numFmtId="209" fontId="4" fillId="9" borderId="0" applyNumberFormat="0" applyBorder="0" applyAlignment="0" applyProtection="0"/>
    <xf numFmtId="209" fontId="4" fillId="10" borderId="0" applyNumberFormat="0" applyBorder="0" applyAlignment="0" applyProtection="0"/>
    <xf numFmtId="209" fontId="4" fillId="5" borderId="0" applyNumberFormat="0" applyBorder="0" applyAlignment="0" applyProtection="0"/>
    <xf numFmtId="209" fontId="4" fillId="8" borderId="0" applyNumberFormat="0" applyBorder="0" applyAlignment="0" applyProtection="0"/>
    <xf numFmtId="209" fontId="4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9" borderId="0" applyNumberFormat="0" applyBorder="0" applyAlignment="0" applyProtection="0"/>
    <xf numFmtId="209" fontId="17" fillId="10" borderId="0" applyNumberFormat="0" applyBorder="0" applyAlignment="0" applyProtection="0"/>
    <xf numFmtId="209" fontId="17" fillId="13" borderId="0" applyNumberFormat="0" applyBorder="0" applyAlignment="0" applyProtection="0"/>
    <xf numFmtId="209" fontId="17" fillId="14" borderId="0" applyNumberFormat="0" applyBorder="0" applyAlignment="0" applyProtection="0"/>
    <xf numFmtId="209" fontId="17" fillId="15" borderId="0" applyNumberFormat="0" applyBorder="0" applyAlignment="0" applyProtection="0"/>
    <xf numFmtId="209" fontId="17" fillId="16" borderId="0" applyNumberFormat="0" applyBorder="0" applyAlignment="0" applyProtection="0"/>
    <xf numFmtId="209" fontId="17" fillId="17" borderId="0" applyNumberFormat="0" applyBorder="0" applyAlignment="0" applyProtection="0"/>
    <xf numFmtId="209" fontId="17" fillId="18" borderId="0" applyNumberFormat="0" applyBorder="0" applyAlignment="0" applyProtection="0"/>
    <xf numFmtId="209" fontId="17" fillId="13" borderId="0" applyNumberFormat="0" applyBorder="0" applyAlignment="0" applyProtection="0"/>
    <xf numFmtId="209" fontId="17" fillId="14" borderId="0" applyNumberFormat="0" applyBorder="0" applyAlignment="0" applyProtection="0"/>
    <xf numFmtId="209" fontId="17" fillId="19" borderId="0" applyNumberFormat="0" applyBorder="0" applyAlignment="0" applyProtection="0"/>
    <xf numFmtId="209" fontId="18" fillId="3" borderId="0" applyNumberFormat="0" applyBorder="0" applyAlignment="0" applyProtection="0"/>
    <xf numFmtId="209" fontId="19" fillId="20" borderId="2" applyNumberFormat="0" applyAlignment="0" applyProtection="0"/>
    <xf numFmtId="209" fontId="20" fillId="21" borderId="3" applyNumberFormat="0" applyAlignment="0" applyProtection="0"/>
    <xf numFmtId="209" fontId="21" fillId="0" borderId="0" applyNumberFormat="0" applyFill="0" applyBorder="0" applyAlignment="0" applyProtection="0"/>
    <xf numFmtId="209" fontId="22" fillId="4" borderId="0" applyNumberFormat="0" applyBorder="0" applyAlignment="0" applyProtection="0"/>
    <xf numFmtId="209" fontId="26" fillId="7" borderId="2" applyNumberFormat="0" applyAlignment="0" applyProtection="0"/>
    <xf numFmtId="209" fontId="28" fillId="22" borderId="0" applyNumberFormat="0" applyBorder="0" applyAlignment="0" applyProtection="0"/>
    <xf numFmtId="209" fontId="5" fillId="23" borderId="9" applyNumberFormat="0" applyFont="0" applyAlignment="0" applyProtection="0"/>
    <xf numFmtId="209" fontId="29" fillId="20" borderId="10" applyNumberFormat="0" applyAlignment="0" applyProtection="0"/>
    <xf numFmtId="209" fontId="6" fillId="0" borderId="13" applyNumberFormat="0" applyFill="0" applyAlignment="0" applyProtection="0"/>
    <xf numFmtId="209" fontId="31" fillId="0" borderId="0" applyNumberFormat="0" applyFill="0" applyBorder="0" applyAlignment="0" applyProtection="0"/>
    <xf numFmtId="209" fontId="21" fillId="0" borderId="0" applyNumberFormat="0" applyFill="0" applyBorder="0" applyAlignment="0" applyProtection="0"/>
    <xf numFmtId="209" fontId="19" fillId="20" borderId="2" applyNumberFormat="0" applyAlignment="0" applyProtection="0"/>
    <xf numFmtId="209" fontId="21" fillId="0" borderId="0" applyNumberFormat="0" applyFill="0" applyBorder="0" applyAlignment="0" applyProtection="0"/>
    <xf numFmtId="209" fontId="26" fillId="7" borderId="2" applyNumberFormat="0" applyAlignment="0" applyProtection="0"/>
    <xf numFmtId="209" fontId="5" fillId="23" borderId="9" applyNumberFormat="0" applyFont="0" applyAlignment="0" applyProtection="0"/>
    <xf numFmtId="209" fontId="29" fillId="20" borderId="10" applyNumberFormat="0" applyAlignment="0" applyProtection="0"/>
    <xf numFmtId="209" fontId="6" fillId="0" borderId="13" applyNumberFormat="0" applyFill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09" fontId="124" fillId="0" borderId="0" applyFont="0" applyFill="0" applyBorder="0" applyProtection="0">
      <protection locked="0"/>
    </xf>
    <xf numFmtId="49" fontId="127" fillId="0" borderId="0" applyFill="0" applyProtection="0">
      <alignment horizontal="left" indent="1"/>
    </xf>
    <xf numFmtId="204" fontId="5" fillId="0" borderId="14" applyFont="0" applyFill="0" applyBorder="0" applyAlignment="0" applyProtection="0">
      <alignment horizontal="left"/>
      <protection locked="0"/>
    </xf>
    <xf numFmtId="211" fontId="5" fillId="60" borderId="14" applyFont="0" applyFill="0" applyBorder="0" applyAlignment="0" applyProtection="0"/>
    <xf numFmtId="211" fontId="5" fillId="60" borderId="14" applyFont="0" applyFill="0" applyBorder="0" applyAlignment="0" applyProtection="0"/>
    <xf numFmtId="209" fontId="138" fillId="61" borderId="14" applyFill="0">
      <alignment horizontal="center"/>
    </xf>
    <xf numFmtId="209" fontId="138" fillId="61" borderId="14" applyFill="0">
      <alignment horizontal="center" vertical="center"/>
    </xf>
    <xf numFmtId="49" fontId="127" fillId="0" borderId="0" applyFill="0" applyProtection="0">
      <alignment horizontal="left" indent="1"/>
    </xf>
    <xf numFmtId="199" fontId="139" fillId="0" borderId="14" applyFont="0" applyFill="0" applyBorder="0" applyAlignment="0" applyProtection="0">
      <alignment horizontal="left"/>
      <protection locked="0"/>
    </xf>
    <xf numFmtId="208" fontId="139" fillId="0" borderId="14">
      <alignment horizontal="left"/>
      <protection locked="0"/>
    </xf>
    <xf numFmtId="209" fontId="124" fillId="0" borderId="0" applyFont="0" applyFill="0" applyBorder="0" applyProtection="0">
      <protection locked="0"/>
    </xf>
    <xf numFmtId="204" fontId="5" fillId="0" borderId="14" applyFont="0" applyFill="0" applyBorder="0" applyAlignment="0" applyProtection="0">
      <alignment horizontal="left"/>
      <protection locked="0"/>
    </xf>
    <xf numFmtId="209" fontId="138" fillId="61" borderId="14" applyFill="0">
      <alignment horizontal="center" vertical="center"/>
    </xf>
    <xf numFmtId="209" fontId="138" fillId="61" borderId="14" applyFill="0">
      <alignment horizontal="center"/>
    </xf>
    <xf numFmtId="209" fontId="19" fillId="20" borderId="2" applyNumberFormat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09" fontId="94" fillId="0" borderId="0" applyNumberFormat="0" applyFill="0" applyBorder="0" applyAlignment="0" applyProtection="0"/>
    <xf numFmtId="209" fontId="23" fillId="0" borderId="5" applyNumberFormat="0" applyFill="0" applyAlignment="0" applyProtection="0"/>
    <xf numFmtId="209" fontId="24" fillId="0" borderId="6" applyNumberFormat="0" applyFill="0" applyAlignment="0" applyProtection="0"/>
    <xf numFmtId="209" fontId="25" fillId="0" borderId="7" applyNumberFormat="0" applyFill="0" applyAlignment="0" applyProtection="0"/>
    <xf numFmtId="209" fontId="25" fillId="0" borderId="0" applyNumberFormat="0" applyFill="0" applyBorder="0" applyAlignment="0" applyProtection="0"/>
    <xf numFmtId="209" fontId="98" fillId="0" borderId="0" applyNumberFormat="0" applyFill="0" applyBorder="0" applyAlignment="0" applyProtection="0"/>
    <xf numFmtId="168" fontId="15" fillId="0" borderId="0" applyNumberFormat="0" applyFill="0" applyBorder="0" applyAlignment="0" applyProtection="0">
      <alignment vertical="top"/>
      <protection locked="0"/>
    </xf>
    <xf numFmtId="168" fontId="53" fillId="0" borderId="0" applyNumberFormat="0" applyFill="0" applyBorder="0" applyAlignment="0" applyProtection="0">
      <alignment vertical="top"/>
      <protection locked="0"/>
    </xf>
    <xf numFmtId="174" fontId="85" fillId="0" borderId="0" applyNumberFormat="0" applyFill="0" applyBorder="0" applyAlignment="0" applyProtection="0">
      <protection locked="0"/>
    </xf>
    <xf numFmtId="209" fontId="26" fillId="7" borderId="2" applyNumberFormat="0" applyAlignment="0" applyProtection="0"/>
    <xf numFmtId="168" fontId="4" fillId="0" borderId="0"/>
    <xf numFmtId="209" fontId="5" fillId="0" borderId="0" applyBorder="0"/>
    <xf numFmtId="168" fontId="4" fillId="0" borderId="0"/>
    <xf numFmtId="209" fontId="14" fillId="0" borderId="0"/>
    <xf numFmtId="208" fontId="139" fillId="0" borderId="14">
      <alignment horizontal="left"/>
      <protection locked="0"/>
    </xf>
    <xf numFmtId="209" fontId="5" fillId="23" borderId="9" applyNumberFormat="0" applyFont="0" applyAlignment="0" applyProtection="0"/>
    <xf numFmtId="209" fontId="29" fillId="20" borderId="10" applyNumberFormat="0" applyAlignment="0" applyProtection="0"/>
    <xf numFmtId="9" fontId="4" fillId="0" borderId="0" applyFont="0" applyFill="0" applyBorder="0" applyAlignment="0" applyProtection="0"/>
    <xf numFmtId="9" fontId="84" fillId="0" borderId="0" applyFont="0" applyFill="0" applyBorder="0" applyAlignment="0" applyProtection="0"/>
    <xf numFmtId="164" fontId="14" fillId="0" borderId="12" applyFont="0" applyAlignment="0">
      <alignment vertical="top" wrapText="1"/>
    </xf>
    <xf numFmtId="209" fontId="30" fillId="0" borderId="0" applyNumberFormat="0" applyFill="0" applyBorder="0" applyAlignment="0" applyProtection="0"/>
    <xf numFmtId="209" fontId="6" fillId="0" borderId="13" applyNumberFormat="0" applyFill="0" applyAlignment="0" applyProtection="0"/>
    <xf numFmtId="209" fontId="2" fillId="0" borderId="13" applyNumberFormat="0" applyFill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9" fontId="5" fillId="0" borderId="0"/>
    <xf numFmtId="209" fontId="5" fillId="0" borderId="0" applyBorder="0"/>
    <xf numFmtId="209" fontId="5" fillId="0" borderId="0" applyBorder="0"/>
    <xf numFmtId="209" fontId="5" fillId="0" borderId="0" applyBorder="0"/>
    <xf numFmtId="209" fontId="5" fillId="0" borderId="0" applyBorder="0"/>
    <xf numFmtId="209" fontId="5" fillId="0" borderId="0" applyBorder="0"/>
    <xf numFmtId="209" fontId="5" fillId="0" borderId="0" applyBorder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09" fontId="21" fillId="0" borderId="0" applyNumberFormat="0" applyFill="0" applyBorder="0" applyAlignment="0" applyProtection="0"/>
    <xf numFmtId="209" fontId="21" fillId="0" borderId="0" applyNumberFormat="0" applyFill="0" applyBorder="0" applyAlignment="0" applyProtection="0"/>
    <xf numFmtId="209" fontId="21" fillId="0" borderId="0" applyNumberFormat="0" applyFill="0" applyBorder="0" applyAlignment="0" applyProtection="0"/>
    <xf numFmtId="209" fontId="21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4" fillId="0" borderId="12" applyFont="0" applyAlignment="0">
      <alignment vertical="top" wrapText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09" fontId="1" fillId="0" borderId="0"/>
    <xf numFmtId="209" fontId="123" fillId="0" borderId="0"/>
    <xf numFmtId="164" fontId="5" fillId="0" borderId="0" applyFont="0" applyFill="0" applyBorder="0" applyAlignment="0" applyProtection="0"/>
    <xf numFmtId="49" fontId="127" fillId="0" borderId="0" applyFill="0" applyProtection="0">
      <alignment horizontal="left" indent="1"/>
    </xf>
    <xf numFmtId="209" fontId="129" fillId="0" borderId="0" applyNumberFormat="0" applyFill="0" applyAlignment="0"/>
    <xf numFmtId="209" fontId="132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9" fontId="124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9" fontId="128" fillId="0" borderId="0" applyNumberFormat="0" applyFill="0" applyBorder="0" applyAlignment="0" applyProtection="0">
      <alignment vertical="top"/>
      <protection locked="0"/>
    </xf>
    <xf numFmtId="209" fontId="124" fillId="59" borderId="0" applyFill="0" applyBorder="0">
      <alignment wrapText="1"/>
    </xf>
    <xf numFmtId="164" fontId="5" fillId="0" borderId="0" applyFont="0" applyFill="0" applyBorder="0" applyAlignment="0" applyProtection="0"/>
    <xf numFmtId="9" fontId="124" fillId="0" borderId="0" applyFont="0" applyFill="0" applyBorder="0" applyAlignment="0" applyProtection="0"/>
    <xf numFmtId="209" fontId="1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9" fontId="27" fillId="0" borderId="8" applyNumberFormat="0" applyFill="0" applyAlignment="0" applyProtection="0"/>
    <xf numFmtId="209" fontId="5" fillId="0" borderId="0" applyBorder="0"/>
    <xf numFmtId="209" fontId="5" fillId="0" borderId="0" applyBorder="0"/>
    <xf numFmtId="209" fontId="5" fillId="0" borderId="0" applyBorder="0"/>
    <xf numFmtId="209" fontId="5" fillId="0" borderId="0" applyBorder="0"/>
    <xf numFmtId="209" fontId="5" fillId="0" borderId="0" applyBorder="0"/>
    <xf numFmtId="209" fontId="5" fillId="0" borderId="0" applyBorder="0"/>
    <xf numFmtId="209" fontId="84" fillId="32" borderId="24" applyNumberFormat="0" applyFont="0" applyAlignment="0" applyProtection="0"/>
    <xf numFmtId="9" fontId="4" fillId="0" borderId="0" applyFont="0" applyFill="0" applyBorder="0" applyAlignment="0" applyProtection="0"/>
    <xf numFmtId="209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09" fontId="5" fillId="0" borderId="0" applyBorder="0"/>
    <xf numFmtId="209" fontId="5" fillId="0" borderId="0" applyBorder="0"/>
    <xf numFmtId="209" fontId="5" fillId="0" borderId="0" applyBorder="0"/>
    <xf numFmtId="209" fontId="5" fillId="0" borderId="0" applyBorder="0"/>
    <xf numFmtId="209" fontId="5" fillId="0" borderId="0" applyBorder="0"/>
    <xf numFmtId="209" fontId="5" fillId="0" borderId="0" applyBorder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4" fillId="0" borderId="12" applyFont="0" applyAlignment="0">
      <alignment vertical="top" wrapText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12" applyFont="0" applyAlignment="0">
      <alignment vertical="top" wrapText="1"/>
    </xf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4" fillId="0" borderId="12" applyFont="0" applyAlignment="0">
      <alignment vertical="top" wrapText="1"/>
    </xf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4" fillId="0" borderId="12" applyFont="0" applyAlignment="0">
      <alignment vertical="top" wrapText="1"/>
    </xf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4" fillId="0" borderId="12" applyFont="0" applyAlignment="0">
      <alignment vertical="top" wrapText="1"/>
    </xf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09" fontId="5" fillId="0" borderId="0"/>
    <xf numFmtId="199" fontId="139" fillId="0" borderId="14" applyFont="0" applyFill="0" applyBorder="0" applyAlignment="0" applyProtection="0">
      <alignment horizontal="left"/>
      <protection locked="0"/>
    </xf>
    <xf numFmtId="209" fontId="124" fillId="0" borderId="0" applyFont="0" applyFill="0" applyBorder="0" applyProtection="0">
      <protection locked="0"/>
    </xf>
    <xf numFmtId="49" fontId="127" fillId="0" borderId="0" applyFill="0" applyProtection="0">
      <alignment horizontal="left" indent="1"/>
    </xf>
    <xf numFmtId="209" fontId="124" fillId="0" borderId="0" applyFont="0" applyFill="0" applyBorder="0" applyProtection="0">
      <protection locked="0"/>
    </xf>
    <xf numFmtId="49" fontId="127" fillId="0" borderId="0" applyFill="0" applyProtection="0">
      <alignment horizontal="left" indent="1"/>
    </xf>
    <xf numFmtId="209" fontId="124" fillId="0" borderId="0" applyFont="0" applyFill="0" applyBorder="0" applyProtection="0">
      <protection locked="0"/>
    </xf>
    <xf numFmtId="209" fontId="124" fillId="0" borderId="0" applyFont="0" applyFill="0" applyBorder="0" applyProtection="0">
      <protection locked="0"/>
    </xf>
    <xf numFmtId="209" fontId="124" fillId="0" borderId="0" applyFont="0" applyFill="0" applyBorder="0" applyProtection="0">
      <protection locked="0"/>
    </xf>
    <xf numFmtId="164" fontId="1" fillId="0" borderId="0" applyFont="0" applyFill="0" applyBorder="0" applyAlignment="0" applyProtection="0"/>
    <xf numFmtId="209" fontId="5" fillId="0" borderId="0"/>
    <xf numFmtId="209" fontId="32" fillId="2" borderId="0" applyNumberFormat="0" applyBorder="0" applyAlignment="0" applyProtection="0"/>
    <xf numFmtId="209" fontId="32" fillId="3" borderId="0" applyNumberFormat="0" applyBorder="0" applyAlignment="0" applyProtection="0"/>
    <xf numFmtId="209" fontId="32" fillId="4" borderId="0" applyNumberFormat="0" applyBorder="0" applyAlignment="0" applyProtection="0"/>
    <xf numFmtId="209" fontId="32" fillId="5" borderId="0" applyNumberFormat="0" applyBorder="0" applyAlignment="0" applyProtection="0"/>
    <xf numFmtId="209" fontId="32" fillId="6" borderId="0" applyNumberFormat="0" applyBorder="0" applyAlignment="0" applyProtection="0"/>
    <xf numFmtId="209" fontId="32" fillId="7" borderId="0" applyNumberFormat="0" applyBorder="0" applyAlignment="0" applyProtection="0"/>
    <xf numFmtId="209" fontId="32" fillId="8" borderId="0" applyNumberFormat="0" applyBorder="0" applyAlignment="0" applyProtection="0"/>
    <xf numFmtId="209" fontId="32" fillId="9" borderId="0" applyNumberFormat="0" applyBorder="0" applyAlignment="0" applyProtection="0"/>
    <xf numFmtId="209" fontId="32" fillId="10" borderId="0" applyNumberFormat="0" applyBorder="0" applyAlignment="0" applyProtection="0"/>
    <xf numFmtId="209" fontId="32" fillId="5" borderId="0" applyNumberFormat="0" applyBorder="0" applyAlignment="0" applyProtection="0"/>
    <xf numFmtId="209" fontId="32" fillId="8" borderId="0" applyNumberFormat="0" applyBorder="0" applyAlignment="0" applyProtection="0"/>
    <xf numFmtId="209" fontId="32" fillId="11" borderId="0" applyNumberFormat="0" applyBorder="0" applyAlignment="0" applyProtection="0"/>
    <xf numFmtId="209" fontId="142" fillId="12" borderId="0" applyNumberFormat="0" applyBorder="0" applyAlignment="0" applyProtection="0"/>
    <xf numFmtId="209" fontId="142" fillId="9" borderId="0" applyNumberFormat="0" applyBorder="0" applyAlignment="0" applyProtection="0"/>
    <xf numFmtId="209" fontId="142" fillId="10" borderId="0" applyNumberFormat="0" applyBorder="0" applyAlignment="0" applyProtection="0"/>
    <xf numFmtId="209" fontId="142" fillId="13" borderId="0" applyNumberFormat="0" applyBorder="0" applyAlignment="0" applyProtection="0"/>
    <xf numFmtId="209" fontId="142" fillId="14" borderId="0" applyNumberFormat="0" applyBorder="0" applyAlignment="0" applyProtection="0"/>
    <xf numFmtId="209" fontId="142" fillId="15" borderId="0" applyNumberFormat="0" applyBorder="0" applyAlignment="0" applyProtection="0"/>
    <xf numFmtId="209" fontId="142" fillId="16" borderId="0" applyNumberFormat="0" applyBorder="0" applyAlignment="0" applyProtection="0"/>
    <xf numFmtId="209" fontId="142" fillId="17" borderId="0" applyNumberFormat="0" applyBorder="0" applyAlignment="0" applyProtection="0"/>
    <xf numFmtId="209" fontId="142" fillId="18" borderId="0" applyNumberFormat="0" applyBorder="0" applyAlignment="0" applyProtection="0"/>
    <xf numFmtId="209" fontId="142" fillId="13" borderId="0" applyNumberFormat="0" applyBorder="0" applyAlignment="0" applyProtection="0"/>
    <xf numFmtId="209" fontId="142" fillId="14" borderId="0" applyNumberFormat="0" applyBorder="0" applyAlignment="0" applyProtection="0"/>
    <xf numFmtId="209" fontId="142" fillId="19" borderId="0" applyNumberFormat="0" applyBorder="0" applyAlignment="0" applyProtection="0"/>
    <xf numFmtId="209" fontId="143" fillId="3" borderId="0" applyNumberFormat="0" applyBorder="0" applyAlignment="0" applyProtection="0"/>
    <xf numFmtId="209" fontId="144" fillId="20" borderId="2" applyNumberFormat="0" applyAlignment="0" applyProtection="0"/>
    <xf numFmtId="209" fontId="145" fillId="21" borderId="3" applyNumberFormat="0" applyAlignment="0" applyProtection="0"/>
    <xf numFmtId="164" fontId="5" fillId="0" borderId="0" applyFont="0" applyFill="0" applyBorder="0" applyAlignment="0" applyProtection="0"/>
    <xf numFmtId="209" fontId="146" fillId="0" borderId="0" applyNumberFormat="0" applyFill="0" applyBorder="0" applyAlignment="0" applyProtection="0"/>
    <xf numFmtId="209" fontId="147" fillId="4" borderId="0" applyNumberFormat="0" applyBorder="0" applyAlignment="0" applyProtection="0"/>
    <xf numFmtId="209" fontId="40" fillId="0" borderId="5" applyNumberFormat="0" applyFill="0" applyAlignment="0" applyProtection="0"/>
    <xf numFmtId="209" fontId="41" fillId="0" borderId="6" applyNumberFormat="0" applyFill="0" applyAlignment="0" applyProtection="0"/>
    <xf numFmtId="209" fontId="42" fillId="0" borderId="7" applyNumberFormat="0" applyFill="0" applyAlignment="0" applyProtection="0"/>
    <xf numFmtId="209" fontId="42" fillId="0" borderId="0" applyNumberFormat="0" applyFill="0" applyBorder="0" applyAlignment="0" applyProtection="0"/>
    <xf numFmtId="209" fontId="141" fillId="0" borderId="0" applyNumberFormat="0" applyFill="0" applyBorder="0" applyAlignment="0" applyProtection="0">
      <alignment vertical="top"/>
      <protection locked="0"/>
    </xf>
    <xf numFmtId="209" fontId="148" fillId="7" borderId="2" applyNumberFormat="0" applyAlignment="0" applyProtection="0"/>
    <xf numFmtId="209" fontId="149" fillId="0" borderId="8" applyNumberFormat="0" applyFill="0" applyAlignment="0" applyProtection="0"/>
    <xf numFmtId="209" fontId="150" fillId="22" borderId="0" applyNumberFormat="0" applyBorder="0" applyAlignment="0" applyProtection="0"/>
    <xf numFmtId="209" fontId="33" fillId="0" borderId="0"/>
    <xf numFmtId="209" fontId="32" fillId="0" borderId="0"/>
    <xf numFmtId="209" fontId="32" fillId="0" borderId="0"/>
    <xf numFmtId="209" fontId="32" fillId="0" borderId="0"/>
    <xf numFmtId="209" fontId="5" fillId="23" borderId="9" applyNumberFormat="0" applyFont="0" applyAlignment="0" applyProtection="0"/>
    <xf numFmtId="209" fontId="151" fillId="20" borderId="10" applyNumberFormat="0" applyAlignment="0" applyProtection="0"/>
    <xf numFmtId="209" fontId="152" fillId="0" borderId="13" applyNumberFormat="0" applyFill="0" applyAlignment="0" applyProtection="0"/>
    <xf numFmtId="209" fontId="15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209" fontId="32" fillId="0" borderId="0"/>
    <xf numFmtId="209" fontId="32" fillId="0" borderId="0"/>
    <xf numFmtId="209" fontId="14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209" fontId="146" fillId="0" borderId="0" applyNumberFormat="0" applyFill="0" applyBorder="0" applyAlignment="0" applyProtection="0"/>
    <xf numFmtId="209" fontId="32" fillId="0" borderId="0"/>
    <xf numFmtId="209" fontId="32" fillId="0" borderId="0"/>
    <xf numFmtId="209" fontId="5" fillId="0" borderId="0"/>
    <xf numFmtId="209" fontId="5" fillId="23" borderId="9" applyNumberFormat="0" applyFont="0" applyAlignment="0" applyProtection="0"/>
    <xf numFmtId="209" fontId="109" fillId="20" borderId="2" applyNumberFormat="0" applyAlignment="0" applyProtection="0"/>
    <xf numFmtId="209" fontId="116" fillId="7" borderId="2" applyNumberFormat="0" applyAlignment="0" applyProtection="0"/>
    <xf numFmtId="209" fontId="14" fillId="23" borderId="9" applyNumberFormat="0" applyFont="0" applyAlignment="0" applyProtection="0"/>
    <xf numFmtId="209" fontId="119" fillId="20" borderId="10" applyNumberFormat="0" applyAlignment="0" applyProtection="0"/>
    <xf numFmtId="209" fontId="106" fillId="0" borderId="13" applyNumberFormat="0" applyFill="0" applyAlignment="0" applyProtection="0"/>
    <xf numFmtId="209" fontId="19" fillId="20" borderId="2" applyNumberFormat="0" applyAlignment="0" applyProtection="0"/>
    <xf numFmtId="209" fontId="26" fillId="7" borderId="2" applyNumberFormat="0" applyAlignment="0" applyProtection="0"/>
    <xf numFmtId="209" fontId="5" fillId="23" borderId="9" applyNumberFormat="0" applyFont="0" applyAlignment="0" applyProtection="0"/>
    <xf numFmtId="209" fontId="29" fillId="20" borderId="10" applyNumberFormat="0" applyAlignment="0" applyProtection="0"/>
    <xf numFmtId="209" fontId="6" fillId="0" borderId="13" applyNumberFormat="0" applyFill="0" applyAlignment="0" applyProtection="0"/>
    <xf numFmtId="209" fontId="19" fillId="20" borderId="2" applyNumberFormat="0" applyAlignment="0" applyProtection="0"/>
    <xf numFmtId="209" fontId="26" fillId="7" borderId="2" applyNumberFormat="0" applyAlignment="0" applyProtection="0"/>
    <xf numFmtId="209" fontId="5" fillId="23" borderId="9" applyNumberFormat="0" applyFont="0" applyAlignment="0" applyProtection="0"/>
    <xf numFmtId="209" fontId="29" fillId="20" borderId="10" applyNumberFormat="0" applyAlignment="0" applyProtection="0"/>
    <xf numFmtId="209" fontId="6" fillId="0" borderId="13" applyNumberFormat="0" applyFill="0" applyAlignment="0" applyProtection="0"/>
    <xf numFmtId="204" fontId="5" fillId="0" borderId="14" applyFont="0" applyFill="0" applyBorder="0" applyAlignment="0" applyProtection="0">
      <alignment horizontal="left"/>
      <protection locked="0"/>
    </xf>
    <xf numFmtId="211" fontId="5" fillId="60" borderId="14" applyFont="0" applyFill="0" applyBorder="0" applyAlignment="0" applyProtection="0"/>
    <xf numFmtId="209" fontId="138" fillId="61" borderId="14" applyFill="0">
      <alignment horizontal="center"/>
    </xf>
    <xf numFmtId="209" fontId="138" fillId="61" borderId="14" applyFill="0">
      <alignment horizontal="center" vertical="center"/>
    </xf>
    <xf numFmtId="199" fontId="139" fillId="0" borderId="14" applyFont="0" applyFill="0" applyBorder="0" applyAlignment="0" applyProtection="0">
      <alignment horizontal="left"/>
      <protection locked="0"/>
    </xf>
    <xf numFmtId="208" fontId="139" fillId="0" borderId="14">
      <alignment horizontal="left"/>
      <protection locked="0"/>
    </xf>
    <xf numFmtId="164" fontId="1" fillId="0" borderId="0" applyFont="0" applyFill="0" applyBorder="0" applyAlignment="0" applyProtection="0"/>
    <xf numFmtId="209" fontId="5" fillId="0" borderId="0"/>
    <xf numFmtId="209" fontId="3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09" fontId="32" fillId="0" borderId="0"/>
    <xf numFmtId="209" fontId="32" fillId="0" borderId="0"/>
    <xf numFmtId="209" fontId="32" fillId="0" borderId="0"/>
    <xf numFmtId="9" fontId="5" fillId="0" borderId="0" applyFont="0" applyFill="0" applyBorder="0" applyAlignment="0" applyProtection="0"/>
    <xf numFmtId="209" fontId="5" fillId="0" borderId="0"/>
    <xf numFmtId="9" fontId="5" fillId="0" borderId="0" applyFont="0" applyFill="0" applyBorder="0" applyAlignment="0" applyProtection="0"/>
    <xf numFmtId="209" fontId="5" fillId="0" borderId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9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9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9" fontId="5" fillId="0" borderId="0"/>
    <xf numFmtId="9" fontId="5" fillId="0" borderId="0" applyFont="0" applyFill="0" applyBorder="0" applyAlignment="0" applyProtection="0"/>
    <xf numFmtId="209" fontId="5" fillId="0" borderId="0"/>
    <xf numFmtId="9" fontId="5" fillId="0" borderId="0" applyFont="0" applyFill="0" applyBorder="0" applyAlignment="0" applyProtection="0"/>
    <xf numFmtId="209" fontId="5" fillId="0" borderId="0"/>
    <xf numFmtId="9" fontId="5" fillId="0" borderId="0" applyFont="0" applyFill="0" applyBorder="0" applyAlignment="0" applyProtection="0"/>
    <xf numFmtId="209" fontId="5" fillId="0" borderId="0"/>
    <xf numFmtId="9" fontId="5" fillId="0" borderId="0" applyFont="0" applyFill="0" applyBorder="0" applyAlignment="0" applyProtection="0"/>
    <xf numFmtId="209" fontId="5" fillId="0" borderId="0"/>
    <xf numFmtId="9" fontId="5" fillId="0" borderId="0" applyFont="0" applyFill="0" applyBorder="0" applyAlignment="0" applyProtection="0"/>
    <xf numFmtId="209" fontId="5" fillId="0" borderId="0"/>
    <xf numFmtId="9" fontId="5" fillId="0" borderId="0" applyFont="0" applyFill="0" applyBorder="0" applyAlignment="0" applyProtection="0"/>
    <xf numFmtId="209" fontId="5" fillId="0" borderId="0"/>
    <xf numFmtId="9" fontId="5" fillId="0" borderId="0" applyFont="0" applyFill="0" applyBorder="0" applyAlignment="0" applyProtection="0"/>
    <xf numFmtId="209" fontId="5" fillId="0" borderId="0"/>
    <xf numFmtId="9" fontId="5" fillId="0" borderId="0" applyFont="0" applyFill="0" applyBorder="0" applyAlignment="0" applyProtection="0"/>
    <xf numFmtId="209" fontId="5" fillId="0" borderId="0"/>
    <xf numFmtId="9" fontId="5" fillId="0" borderId="0" applyFont="0" applyFill="0" applyBorder="0" applyAlignment="0" applyProtection="0"/>
    <xf numFmtId="209" fontId="5" fillId="0" borderId="0"/>
    <xf numFmtId="209" fontId="5" fillId="0" borderId="0"/>
    <xf numFmtId="209" fontId="5" fillId="0" borderId="0"/>
    <xf numFmtId="9" fontId="5" fillId="0" borderId="0" applyFont="0" applyFill="0" applyBorder="0" applyAlignment="0" applyProtection="0"/>
    <xf numFmtId="209" fontId="5" fillId="23" borderId="9" applyNumberFormat="0" applyFont="0" applyAlignment="0" applyProtection="0"/>
    <xf numFmtId="49" fontId="76" fillId="59" borderId="26">
      <alignment horizontal="right" indent="2"/>
    </xf>
    <xf numFmtId="164" fontId="5" fillId="0" borderId="0" applyFont="0" applyFill="0" applyBorder="0" applyAlignment="0" applyProtection="0"/>
    <xf numFmtId="209" fontId="5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209" fontId="8" fillId="0" borderId="11">
      <alignment horizontal="center" vertical="center"/>
    </xf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9" fontId="5" fillId="23" borderId="9" applyNumberFormat="0" applyFont="0" applyAlignment="0" applyProtection="0"/>
    <xf numFmtId="209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9" fontId="5" fillId="0" borderId="0"/>
    <xf numFmtId="9" fontId="5" fillId="0" borderId="0" applyFont="0" applyFill="0" applyBorder="0" applyAlignment="0" applyProtection="0"/>
    <xf numFmtId="209" fontId="5" fillId="0" borderId="0"/>
    <xf numFmtId="9" fontId="5" fillId="0" borderId="0" applyFont="0" applyFill="0" applyBorder="0" applyAlignment="0" applyProtection="0"/>
    <xf numFmtId="209" fontId="6" fillId="0" borderId="13" applyNumberFormat="0" applyFill="0" applyAlignment="0" applyProtection="0"/>
    <xf numFmtId="209" fontId="19" fillId="20" borderId="2" applyNumberFormat="0" applyAlignment="0" applyProtection="0"/>
    <xf numFmtId="209" fontId="26" fillId="7" borderId="2" applyNumberFormat="0" applyAlignment="0" applyProtection="0"/>
    <xf numFmtId="209" fontId="119" fillId="20" borderId="10" applyNumberFormat="0" applyAlignment="0" applyProtection="0"/>
    <xf numFmtId="209" fontId="29" fillId="20" borderId="10" applyNumberFormat="0" applyAlignment="0" applyProtection="0"/>
    <xf numFmtId="209" fontId="106" fillId="0" borderId="13" applyNumberFormat="0" applyFill="0" applyAlignment="0" applyProtection="0"/>
    <xf numFmtId="209" fontId="116" fillId="7" borderId="2" applyNumberFormat="0" applyAlignment="0" applyProtection="0"/>
    <xf numFmtId="209" fontId="8" fillId="0" borderId="11">
      <alignment horizontal="center" vertical="center"/>
    </xf>
    <xf numFmtId="209" fontId="144" fillId="20" borderId="2" applyNumberFormat="0" applyAlignment="0" applyProtection="0"/>
    <xf numFmtId="209" fontId="19" fillId="20" borderId="2" applyNumberFormat="0" applyAlignment="0" applyProtection="0"/>
    <xf numFmtId="209" fontId="6" fillId="0" borderId="13" applyNumberFormat="0" applyFill="0" applyAlignment="0" applyProtection="0"/>
    <xf numFmtId="209" fontId="29" fillId="20" borderId="10" applyNumberFormat="0" applyAlignment="0" applyProtection="0"/>
    <xf numFmtId="209" fontId="26" fillId="7" borderId="2" applyNumberFormat="0" applyAlignment="0" applyProtection="0"/>
    <xf numFmtId="209" fontId="19" fillId="20" borderId="2" applyNumberFormat="0" applyAlignment="0" applyProtection="0"/>
    <xf numFmtId="209" fontId="26" fillId="7" borderId="2" applyNumberFormat="0" applyAlignment="0" applyProtection="0"/>
    <xf numFmtId="209" fontId="26" fillId="7" borderId="2" applyNumberFormat="0" applyAlignment="0" applyProtection="0"/>
    <xf numFmtId="209" fontId="106" fillId="0" borderId="13" applyNumberFormat="0" applyFill="0" applyAlignment="0" applyProtection="0"/>
    <xf numFmtId="209" fontId="119" fillId="20" borderId="10" applyNumberFormat="0" applyAlignment="0" applyProtection="0"/>
    <xf numFmtId="209" fontId="29" fillId="20" borderId="10" applyNumberFormat="0" applyAlignment="0" applyProtection="0"/>
    <xf numFmtId="209" fontId="5" fillId="23" borderId="9" applyNumberFormat="0" applyFont="0" applyAlignment="0" applyProtection="0"/>
    <xf numFmtId="209" fontId="29" fillId="20" borderId="10" applyNumberFormat="0" applyAlignment="0" applyProtection="0"/>
    <xf numFmtId="209" fontId="6" fillId="0" borderId="13" applyNumberFormat="0" applyFill="0" applyAlignment="0" applyProtection="0"/>
    <xf numFmtId="209" fontId="2" fillId="0" borderId="13" applyNumberFormat="0" applyFill="0" applyAlignment="0" applyProtection="0"/>
    <xf numFmtId="49" fontId="76" fillId="59" borderId="26">
      <alignment horizontal="right" indent="2"/>
    </xf>
    <xf numFmtId="209" fontId="5" fillId="23" borderId="9" applyNumberFormat="0" applyFont="0" applyAlignment="0" applyProtection="0"/>
    <xf numFmtId="209" fontId="6" fillId="0" borderId="13" applyNumberFormat="0" applyFill="0" applyAlignment="0" applyProtection="0"/>
    <xf numFmtId="209" fontId="109" fillId="20" borderId="2" applyNumberFormat="0" applyAlignment="0" applyProtection="0"/>
    <xf numFmtId="209" fontId="152" fillId="0" borderId="13" applyNumberFormat="0" applyFill="0" applyAlignment="0" applyProtection="0"/>
    <xf numFmtId="209" fontId="109" fillId="20" borderId="2" applyNumberFormat="0" applyAlignment="0" applyProtection="0"/>
    <xf numFmtId="209" fontId="116" fillId="7" borderId="2" applyNumberFormat="0" applyAlignment="0" applyProtection="0"/>
    <xf numFmtId="209" fontId="109" fillId="20" borderId="2" applyNumberFormat="0" applyAlignment="0" applyProtection="0"/>
    <xf numFmtId="209" fontId="14" fillId="23" borderId="9" applyNumberFormat="0" applyFont="0" applyAlignment="0" applyProtection="0"/>
    <xf numFmtId="209" fontId="119" fillId="20" borderId="10" applyNumberFormat="0" applyAlignment="0" applyProtection="0"/>
    <xf numFmtId="209" fontId="106" fillId="0" borderId="13" applyNumberFormat="0" applyFill="0" applyAlignment="0" applyProtection="0"/>
    <xf numFmtId="209" fontId="8" fillId="0" borderId="1">
      <alignment horizontal="center" vertical="center"/>
    </xf>
    <xf numFmtId="209" fontId="29" fillId="20" borderId="10" applyNumberFormat="0" applyAlignment="0" applyProtection="0"/>
    <xf numFmtId="209" fontId="26" fillId="7" borderId="2" applyNumberFormat="0" applyAlignment="0" applyProtection="0"/>
    <xf numFmtId="209" fontId="151" fillId="20" borderId="10" applyNumberFormat="0" applyAlignment="0" applyProtection="0"/>
    <xf numFmtId="209" fontId="19" fillId="20" borderId="2" applyNumberFormat="0" applyAlignment="0" applyProtection="0"/>
    <xf numFmtId="209" fontId="26" fillId="7" borderId="2" applyNumberFormat="0" applyAlignment="0" applyProtection="0"/>
    <xf numFmtId="209" fontId="5" fillId="23" borderId="9" applyNumberFormat="0" applyFont="0" applyAlignment="0" applyProtection="0"/>
    <xf numFmtId="209" fontId="29" fillId="20" borderId="10" applyNumberFormat="0" applyAlignment="0" applyProtection="0"/>
    <xf numFmtId="209" fontId="6" fillId="0" borderId="13" applyNumberFormat="0" applyFill="0" applyAlignment="0" applyProtection="0"/>
    <xf numFmtId="209" fontId="2" fillId="0" borderId="13" applyNumberFormat="0" applyFill="0" applyAlignment="0" applyProtection="0"/>
    <xf numFmtId="209" fontId="19" fillId="20" borderId="2" applyNumberFormat="0" applyAlignment="0" applyProtection="0"/>
    <xf numFmtId="209" fontId="26" fillId="7" borderId="2" applyNumberFormat="0" applyAlignment="0" applyProtection="0"/>
    <xf numFmtId="209" fontId="5" fillId="23" borderId="9" applyNumberFormat="0" applyFont="0" applyAlignment="0" applyProtection="0"/>
    <xf numFmtId="209" fontId="29" fillId="20" borderId="10" applyNumberFormat="0" applyAlignment="0" applyProtection="0"/>
    <xf numFmtId="209" fontId="6" fillId="0" borderId="13" applyNumberFormat="0" applyFill="0" applyAlignment="0" applyProtection="0"/>
    <xf numFmtId="209" fontId="19" fillId="20" borderId="2" applyNumberFormat="0" applyAlignment="0" applyProtection="0"/>
    <xf numFmtId="209" fontId="26" fillId="7" borderId="2" applyNumberFormat="0" applyAlignment="0" applyProtection="0"/>
    <xf numFmtId="209" fontId="5" fillId="23" borderId="9" applyNumberFormat="0" applyFont="0" applyAlignment="0" applyProtection="0"/>
    <xf numFmtId="209" fontId="6" fillId="0" borderId="13" applyNumberFormat="0" applyFill="0" applyAlignment="0" applyProtection="0"/>
    <xf numFmtId="209" fontId="2" fillId="0" borderId="13" applyNumberFormat="0" applyFill="0" applyAlignment="0" applyProtection="0"/>
    <xf numFmtId="209" fontId="19" fillId="20" borderId="2" applyNumberFormat="0" applyAlignment="0" applyProtection="0"/>
    <xf numFmtId="209" fontId="116" fillId="7" borderId="2" applyNumberFormat="0" applyAlignment="0" applyProtection="0"/>
    <xf numFmtId="209" fontId="19" fillId="20" borderId="2" applyNumberFormat="0" applyAlignment="0" applyProtection="0"/>
    <xf numFmtId="209" fontId="29" fillId="20" borderId="10" applyNumberFormat="0" applyAlignment="0" applyProtection="0"/>
    <xf numFmtId="209" fontId="26" fillId="7" borderId="2" applyNumberFormat="0" applyAlignment="0" applyProtection="0"/>
    <xf numFmtId="209" fontId="2" fillId="0" borderId="13" applyNumberFormat="0" applyFill="0" applyAlignment="0" applyProtection="0"/>
    <xf numFmtId="209" fontId="19" fillId="20" borderId="2" applyNumberFormat="0" applyAlignment="0" applyProtection="0"/>
    <xf numFmtId="209" fontId="26" fillId="7" borderId="2" applyNumberFormat="0" applyAlignment="0" applyProtection="0"/>
    <xf numFmtId="209" fontId="6" fillId="0" borderId="13" applyNumberFormat="0" applyFill="0" applyAlignment="0" applyProtection="0"/>
    <xf numFmtId="209" fontId="6" fillId="0" borderId="13" applyNumberFormat="0" applyFill="0" applyAlignment="0" applyProtection="0"/>
    <xf numFmtId="209" fontId="29" fillId="20" borderId="10" applyNumberFormat="0" applyAlignment="0" applyProtection="0"/>
    <xf numFmtId="209" fontId="19" fillId="20" borderId="2" applyNumberFormat="0" applyAlignment="0" applyProtection="0"/>
    <xf numFmtId="209" fontId="148" fillId="7" borderId="2" applyNumberFormat="0" applyAlignment="0" applyProtection="0"/>
    <xf numFmtId="209" fontId="144" fillId="20" borderId="2" applyNumberFormat="0" applyAlignment="0" applyProtection="0"/>
    <xf numFmtId="209" fontId="8" fillId="0" borderId="1">
      <alignment horizontal="center" vertical="center"/>
    </xf>
    <xf numFmtId="209" fontId="148" fillId="7" borderId="2" applyNumberFormat="0" applyAlignment="0" applyProtection="0"/>
    <xf numFmtId="209" fontId="5" fillId="23" borderId="9" applyNumberFormat="0" applyFont="0" applyAlignment="0" applyProtection="0"/>
    <xf numFmtId="209" fontId="152" fillId="0" borderId="13" applyNumberFormat="0" applyFill="0" applyAlignment="0" applyProtection="0"/>
    <xf numFmtId="209" fontId="6" fillId="0" borderId="13" applyNumberFormat="0" applyFill="0" applyAlignment="0" applyProtection="0"/>
    <xf numFmtId="209" fontId="5" fillId="23" borderId="9" applyNumberFormat="0" applyFont="0" applyAlignment="0" applyProtection="0"/>
    <xf numFmtId="209" fontId="109" fillId="20" borderId="2" applyNumberFormat="0" applyAlignment="0" applyProtection="0"/>
    <xf numFmtId="209" fontId="116" fillId="7" borderId="2" applyNumberFormat="0" applyAlignment="0" applyProtection="0"/>
    <xf numFmtId="209" fontId="14" fillId="23" borderId="9" applyNumberFormat="0" applyFont="0" applyAlignment="0" applyProtection="0"/>
    <xf numFmtId="209" fontId="106" fillId="0" borderId="13" applyNumberFormat="0" applyFill="0" applyAlignment="0" applyProtection="0"/>
    <xf numFmtId="209" fontId="19" fillId="20" borderId="2" applyNumberFormat="0" applyAlignment="0" applyProtection="0"/>
    <xf numFmtId="209" fontId="26" fillId="7" borderId="2" applyNumberFormat="0" applyAlignment="0" applyProtection="0"/>
    <xf numFmtId="209" fontId="5" fillId="23" borderId="9" applyNumberFormat="0" applyFont="0" applyAlignment="0" applyProtection="0"/>
    <xf numFmtId="209" fontId="6" fillId="0" borderId="13" applyNumberFormat="0" applyFill="0" applyAlignment="0" applyProtection="0"/>
    <xf numFmtId="209" fontId="19" fillId="20" borderId="2" applyNumberFormat="0" applyAlignment="0" applyProtection="0"/>
    <xf numFmtId="209" fontId="26" fillId="7" borderId="2" applyNumberFormat="0" applyAlignment="0" applyProtection="0"/>
    <xf numFmtId="209" fontId="5" fillId="23" borderId="9" applyNumberFormat="0" applyFont="0" applyAlignment="0" applyProtection="0"/>
    <xf numFmtId="209" fontId="6" fillId="0" borderId="13" applyNumberFormat="0" applyFill="0" applyAlignment="0" applyProtection="0"/>
    <xf numFmtId="209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09" fontId="5" fillId="0" borderId="0" applyBorder="0"/>
    <xf numFmtId="209" fontId="5" fillId="0" borderId="0" applyBorder="0"/>
    <xf numFmtId="209" fontId="5" fillId="0" borderId="0" applyBorder="0"/>
    <xf numFmtId="209" fontId="5" fillId="0" borderId="0" applyBorder="0"/>
    <xf numFmtId="209" fontId="5" fillId="0" borderId="0" applyBorder="0"/>
    <xf numFmtId="209" fontId="5" fillId="0" borderId="0" applyBorder="0"/>
    <xf numFmtId="9" fontId="5" fillId="0" borderId="0" applyFont="0" applyFill="0" applyBorder="0" applyAlignment="0" applyProtection="0"/>
    <xf numFmtId="164" fontId="14" fillId="0" borderId="12" applyFont="0" applyAlignment="0">
      <alignment vertical="top" wrapText="1"/>
    </xf>
    <xf numFmtId="209" fontId="5" fillId="0" borderId="0"/>
    <xf numFmtId="209" fontId="5" fillId="0" borderId="0"/>
    <xf numFmtId="209" fontId="8" fillId="0" borderId="0"/>
    <xf numFmtId="209" fontId="9" fillId="0" borderId="0"/>
    <xf numFmtId="4" fontId="9" fillId="0" borderId="0" applyFont="0" applyFill="0" applyBorder="0" applyAlignment="0" applyProtection="0"/>
    <xf numFmtId="209" fontId="9" fillId="0" borderId="0"/>
    <xf numFmtId="4" fontId="9" fillId="0" borderId="0" applyFont="0" applyFill="0" applyBorder="0" applyAlignment="0" applyProtection="0"/>
    <xf numFmtId="0" fontId="1" fillId="0" borderId="0"/>
    <xf numFmtId="213" fontId="5" fillId="0" borderId="0"/>
    <xf numFmtId="0" fontId="5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3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3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3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3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3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3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3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3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12" borderId="0" applyNumberFormat="0" applyBorder="0" applyAlignment="0" applyProtection="0"/>
    <xf numFmtId="0" fontId="34" fillId="12" borderId="0" applyNumberFormat="0" applyBorder="0" applyAlignment="0" applyProtection="0"/>
    <xf numFmtId="0" fontId="17" fillId="9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34" fillId="10" borderId="0" applyNumberFormat="0" applyBorder="0" applyAlignment="0" applyProtection="0"/>
    <xf numFmtId="0" fontId="17" fillId="13" borderId="0" applyNumberFormat="0" applyBorder="0" applyAlignment="0" applyProtection="0"/>
    <xf numFmtId="0" fontId="34" fillId="13" borderId="0" applyNumberFormat="0" applyBorder="0" applyAlignment="0" applyProtection="0"/>
    <xf numFmtId="0" fontId="17" fillId="14" borderId="0" applyNumberFormat="0" applyBorder="0" applyAlignment="0" applyProtection="0"/>
    <xf numFmtId="0" fontId="34" fillId="14" borderId="0" applyNumberFormat="0" applyBorder="0" applyAlignment="0" applyProtection="0"/>
    <xf numFmtId="0" fontId="17" fillId="15" borderId="0" applyNumberFormat="0" applyBorder="0" applyAlignment="0" applyProtection="0"/>
    <xf numFmtId="0" fontId="34" fillId="15" borderId="0" applyNumberFormat="0" applyBorder="0" applyAlignment="0" applyProtection="0"/>
    <xf numFmtId="0" fontId="17" fillId="16" borderId="0" applyNumberFormat="0" applyBorder="0" applyAlignment="0" applyProtection="0"/>
    <xf numFmtId="0" fontId="34" fillId="16" borderId="0" applyNumberFormat="0" applyBorder="0" applyAlignment="0" applyProtection="0"/>
    <xf numFmtId="0" fontId="17" fillId="17" borderId="0" applyNumberFormat="0" applyBorder="0" applyAlignment="0" applyProtection="0"/>
    <xf numFmtId="0" fontId="34" fillId="17" borderId="0" applyNumberFormat="0" applyBorder="0" applyAlignment="0" applyProtection="0"/>
    <xf numFmtId="0" fontId="17" fillId="18" borderId="0" applyNumberFormat="0" applyBorder="0" applyAlignment="0" applyProtection="0"/>
    <xf numFmtId="0" fontId="34" fillId="18" borderId="0" applyNumberFormat="0" applyBorder="0" applyAlignment="0" applyProtection="0"/>
    <xf numFmtId="0" fontId="17" fillId="13" borderId="0" applyNumberFormat="0" applyBorder="0" applyAlignment="0" applyProtection="0"/>
    <xf numFmtId="0" fontId="34" fillId="13" borderId="0" applyNumberFormat="0" applyBorder="0" applyAlignment="0" applyProtection="0"/>
    <xf numFmtId="0" fontId="17" fillId="14" borderId="0" applyNumberFormat="0" applyBorder="0" applyAlignment="0" applyProtection="0"/>
    <xf numFmtId="0" fontId="34" fillId="14" borderId="0" applyNumberFormat="0" applyBorder="0" applyAlignment="0" applyProtection="0"/>
    <xf numFmtId="0" fontId="17" fillId="19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1">
      <alignment horizontal="center" vertical="center"/>
    </xf>
    <xf numFmtId="0" fontId="18" fillId="3" borderId="0" applyNumberFormat="0" applyBorder="0" applyAlignment="0" applyProtection="0"/>
    <xf numFmtId="0" fontId="35" fillId="3" borderId="0" applyNumberFormat="0" applyBorder="0" applyAlignment="0" applyProtection="0"/>
    <xf numFmtId="0" fontId="19" fillId="20" borderId="2" applyNumberFormat="0" applyAlignment="0" applyProtection="0"/>
    <xf numFmtId="0" fontId="36" fillId="20" borderId="2" applyNumberFormat="0" applyAlignment="0" applyProtection="0"/>
    <xf numFmtId="0" fontId="20" fillId="21" borderId="3" applyNumberFormat="0" applyAlignment="0" applyProtection="0"/>
    <xf numFmtId="0" fontId="37" fillId="21" borderId="3" applyNumberForma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9" fillId="4" borderId="0" applyNumberFormat="0" applyBorder="0" applyAlignment="0" applyProtection="0"/>
    <xf numFmtId="0" fontId="23" fillId="0" borderId="5" applyNumberFormat="0" applyFill="0" applyAlignment="0" applyProtection="0"/>
    <xf numFmtId="0" fontId="40" fillId="0" borderId="5" applyNumberFormat="0" applyFill="0" applyAlignment="0" applyProtection="0"/>
    <xf numFmtId="0" fontId="24" fillId="0" borderId="6" applyNumberFormat="0" applyFill="0" applyAlignment="0" applyProtection="0"/>
    <xf numFmtId="0" fontId="41" fillId="0" borderId="6" applyNumberFormat="0" applyFill="0" applyAlignment="0" applyProtection="0"/>
    <xf numFmtId="0" fontId="25" fillId="0" borderId="7" applyNumberFormat="0" applyFill="0" applyAlignment="0" applyProtection="0"/>
    <xf numFmtId="0" fontId="42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6" fillId="7" borderId="2" applyNumberFormat="0" applyAlignment="0" applyProtection="0"/>
    <xf numFmtId="0" fontId="43" fillId="7" borderId="2" applyNumberFormat="0" applyAlignment="0" applyProtection="0"/>
    <xf numFmtId="0" fontId="27" fillId="0" borderId="8" applyNumberFormat="0" applyFill="0" applyAlignment="0" applyProtection="0"/>
    <xf numFmtId="0" fontId="44" fillId="0" borderId="8" applyNumberFormat="0" applyFill="0" applyAlignment="0" applyProtection="0"/>
    <xf numFmtId="0" fontId="28" fillId="22" borderId="0" applyNumberFormat="0" applyBorder="0" applyAlignment="0" applyProtection="0"/>
    <xf numFmtId="0" fontId="45" fillId="22" borderId="0" applyNumberFormat="0" applyBorder="0" applyAlignment="0" applyProtection="0"/>
    <xf numFmtId="0" fontId="9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213" fontId="4" fillId="0" borderId="0"/>
    <xf numFmtId="213" fontId="4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9" fillId="0" borderId="0"/>
    <xf numFmtId="0" fontId="49" fillId="0" borderId="0"/>
    <xf numFmtId="213" fontId="14" fillId="0" borderId="0"/>
    <xf numFmtId="0" fontId="14" fillId="0" borderId="0"/>
    <xf numFmtId="0" fontId="1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213" fontId="5" fillId="0" borderId="0" applyBorder="0"/>
    <xf numFmtId="0" fontId="5" fillId="0" borderId="0" applyBorder="0"/>
    <xf numFmtId="0" fontId="49" fillId="0" borderId="0"/>
    <xf numFmtId="0" fontId="49" fillId="0" borderId="0"/>
    <xf numFmtId="213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14" fillId="0" borderId="0"/>
    <xf numFmtId="0" fontId="5" fillId="0" borderId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33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11" fillId="0" borderId="0">
      <alignment horizontal="left"/>
    </xf>
    <xf numFmtId="0" fontId="29" fillId="20" borderId="10" applyNumberFormat="0" applyAlignment="0" applyProtection="0"/>
    <xf numFmtId="0" fontId="46" fillId="20" borderId="10" applyNumberFormat="0" applyAlignment="0" applyProtection="0"/>
    <xf numFmtId="0" fontId="8" fillId="0" borderId="11">
      <alignment horizontal="center" vertical="center"/>
    </xf>
    <xf numFmtId="0" fontId="5" fillId="0" borderId="0" applyNumberFormat="0" applyFill="0" applyBorder="0" applyAlignment="0" applyProtection="0"/>
    <xf numFmtId="0" fontId="12" fillId="0" borderId="0"/>
    <xf numFmtId="0" fontId="30" fillId="0" borderId="0" applyNumberFormat="0" applyFill="0" applyBorder="0" applyAlignment="0" applyProtection="0"/>
    <xf numFmtId="0" fontId="13" fillId="0" borderId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47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1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66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20" applyNumberFormat="0" applyAlignment="0" applyProtection="0"/>
    <xf numFmtId="0" fontId="69" fillId="30" borderId="21" applyNumberFormat="0" applyAlignment="0" applyProtection="0"/>
    <xf numFmtId="0" fontId="70" fillId="30" borderId="20" applyNumberFormat="0" applyAlignment="0" applyProtection="0"/>
    <xf numFmtId="0" fontId="71" fillId="0" borderId="22" applyNumberFormat="0" applyFill="0" applyAlignment="0" applyProtection="0"/>
    <xf numFmtId="0" fontId="72" fillId="31" borderId="23" applyNumberFormat="0" applyAlignment="0" applyProtection="0"/>
    <xf numFmtId="0" fontId="73" fillId="0" borderId="0" applyNumberFormat="0" applyFill="0" applyBorder="0" applyAlignment="0" applyProtection="0"/>
    <xf numFmtId="0" fontId="1" fillId="32" borderId="24" applyNumberFormat="0" applyFont="0" applyAlignment="0" applyProtection="0"/>
    <xf numFmtId="0" fontId="74" fillId="0" borderId="0" applyNumberFormat="0" applyFill="0" applyBorder="0" applyAlignment="0" applyProtection="0"/>
    <xf numFmtId="0" fontId="2" fillId="0" borderId="25" applyNumberFormat="0" applyFill="0" applyAlignment="0" applyProtection="0"/>
    <xf numFmtId="0" fontId="7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75" fillId="5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215" fontId="126" fillId="0" borderId="27" applyFill="0">
      <alignment horizontal="center" vertical="center"/>
    </xf>
    <xf numFmtId="217" fontId="1" fillId="0" borderId="0" applyFont="0" applyFill="0" applyBorder="0" applyAlignment="0" applyProtection="0"/>
    <xf numFmtId="213" fontId="124" fillId="58" borderId="0"/>
    <xf numFmtId="165" fontId="1" fillId="0" borderId="0" applyFont="0" applyFill="0" applyBorder="0" applyAlignment="0" applyProtection="0"/>
    <xf numFmtId="0" fontId="58" fillId="0" borderId="16" applyNumberFormat="0" applyFont="0" applyFill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Font="0" applyFill="0" applyBorder="0" applyAlignment="0" applyProtection="0"/>
    <xf numFmtId="0" fontId="1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5" fillId="0" borderId="0" applyBorder="0"/>
    <xf numFmtId="0" fontId="4" fillId="0" borderId="0"/>
    <xf numFmtId="0" fontId="5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49" fillId="0" borderId="0"/>
    <xf numFmtId="0" fontId="49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88" fillId="34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88" fillId="38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88" fillId="42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46" borderId="0" applyNumberFormat="0" applyBorder="0" applyAlignment="0" applyProtection="0"/>
    <xf numFmtId="0" fontId="4" fillId="6" borderId="0" applyNumberFormat="0" applyBorder="0" applyAlignment="0" applyProtection="0"/>
    <xf numFmtId="0" fontId="88" fillId="50" borderId="0" applyNumberFormat="0" applyBorder="0" applyAlignment="0" applyProtection="0"/>
    <xf numFmtId="0" fontId="4" fillId="7" borderId="0" applyNumberFormat="0" applyBorder="0" applyAlignment="0" applyProtection="0"/>
    <xf numFmtId="0" fontId="1" fillId="20" borderId="0" applyNumberFormat="0" applyBorder="0" applyAlignment="0" applyProtection="0"/>
    <xf numFmtId="0" fontId="88" fillId="54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88" fillId="35" borderId="0" applyNumberFormat="0" applyBorder="0" applyAlignment="0" applyProtection="0"/>
    <xf numFmtId="0" fontId="4" fillId="9" borderId="0" applyNumberFormat="0" applyBorder="0" applyAlignment="0" applyProtection="0"/>
    <xf numFmtId="0" fontId="88" fillId="39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88" fillId="43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47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88" fillId="5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55" borderId="0" applyNumberFormat="0" applyBorder="0" applyAlignment="0" applyProtection="0"/>
    <xf numFmtId="0" fontId="17" fillId="12" borderId="0" applyNumberFormat="0" applyBorder="0" applyAlignment="0" applyProtection="0"/>
    <xf numFmtId="0" fontId="75" fillId="12" borderId="0" applyNumberFormat="0" applyBorder="0" applyAlignment="0" applyProtection="0"/>
    <xf numFmtId="0" fontId="89" fillId="36" borderId="0" applyNumberFormat="0" applyBorder="0" applyAlignment="0" applyProtection="0"/>
    <xf numFmtId="0" fontId="17" fillId="9" borderId="0" applyNumberFormat="0" applyBorder="0" applyAlignment="0" applyProtection="0"/>
    <xf numFmtId="0" fontId="75" fillId="9" borderId="0" applyNumberFormat="0" applyBorder="0" applyAlignment="0" applyProtection="0"/>
    <xf numFmtId="0" fontId="89" fillId="40" borderId="0" applyNumberFormat="0" applyBorder="0" applyAlignment="0" applyProtection="0"/>
    <xf numFmtId="0" fontId="17" fillId="10" borderId="0" applyNumberFormat="0" applyBorder="0" applyAlignment="0" applyProtection="0"/>
    <xf numFmtId="0" fontId="75" fillId="10" borderId="0" applyNumberFormat="0" applyBorder="0" applyAlignment="0" applyProtection="0"/>
    <xf numFmtId="0" fontId="89" fillId="44" borderId="0" applyNumberFormat="0" applyBorder="0" applyAlignment="0" applyProtection="0"/>
    <xf numFmtId="0" fontId="17" fillId="13" borderId="0" applyNumberFormat="0" applyBorder="0" applyAlignment="0" applyProtection="0"/>
    <xf numFmtId="0" fontId="75" fillId="13" borderId="0" applyNumberFormat="0" applyBorder="0" applyAlignment="0" applyProtection="0"/>
    <xf numFmtId="0" fontId="89" fillId="48" borderId="0" applyNumberFormat="0" applyBorder="0" applyAlignment="0" applyProtection="0"/>
    <xf numFmtId="0" fontId="17" fillId="14" borderId="0" applyNumberFormat="0" applyBorder="0" applyAlignment="0" applyProtection="0"/>
    <xf numFmtId="0" fontId="75" fillId="14" borderId="0" applyNumberFormat="0" applyBorder="0" applyAlignment="0" applyProtection="0"/>
    <xf numFmtId="0" fontId="89" fillId="52" borderId="0" applyNumberFormat="0" applyBorder="0" applyAlignment="0" applyProtection="0"/>
    <xf numFmtId="0" fontId="17" fillId="15" borderId="0" applyNumberFormat="0" applyBorder="0" applyAlignment="0" applyProtection="0"/>
    <xf numFmtId="0" fontId="75" fillId="15" borderId="0" applyNumberFormat="0" applyBorder="0" applyAlignment="0" applyProtection="0"/>
    <xf numFmtId="0" fontId="89" fillId="56" borderId="0" applyNumberFormat="0" applyBorder="0" applyAlignment="0" applyProtection="0"/>
    <xf numFmtId="0" fontId="17" fillId="16" borderId="0" applyNumberFormat="0" applyBorder="0" applyAlignment="0" applyProtection="0"/>
    <xf numFmtId="0" fontId="75" fillId="16" borderId="0" applyNumberFormat="0" applyBorder="0" applyAlignment="0" applyProtection="0"/>
    <xf numFmtId="0" fontId="89" fillId="33" borderId="0" applyNumberFormat="0" applyBorder="0" applyAlignment="0" applyProtection="0"/>
    <xf numFmtId="0" fontId="17" fillId="17" borderId="0" applyNumberFormat="0" applyBorder="0" applyAlignment="0" applyProtection="0"/>
    <xf numFmtId="0" fontId="75" fillId="17" borderId="0" applyNumberFormat="0" applyBorder="0" applyAlignment="0" applyProtection="0"/>
    <xf numFmtId="0" fontId="89" fillId="37" borderId="0" applyNumberFormat="0" applyBorder="0" applyAlignment="0" applyProtection="0"/>
    <xf numFmtId="0" fontId="17" fillId="18" borderId="0" applyNumberFormat="0" applyBorder="0" applyAlignment="0" applyProtection="0"/>
    <xf numFmtId="0" fontId="75" fillId="18" borderId="0" applyNumberFormat="0" applyBorder="0" applyAlignment="0" applyProtection="0"/>
    <xf numFmtId="0" fontId="89" fillId="41" borderId="0" applyNumberFormat="0" applyBorder="0" applyAlignment="0" applyProtection="0"/>
    <xf numFmtId="0" fontId="17" fillId="13" borderId="0" applyNumberFormat="0" applyBorder="0" applyAlignment="0" applyProtection="0"/>
    <xf numFmtId="0" fontId="75" fillId="13" borderId="0" applyNumberFormat="0" applyBorder="0" applyAlignment="0" applyProtection="0"/>
    <xf numFmtId="0" fontId="89" fillId="45" borderId="0" applyNumberFormat="0" applyBorder="0" applyAlignment="0" applyProtection="0"/>
    <xf numFmtId="0" fontId="17" fillId="14" borderId="0" applyNumberFormat="0" applyBorder="0" applyAlignment="0" applyProtection="0"/>
    <xf numFmtId="0" fontId="89" fillId="49" borderId="0" applyNumberFormat="0" applyBorder="0" applyAlignment="0" applyProtection="0"/>
    <xf numFmtId="0" fontId="17" fillId="19" borderId="0" applyNumberFormat="0" applyBorder="0" applyAlignment="0" applyProtection="0"/>
    <xf numFmtId="0" fontId="75" fillId="19" borderId="0" applyNumberFormat="0" applyBorder="0" applyAlignment="0" applyProtection="0"/>
    <xf numFmtId="0" fontId="89" fillId="53" borderId="0" applyNumberFormat="0" applyBorder="0" applyAlignment="0" applyProtection="0"/>
    <xf numFmtId="0" fontId="18" fillId="3" borderId="0" applyNumberFormat="0" applyBorder="0" applyAlignment="0" applyProtection="0"/>
    <xf numFmtId="0" fontId="66" fillId="3" borderId="0" applyNumberFormat="0" applyBorder="0" applyAlignment="0" applyProtection="0"/>
    <xf numFmtId="0" fontId="90" fillId="27" borderId="0" applyNumberFormat="0" applyBorder="0" applyAlignment="0" applyProtection="0"/>
    <xf numFmtId="0" fontId="19" fillId="20" borderId="2" applyNumberFormat="0" applyAlignment="0" applyProtection="0"/>
    <xf numFmtId="0" fontId="91" fillId="20" borderId="20" applyNumberFormat="0" applyAlignment="0" applyProtection="0"/>
    <xf numFmtId="0" fontId="92" fillId="30" borderId="20" applyNumberFormat="0" applyAlignment="0" applyProtection="0"/>
    <xf numFmtId="0" fontId="20" fillId="21" borderId="3" applyNumberFormat="0" applyAlignment="0" applyProtection="0"/>
    <xf numFmtId="0" fontId="93" fillId="31" borderId="23" applyNumberFormat="0" applyAlignment="0" applyProtection="0"/>
    <xf numFmtId="0" fontId="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5" fillId="4" borderId="0" applyNumberFormat="0" applyBorder="0" applyAlignment="0" applyProtection="0"/>
    <xf numFmtId="0" fontId="95" fillId="26" borderId="0" applyNumberFormat="0" applyBorder="0" applyAlignment="0" applyProtection="0"/>
    <xf numFmtId="0" fontId="81" fillId="0" borderId="0" applyFill="0" applyBorder="0"/>
    <xf numFmtId="0" fontId="81" fillId="0" borderId="0" applyFill="0" applyBorder="0"/>
    <xf numFmtId="0" fontId="82" fillId="0" borderId="0" applyFill="0" applyBorder="0"/>
    <xf numFmtId="0" fontId="82" fillId="0" borderId="0" applyFill="0" applyBorder="0"/>
    <xf numFmtId="0" fontId="52" fillId="0" borderId="0" applyFill="0" applyBorder="0"/>
    <xf numFmtId="0" fontId="52" fillId="0" borderId="0" applyFill="0" applyBorder="0"/>
    <xf numFmtId="0" fontId="83" fillId="0" borderId="0" applyFill="0" applyBorder="0"/>
    <xf numFmtId="0" fontId="83" fillId="0" borderId="0" applyFill="0" applyBorder="0"/>
    <xf numFmtId="0" fontId="23" fillId="0" borderId="5" applyNumberFormat="0" applyFill="0" applyAlignment="0" applyProtection="0"/>
    <xf numFmtId="0" fontId="96" fillId="0" borderId="17" applyNumberFormat="0" applyFill="0" applyAlignment="0" applyProtection="0"/>
    <xf numFmtId="0" fontId="24" fillId="0" borderId="6" applyNumberFormat="0" applyFill="0" applyAlignment="0" applyProtection="0"/>
    <xf numFmtId="0" fontId="97" fillId="0" borderId="18" applyNumberFormat="0" applyFill="0" applyAlignment="0" applyProtection="0"/>
    <xf numFmtId="0" fontId="25" fillId="0" borderId="7" applyNumberFormat="0" applyFill="0" applyAlignment="0" applyProtection="0"/>
    <xf numFmtId="0" fontId="98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5" fillId="0" borderId="0" applyFill="0" applyBorder="0">
      <alignment horizontal="left"/>
      <protection hidden="1"/>
    </xf>
    <xf numFmtId="0" fontId="85" fillId="0" borderId="0" applyFill="0" applyBorder="0">
      <alignment horizontal="left" indent="1"/>
      <protection hidden="1"/>
    </xf>
    <xf numFmtId="0" fontId="85" fillId="0" borderId="0" applyFill="0" applyBorder="0">
      <alignment horizontal="left" indent="2"/>
      <protection hidden="1"/>
    </xf>
    <xf numFmtId="0" fontId="85" fillId="0" borderId="0" applyFill="0" applyBorder="0">
      <alignment horizontal="left" indent="3"/>
      <protection hidden="1"/>
    </xf>
    <xf numFmtId="0" fontId="86" fillId="0" borderId="0" applyFill="0" applyBorder="0">
      <alignment vertical="top" wrapText="1"/>
      <protection locked="0"/>
    </xf>
    <xf numFmtId="0" fontId="26" fillId="7" borderId="2" applyNumberFormat="0" applyAlignment="0" applyProtection="0"/>
    <xf numFmtId="0" fontId="68" fillId="20" borderId="20" applyNumberFormat="0" applyAlignment="0" applyProtection="0"/>
    <xf numFmtId="0" fontId="99" fillId="29" borderId="20" applyNumberFormat="0" applyAlignment="0" applyProtection="0"/>
    <xf numFmtId="0" fontId="27" fillId="0" borderId="8" applyNumberFormat="0" applyFill="0" applyAlignment="0" applyProtection="0"/>
    <xf numFmtId="0" fontId="100" fillId="0" borderId="22" applyNumberFormat="0" applyFill="0" applyAlignment="0" applyProtection="0"/>
    <xf numFmtId="0" fontId="76" fillId="0" borderId="0" applyFill="0" applyBorder="0">
      <alignment vertical="top" wrapText="1"/>
    </xf>
    <xf numFmtId="0" fontId="76" fillId="0" borderId="0" applyFill="0" applyBorder="0">
      <alignment vertical="top" wrapText="1"/>
    </xf>
    <xf numFmtId="0" fontId="28" fillId="22" borderId="0" applyNumberFormat="0" applyBorder="0" applyAlignment="0" applyProtection="0"/>
    <xf numFmtId="0" fontId="101" fillId="28" borderId="0" applyNumberFormat="0" applyBorder="0" applyAlignment="0" applyProtection="0"/>
    <xf numFmtId="0" fontId="102" fillId="28" borderId="0" applyNumberFormat="0" applyBorder="0" applyAlignment="0" applyProtection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88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 applyBorder="0"/>
    <xf numFmtId="0" fontId="1" fillId="0" borderId="0"/>
    <xf numFmtId="0" fontId="5" fillId="0" borderId="0" applyBorder="0"/>
    <xf numFmtId="0" fontId="5" fillId="23" borderId="9" applyNumberFormat="0" applyFont="0" applyAlignment="0" applyProtection="0"/>
    <xf numFmtId="0" fontId="4" fillId="32" borderId="24" applyNumberFormat="0" applyFont="0" applyAlignment="0" applyProtection="0"/>
    <xf numFmtId="0" fontId="84" fillId="32" borderId="24" applyNumberFormat="0" applyFont="0" applyAlignment="0" applyProtection="0"/>
    <xf numFmtId="0" fontId="29" fillId="20" borderId="10" applyNumberFormat="0" applyAlignment="0" applyProtection="0"/>
    <xf numFmtId="0" fontId="69" fillId="20" borderId="21" applyNumberFormat="0" applyAlignment="0" applyProtection="0"/>
    <xf numFmtId="0" fontId="103" fillId="30" borderId="21" applyNumberFormat="0" applyAlignment="0" applyProtection="0"/>
    <xf numFmtId="0" fontId="83" fillId="0" borderId="0" applyFill="0" applyBorder="0">
      <alignment vertical="top"/>
    </xf>
    <xf numFmtId="0" fontId="83" fillId="0" borderId="0" applyFill="0" applyBorder="0">
      <alignment vertical="top"/>
    </xf>
    <xf numFmtId="0" fontId="83" fillId="0" borderId="0" applyFill="0" applyBorder="0">
      <alignment horizontal="left" vertical="top" indent="1"/>
    </xf>
    <xf numFmtId="0" fontId="83" fillId="0" borderId="0" applyFill="0" applyBorder="0">
      <alignment horizontal="left" vertical="top" indent="1"/>
    </xf>
    <xf numFmtId="0" fontId="83" fillId="0" borderId="0" applyFill="0" applyBorder="0">
      <alignment horizontal="left" vertical="top" indent="2"/>
    </xf>
    <xf numFmtId="0" fontId="83" fillId="0" borderId="0" applyFill="0" applyBorder="0">
      <alignment horizontal="left" vertical="top" indent="2"/>
    </xf>
    <xf numFmtId="0" fontId="83" fillId="0" borderId="0" applyFill="0" applyBorder="0">
      <alignment horizontal="left" vertical="top" indent="3"/>
    </xf>
    <xf numFmtId="0" fontId="83" fillId="0" borderId="0" applyFill="0" applyBorder="0">
      <alignment horizontal="left" vertical="top" indent="3"/>
    </xf>
    <xf numFmtId="0" fontId="76" fillId="0" borderId="0" applyFill="0" applyBorder="0">
      <alignment vertical="top"/>
    </xf>
    <xf numFmtId="0" fontId="76" fillId="0" borderId="0" applyFill="0" applyBorder="0">
      <alignment vertical="top"/>
    </xf>
    <xf numFmtId="0" fontId="76" fillId="0" borderId="0" applyFill="0" applyBorder="0">
      <alignment horizontal="left" vertical="top" indent="1"/>
    </xf>
    <xf numFmtId="0" fontId="76" fillId="0" borderId="0" applyFill="0" applyBorder="0">
      <alignment horizontal="left" vertical="top" indent="1"/>
    </xf>
    <xf numFmtId="0" fontId="76" fillId="0" borderId="0" applyFill="0" applyBorder="0">
      <alignment horizontal="left" vertical="top" indent="2"/>
    </xf>
    <xf numFmtId="0" fontId="76" fillId="0" borderId="0" applyFill="0" applyBorder="0">
      <alignment horizontal="left" vertical="top" indent="2"/>
    </xf>
    <xf numFmtId="0" fontId="76" fillId="0" borderId="0" applyFill="0" applyBorder="0">
      <alignment horizontal="left" vertical="top" indent="3"/>
    </xf>
    <xf numFmtId="0" fontId="76" fillId="0" borderId="0" applyFill="0" applyBorder="0">
      <alignment horizontal="left" vertical="top" indent="3"/>
    </xf>
    <xf numFmtId="0" fontId="76" fillId="0" borderId="0" applyFill="0" applyBorder="0">
      <alignment horizontal="left" vertical="top" indent="4"/>
    </xf>
    <xf numFmtId="0" fontId="76" fillId="0" borderId="0" applyFill="0" applyBorder="0">
      <alignment horizontal="left" vertical="top" indent="4"/>
    </xf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2" fillId="0" borderId="13" applyNumberFormat="0" applyFill="0" applyAlignment="0" applyProtection="0"/>
    <xf numFmtId="0" fontId="104" fillId="0" borderId="25" applyNumberFormat="0" applyFill="0" applyAlignment="0" applyProtection="0"/>
    <xf numFmtId="0" fontId="76" fillId="0" borderId="0" applyFill="0" applyBorder="0">
      <alignment horizontal="center"/>
    </xf>
    <xf numFmtId="0" fontId="76" fillId="0" borderId="0" applyFill="0" applyBorder="0">
      <alignment horizontal="center"/>
    </xf>
    <xf numFmtId="0" fontId="76" fillId="0" borderId="0" applyFill="0" applyBorder="0">
      <alignment horizontal="center" wrapText="1"/>
    </xf>
    <xf numFmtId="0" fontId="76" fillId="0" borderId="0" applyFill="0" applyBorder="0">
      <alignment horizontal="center" wrapText="1"/>
    </xf>
    <xf numFmtId="0" fontId="3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0" borderId="0">
      <alignment vertical="top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16" applyNumberFormat="0" applyFont="0" applyFill="0" applyAlignment="0" applyProtection="0"/>
    <xf numFmtId="0" fontId="33" fillId="0" borderId="0"/>
    <xf numFmtId="0" fontId="5" fillId="23" borderId="9" applyNumberFormat="0" applyFont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9" borderId="0" applyNumberFormat="0" applyBorder="0" applyAlignment="0" applyProtection="0"/>
    <xf numFmtId="0" fontId="108" fillId="3" borderId="0" applyNumberFormat="0" applyBorder="0" applyAlignment="0" applyProtection="0"/>
    <xf numFmtId="0" fontId="109" fillId="20" borderId="2" applyNumberFormat="0" applyAlignment="0" applyProtection="0"/>
    <xf numFmtId="0" fontId="110" fillId="21" borderId="3" applyNumberFormat="0" applyAlignment="0" applyProtection="0"/>
    <xf numFmtId="0" fontId="111" fillId="0" borderId="0" applyNumberFormat="0" applyFill="0" applyBorder="0" applyAlignment="0" applyProtection="0"/>
    <xf numFmtId="0" fontId="112" fillId="4" borderId="0" applyNumberFormat="0" applyBorder="0" applyAlignment="0" applyProtection="0"/>
    <xf numFmtId="0" fontId="113" fillId="0" borderId="5" applyNumberFormat="0" applyFill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7" borderId="2" applyNumberFormat="0" applyAlignment="0" applyProtection="0"/>
    <xf numFmtId="0" fontId="117" fillId="0" borderId="8" applyNumberFormat="0" applyFill="0" applyAlignment="0" applyProtection="0"/>
    <xf numFmtId="0" fontId="118" fillId="22" borderId="0" applyNumberFormat="0" applyBorder="0" applyAlignment="0" applyProtection="0"/>
    <xf numFmtId="0" fontId="49" fillId="0" borderId="0"/>
    <xf numFmtId="0" fontId="1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" fillId="23" borderId="9" applyNumberFormat="0" applyFont="0" applyAlignment="0" applyProtection="0"/>
    <xf numFmtId="0" fontId="119" fillId="20" borderId="10" applyNumberFormat="0" applyAlignment="0" applyProtection="0"/>
    <xf numFmtId="0" fontId="106" fillId="0" borderId="13" applyNumberFormat="0" applyFill="0" applyAlignment="0" applyProtection="0"/>
    <xf numFmtId="0" fontId="120" fillId="0" borderId="0" applyNumberFormat="0" applyFill="0" applyBorder="0" applyAlignment="0" applyProtection="0"/>
    <xf numFmtId="0" fontId="123" fillId="0" borderId="0"/>
    <xf numFmtId="0" fontId="123" fillId="57" borderId="27">
      <alignment vertical="top" wrapText="1"/>
      <protection locked="0"/>
    </xf>
    <xf numFmtId="0" fontId="125" fillId="57" borderId="27" applyNumberFormat="0">
      <protection locked="0"/>
    </xf>
    <xf numFmtId="0" fontId="123" fillId="60" borderId="0"/>
    <xf numFmtId="215" fontId="124" fillId="0" borderId="0" applyFont="0" applyFill="0" applyBorder="0" applyProtection="0">
      <protection locked="0"/>
    </xf>
    <xf numFmtId="216" fontId="124" fillId="0" borderId="0" applyFont="0" applyFill="0" applyBorder="0" applyAlignment="0" applyProtection="0">
      <alignment wrapText="1"/>
    </xf>
    <xf numFmtId="0" fontId="126" fillId="0" borderId="27" applyFill="0">
      <alignment horizontal="center"/>
    </xf>
    <xf numFmtId="215" fontId="126" fillId="0" borderId="27" applyFill="0">
      <alignment horizontal="center" vertical="center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Alignment="0"/>
    <xf numFmtId="0" fontId="129" fillId="0" borderId="0" applyNumberFormat="0" applyFill="0" applyAlignment="0" applyProtection="0"/>
    <xf numFmtId="0" fontId="130" fillId="0" borderId="0" applyNumberFormat="0" applyFill="0" applyAlignment="0"/>
    <xf numFmtId="0" fontId="124" fillId="59" borderId="0" applyFill="0" applyBorder="0"/>
    <xf numFmtId="0" fontId="123" fillId="60" borderId="28" applyNumberFormat="0">
      <alignment horizontal="left"/>
    </xf>
    <xf numFmtId="0" fontId="132" fillId="0" borderId="0" applyNumberFormat="0" applyFill="0" applyBorder="0" applyAlignment="0" applyProtection="0">
      <alignment vertical="top"/>
      <protection locked="0"/>
    </xf>
    <xf numFmtId="0" fontId="134" fillId="0" borderId="0" applyFill="0" applyBorder="0">
      <alignment horizontal="centerContinuous" wrapText="1"/>
    </xf>
    <xf numFmtId="0" fontId="134" fillId="0" borderId="0" applyFill="0" applyBorder="0">
      <alignment horizontal="center" wrapText="1"/>
    </xf>
    <xf numFmtId="0" fontId="123" fillId="60" borderId="27" applyNumberFormat="0">
      <alignment horizontal="left"/>
    </xf>
    <xf numFmtId="0" fontId="123" fillId="60" borderId="30" applyNumberFormat="0">
      <alignment horizontal="left"/>
    </xf>
    <xf numFmtId="214" fontId="124" fillId="0" borderId="0" applyFont="0" applyFill="0" applyBorder="0" applyAlignment="0" applyProtection="0">
      <alignment horizontal="left"/>
      <protection locked="0"/>
    </xf>
    <xf numFmtId="0" fontId="124" fillId="58" borderId="0"/>
    <xf numFmtId="0" fontId="123" fillId="57" borderId="27">
      <alignment horizontal="left" vertical="top" wrapText="1" indent="1"/>
      <protection locked="0"/>
    </xf>
    <xf numFmtId="0" fontId="5" fillId="59" borderId="0"/>
    <xf numFmtId="0" fontId="5" fillId="0" borderId="0" applyBorder="0"/>
    <xf numFmtId="0" fontId="138" fillId="61" borderId="14" applyFill="0">
      <alignment horizontal="center"/>
    </xf>
    <xf numFmtId="215" fontId="138" fillId="61" borderId="14" applyFill="0">
      <alignment horizontal="center" vertical="center"/>
    </xf>
    <xf numFmtId="0" fontId="12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Alignment="0"/>
    <xf numFmtId="0" fontId="82" fillId="61" borderId="0" applyNumberFormat="0" applyFill="0" applyAlignment="0"/>
    <xf numFmtId="0" fontId="124" fillId="59" borderId="0" applyFill="0" applyBorder="0">
      <alignment wrapText="1"/>
    </xf>
    <xf numFmtId="0" fontId="123" fillId="60" borderId="28" applyNumberFormat="0" applyFill="0">
      <alignment horizontal="left"/>
    </xf>
    <xf numFmtId="0" fontId="13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219" fontId="5" fillId="0" borderId="0" applyFont="0" applyFill="0" applyBorder="0" applyAlignment="0" applyProtection="0"/>
    <xf numFmtId="0" fontId="52" fillId="59" borderId="0" applyFill="0" applyBorder="0">
      <alignment horizontal="centerContinuous" wrapText="1"/>
    </xf>
    <xf numFmtId="0" fontId="123" fillId="60" borderId="27" applyNumberFormat="0">
      <alignment horizontal="left"/>
    </xf>
    <xf numFmtId="0" fontId="5" fillId="0" borderId="0"/>
    <xf numFmtId="0" fontId="1" fillId="0" borderId="0"/>
    <xf numFmtId="0" fontId="123" fillId="60" borderId="30" applyNumberFormat="0" applyFill="0">
      <alignment horizontal="left"/>
    </xf>
    <xf numFmtId="214" fontId="124" fillId="0" borderId="0" applyFont="0" applyFill="0" applyBorder="0" applyAlignment="0" applyProtection="0">
      <alignment horizontal="left"/>
      <protection locked="0"/>
    </xf>
    <xf numFmtId="0" fontId="140" fillId="0" borderId="0" applyNumberFormat="0" applyFill="0" applyBorder="0" applyAlignment="0" applyProtection="0"/>
    <xf numFmtId="0" fontId="5" fillId="61" borderId="0"/>
    <xf numFmtId="0" fontId="5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21" fillId="0" borderId="0" applyNumberFormat="0" applyFill="0" applyBorder="0" applyAlignment="0" applyProtection="0"/>
    <xf numFmtId="213" fontId="12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/>
    <xf numFmtId="0" fontId="5" fillId="0" borderId="0" applyFont="0" applyFill="0" applyBorder="0" applyAlignment="0" applyProtection="0"/>
    <xf numFmtId="0" fontId="1" fillId="0" borderId="0"/>
    <xf numFmtId="0" fontId="50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/>
    <xf numFmtId="0" fontId="8" fillId="0" borderId="1">
      <alignment horizontal="center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2" applyNumberFormat="0" applyAlignment="0" applyProtection="0"/>
    <xf numFmtId="0" fontId="20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6" fillId="7" borderId="2" applyNumberFormat="0" applyAlignment="0" applyProtection="0"/>
    <xf numFmtId="0" fontId="28" fillId="22" borderId="0" applyNumberFormat="0" applyBorder="0" applyAlignment="0" applyProtection="0"/>
    <xf numFmtId="0" fontId="5" fillId="23" borderId="9" applyNumberFormat="0" applyFont="0" applyAlignment="0" applyProtection="0"/>
    <xf numFmtId="0" fontId="29" fillId="20" borderId="10" applyNumberFormat="0" applyAlignment="0" applyProtection="0"/>
    <xf numFmtId="0" fontId="6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20" borderId="2" applyNumberFormat="0" applyAlignment="0" applyProtection="0"/>
    <xf numFmtId="0" fontId="21" fillId="0" borderId="0" applyNumberFormat="0" applyFill="0" applyBorder="0" applyAlignment="0" applyProtection="0"/>
    <xf numFmtId="0" fontId="26" fillId="7" borderId="2" applyNumberFormat="0" applyAlignment="0" applyProtection="0"/>
    <xf numFmtId="0" fontId="5" fillId="23" borderId="9" applyNumberFormat="0" applyFont="0" applyAlignment="0" applyProtection="0"/>
    <xf numFmtId="0" fontId="29" fillId="20" borderId="10" applyNumberFormat="0" applyAlignment="0" applyProtection="0"/>
    <xf numFmtId="0" fontId="6" fillId="0" borderId="13" applyNumberFormat="0" applyFill="0" applyAlignment="0" applyProtection="0"/>
    <xf numFmtId="215" fontId="124" fillId="0" borderId="0" applyFont="0" applyFill="0" applyBorder="0" applyProtection="0">
      <protection locked="0"/>
    </xf>
    <xf numFmtId="0" fontId="138" fillId="61" borderId="14" applyFill="0">
      <alignment horizontal="center"/>
    </xf>
    <xf numFmtId="215" fontId="138" fillId="61" borderId="14" applyFill="0">
      <alignment horizontal="center" vertical="center"/>
    </xf>
    <xf numFmtId="215" fontId="124" fillId="0" borderId="0" applyFont="0" applyFill="0" applyBorder="0" applyProtection="0">
      <protection locked="0"/>
    </xf>
    <xf numFmtId="215" fontId="138" fillId="61" borderId="14" applyFill="0">
      <alignment horizontal="center" vertical="center"/>
    </xf>
    <xf numFmtId="0" fontId="138" fillId="61" borderId="14" applyFill="0">
      <alignment horizontal="center"/>
    </xf>
    <xf numFmtId="0" fontId="19" fillId="20" borderId="2" applyNumberFormat="0" applyAlignment="0" applyProtection="0"/>
    <xf numFmtId="0" fontId="94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6" fillId="7" borderId="2" applyNumberFormat="0" applyAlignment="0" applyProtection="0"/>
    <xf numFmtId="0" fontId="5" fillId="0" borderId="0" applyBorder="0"/>
    <xf numFmtId="0" fontId="14" fillId="0" borderId="0"/>
    <xf numFmtId="0" fontId="5" fillId="23" borderId="9" applyNumberFormat="0" applyFont="0" applyAlignment="0" applyProtection="0"/>
    <xf numFmtId="0" fontId="29" fillId="20" borderId="10" applyNumberFormat="0" applyAlignment="0" applyProtection="0"/>
    <xf numFmtId="213" fontId="129" fillId="0" borderId="0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2" fillId="0" borderId="13" applyNumberFormat="0" applyFill="0" applyAlignment="0" applyProtection="0"/>
    <xf numFmtId="0" fontId="5" fillId="0" borderId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0" fontId="165" fillId="0" borderId="0"/>
    <xf numFmtId="9" fontId="165" fillId="0" borderId="0" applyFont="0" applyFill="0" applyBorder="0" applyAlignment="0" applyProtection="0"/>
    <xf numFmtId="213" fontId="123" fillId="60" borderId="0"/>
    <xf numFmtId="0" fontId="166" fillId="0" borderId="0" applyNumberFormat="0" applyFont="0" applyProtection="0">
      <alignment horizontal="right" vertical="center"/>
    </xf>
    <xf numFmtId="9" fontId="4" fillId="0" borderId="0" applyFont="0" applyFill="0" applyBorder="0" applyAlignment="0" applyProtection="0"/>
    <xf numFmtId="0" fontId="1" fillId="0" borderId="0"/>
    <xf numFmtId="0" fontId="123" fillId="0" borderId="0"/>
    <xf numFmtId="0" fontId="129" fillId="0" borderId="0" applyNumberFormat="0" applyFill="0" applyAlignment="0"/>
    <xf numFmtId="0" fontId="1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220" fontId="5" fillId="0" borderId="0" applyFon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4" fillId="59" borderId="0" applyFill="0" applyBorder="0">
      <alignment wrapText="1"/>
    </xf>
    <xf numFmtId="0" fontId="1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21" fontId="5" fillId="0" borderId="0" applyFont="0" applyFill="0" applyBorder="0" applyAlignment="0" applyProtection="0"/>
    <xf numFmtId="0" fontId="27" fillId="0" borderId="8" applyNumberFormat="0" applyFill="0" applyAlignment="0" applyProtection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84" fillId="32" borderId="24" applyNumberFormat="0" applyFont="0" applyAlignment="0" applyProtection="0"/>
    <xf numFmtId="0" fontId="5" fillId="0" borderId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164" fontId="1" fillId="0" borderId="0" applyFont="0" applyFill="0" applyBorder="0" applyAlignment="0" applyProtection="0"/>
    <xf numFmtId="0" fontId="5" fillId="0" borderId="0" applyBorder="0"/>
    <xf numFmtId="9" fontId="4" fillId="0" borderId="0" applyFont="0" applyFill="0" applyBorder="0" applyAlignment="0" applyProtection="0"/>
    <xf numFmtId="213" fontId="129" fillId="0" borderId="0" applyNumberFormat="0" applyFill="0" applyAlignment="0"/>
    <xf numFmtId="40" fontId="5" fillId="0" borderId="14">
      <alignment vertical="top" wrapText="1"/>
    </xf>
    <xf numFmtId="0" fontId="5" fillId="0" borderId="0"/>
    <xf numFmtId="164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0" fontId="126" fillId="0" borderId="27" applyFill="0">
      <alignment horizontal="center"/>
    </xf>
    <xf numFmtId="218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219" fontId="5" fillId="0" borderId="0" applyFont="0" applyFill="0" applyBorder="0" applyAlignment="0" applyProtection="0"/>
    <xf numFmtId="0" fontId="5" fillId="0" borderId="0">
      <alignment horizontal="center" wrapText="1"/>
    </xf>
    <xf numFmtId="0" fontId="1" fillId="0" borderId="0"/>
    <xf numFmtId="218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13" fontId="126" fillId="0" borderId="27" applyFill="0">
      <alignment horizont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1" fillId="0" borderId="0"/>
    <xf numFmtId="0" fontId="1" fillId="0" borderId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Border="0"/>
    <xf numFmtId="0" fontId="5" fillId="0" borderId="0"/>
    <xf numFmtId="0" fontId="5" fillId="0" borderId="0"/>
    <xf numFmtId="215" fontId="124" fillId="0" borderId="0" applyFont="0" applyFill="0" applyBorder="0" applyProtection="0">
      <protection locked="0"/>
    </xf>
    <xf numFmtId="215" fontId="124" fillId="0" borderId="0" applyFont="0" applyFill="0" applyBorder="0" applyProtection="0">
      <protection locked="0"/>
    </xf>
    <xf numFmtId="215" fontId="124" fillId="0" borderId="0" applyFont="0" applyFill="0" applyBorder="0" applyProtection="0">
      <protection locked="0"/>
    </xf>
    <xf numFmtId="215" fontId="124" fillId="0" borderId="0" applyFont="0" applyFill="0" applyBorder="0" applyProtection="0">
      <protection locked="0"/>
    </xf>
    <xf numFmtId="215" fontId="124" fillId="0" borderId="0" applyFont="0" applyFill="0" applyBorder="0" applyProtection="0">
      <protection locked="0"/>
    </xf>
    <xf numFmtId="0" fontId="5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142" fillId="12" borderId="0" applyNumberFormat="0" applyBorder="0" applyAlignment="0" applyProtection="0"/>
    <xf numFmtId="0" fontId="142" fillId="9" borderId="0" applyNumberFormat="0" applyBorder="0" applyAlignment="0" applyProtection="0"/>
    <xf numFmtId="0" fontId="142" fillId="10" borderId="0" applyNumberFormat="0" applyBorder="0" applyAlignment="0" applyProtection="0"/>
    <xf numFmtId="0" fontId="142" fillId="13" borderId="0" applyNumberFormat="0" applyBorder="0" applyAlignment="0" applyProtection="0"/>
    <xf numFmtId="0" fontId="142" fillId="14" borderId="0" applyNumberFormat="0" applyBorder="0" applyAlignment="0" applyProtection="0"/>
    <xf numFmtId="0" fontId="142" fillId="15" borderId="0" applyNumberFormat="0" applyBorder="0" applyAlignment="0" applyProtection="0"/>
    <xf numFmtId="0" fontId="142" fillId="16" borderId="0" applyNumberFormat="0" applyBorder="0" applyAlignment="0" applyProtection="0"/>
    <xf numFmtId="0" fontId="142" fillId="17" borderId="0" applyNumberFormat="0" applyBorder="0" applyAlignment="0" applyProtection="0"/>
    <xf numFmtId="0" fontId="142" fillId="18" borderId="0" applyNumberFormat="0" applyBorder="0" applyAlignment="0" applyProtection="0"/>
    <xf numFmtId="0" fontId="142" fillId="13" borderId="0" applyNumberFormat="0" applyBorder="0" applyAlignment="0" applyProtection="0"/>
    <xf numFmtId="0" fontId="142" fillId="14" borderId="0" applyNumberFormat="0" applyBorder="0" applyAlignment="0" applyProtection="0"/>
    <xf numFmtId="0" fontId="142" fillId="19" borderId="0" applyNumberFormat="0" applyBorder="0" applyAlignment="0" applyProtection="0"/>
    <xf numFmtId="0" fontId="143" fillId="3" borderId="0" applyNumberFormat="0" applyBorder="0" applyAlignment="0" applyProtection="0"/>
    <xf numFmtId="0" fontId="144" fillId="20" borderId="2" applyNumberFormat="0" applyAlignment="0" applyProtection="0"/>
    <xf numFmtId="0" fontId="145" fillId="21" borderId="3" applyNumberFormat="0" applyAlignment="0" applyProtection="0"/>
    <xf numFmtId="0" fontId="146" fillId="0" borderId="0" applyNumberFormat="0" applyFill="0" applyBorder="0" applyAlignment="0" applyProtection="0"/>
    <xf numFmtId="0" fontId="147" fillId="4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148" fillId="7" borderId="2" applyNumberFormat="0" applyAlignment="0" applyProtection="0"/>
    <xf numFmtId="0" fontId="149" fillId="0" borderId="8" applyNumberFormat="0" applyFill="0" applyAlignment="0" applyProtection="0"/>
    <xf numFmtId="0" fontId="150" fillId="22" borderId="0" applyNumberFormat="0" applyBorder="0" applyAlignment="0" applyProtection="0"/>
    <xf numFmtId="0" fontId="33" fillId="0" borderId="0"/>
    <xf numFmtId="0" fontId="32" fillId="0" borderId="0"/>
    <xf numFmtId="0" fontId="32" fillId="0" borderId="0"/>
    <xf numFmtId="0" fontId="32" fillId="0" borderId="0"/>
    <xf numFmtId="0" fontId="5" fillId="23" borderId="9" applyNumberFormat="0" applyFont="0" applyAlignment="0" applyProtection="0"/>
    <xf numFmtId="0" fontId="151" fillId="20" borderId="10" applyNumberFormat="0" applyAlignment="0" applyProtection="0"/>
    <xf numFmtId="0" fontId="152" fillId="0" borderId="13" applyNumberFormat="0" applyFill="0" applyAlignment="0" applyProtection="0"/>
    <xf numFmtId="0" fontId="153" fillId="0" borderId="0" applyNumberFormat="0" applyFill="0" applyBorder="0" applyAlignment="0" applyProtection="0"/>
    <xf numFmtId="168" fontId="4" fillId="0" borderId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5" fillId="0" borderId="0"/>
    <xf numFmtId="0" fontId="5" fillId="23" borderId="9" applyNumberFormat="0" applyFont="0" applyAlignment="0" applyProtection="0"/>
    <xf numFmtId="0" fontId="109" fillId="20" borderId="2" applyNumberFormat="0" applyAlignment="0" applyProtection="0"/>
    <xf numFmtId="0" fontId="116" fillId="7" borderId="2" applyNumberFormat="0" applyAlignment="0" applyProtection="0"/>
    <xf numFmtId="0" fontId="14" fillId="23" borderId="9" applyNumberFormat="0" applyFont="0" applyAlignment="0" applyProtection="0"/>
    <xf numFmtId="0" fontId="119" fillId="20" borderId="10" applyNumberFormat="0" applyAlignment="0" applyProtection="0"/>
    <xf numFmtId="0" fontId="106" fillId="0" borderId="13" applyNumberFormat="0" applyFill="0" applyAlignment="0" applyProtection="0"/>
    <xf numFmtId="0" fontId="19" fillId="20" borderId="2" applyNumberFormat="0" applyAlignment="0" applyProtection="0"/>
    <xf numFmtId="0" fontId="26" fillId="7" borderId="2" applyNumberFormat="0" applyAlignment="0" applyProtection="0"/>
    <xf numFmtId="0" fontId="5" fillId="23" borderId="9" applyNumberFormat="0" applyFont="0" applyAlignment="0" applyProtection="0"/>
    <xf numFmtId="0" fontId="29" fillId="20" borderId="10" applyNumberFormat="0" applyAlignment="0" applyProtection="0"/>
    <xf numFmtId="0" fontId="6" fillId="0" borderId="13" applyNumberFormat="0" applyFill="0" applyAlignment="0" applyProtection="0"/>
    <xf numFmtId="0" fontId="19" fillId="20" borderId="2" applyNumberFormat="0" applyAlignment="0" applyProtection="0"/>
    <xf numFmtId="0" fontId="26" fillId="7" borderId="2" applyNumberFormat="0" applyAlignment="0" applyProtection="0"/>
    <xf numFmtId="0" fontId="5" fillId="23" borderId="9" applyNumberFormat="0" applyFont="0" applyAlignment="0" applyProtection="0"/>
    <xf numFmtId="0" fontId="29" fillId="20" borderId="10" applyNumberFormat="0" applyAlignment="0" applyProtection="0"/>
    <xf numFmtId="0" fontId="6" fillId="0" borderId="13" applyNumberFormat="0" applyFill="0" applyAlignment="0" applyProtection="0"/>
    <xf numFmtId="0" fontId="138" fillId="61" borderId="14" applyFill="0">
      <alignment horizontal="center"/>
    </xf>
    <xf numFmtId="215" fontId="138" fillId="61" borderId="14" applyFill="0">
      <alignment horizontal="center" vertical="center"/>
    </xf>
    <xf numFmtId="0" fontId="1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68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9" applyNumberFormat="0" applyFont="0" applyAlignment="0" applyProtection="0"/>
    <xf numFmtId="0" fontId="5" fillId="0" borderId="0"/>
    <xf numFmtId="0" fontId="8" fillId="0" borderId="11">
      <alignment horizontal="center" vertical="center"/>
    </xf>
    <xf numFmtId="0" fontId="5" fillId="23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6" fillId="0" borderId="13" applyNumberFormat="0" applyFill="0" applyAlignment="0" applyProtection="0"/>
    <xf numFmtId="0" fontId="19" fillId="20" borderId="2" applyNumberFormat="0" applyAlignment="0" applyProtection="0"/>
    <xf numFmtId="0" fontId="26" fillId="7" borderId="2" applyNumberFormat="0" applyAlignment="0" applyProtection="0"/>
    <xf numFmtId="0" fontId="119" fillId="20" borderId="10" applyNumberFormat="0" applyAlignment="0" applyProtection="0"/>
    <xf numFmtId="0" fontId="29" fillId="20" borderId="10" applyNumberFormat="0" applyAlignment="0" applyProtection="0"/>
    <xf numFmtId="0" fontId="106" fillId="0" borderId="13" applyNumberFormat="0" applyFill="0" applyAlignment="0" applyProtection="0"/>
    <xf numFmtId="0" fontId="116" fillId="7" borderId="2" applyNumberFormat="0" applyAlignment="0" applyProtection="0"/>
    <xf numFmtId="0" fontId="8" fillId="0" borderId="11">
      <alignment horizontal="center" vertical="center"/>
    </xf>
    <xf numFmtId="0" fontId="144" fillId="20" borderId="2" applyNumberFormat="0" applyAlignment="0" applyProtection="0"/>
    <xf numFmtId="0" fontId="19" fillId="20" borderId="2" applyNumberFormat="0" applyAlignment="0" applyProtection="0"/>
    <xf numFmtId="0" fontId="6" fillId="0" borderId="13" applyNumberFormat="0" applyFill="0" applyAlignment="0" applyProtection="0"/>
    <xf numFmtId="0" fontId="29" fillId="20" borderId="10" applyNumberFormat="0" applyAlignment="0" applyProtection="0"/>
    <xf numFmtId="0" fontId="26" fillId="7" borderId="2" applyNumberFormat="0" applyAlignment="0" applyProtection="0"/>
    <xf numFmtId="0" fontId="19" fillId="20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106" fillId="0" borderId="13" applyNumberFormat="0" applyFill="0" applyAlignment="0" applyProtection="0"/>
    <xf numFmtId="0" fontId="119" fillId="20" borderId="10" applyNumberFormat="0" applyAlignment="0" applyProtection="0"/>
    <xf numFmtId="0" fontId="29" fillId="20" borderId="10" applyNumberFormat="0" applyAlignment="0" applyProtection="0"/>
    <xf numFmtId="0" fontId="5" fillId="23" borderId="9" applyNumberFormat="0" applyFont="0" applyAlignment="0" applyProtection="0"/>
    <xf numFmtId="0" fontId="29" fillId="20" borderId="10" applyNumberFormat="0" applyAlignment="0" applyProtection="0"/>
    <xf numFmtId="0" fontId="6" fillId="0" borderId="13" applyNumberFormat="0" applyFill="0" applyAlignment="0" applyProtection="0"/>
    <xf numFmtId="0" fontId="2" fillId="0" borderId="13" applyNumberFormat="0" applyFill="0" applyAlignment="0" applyProtection="0"/>
    <xf numFmtId="0" fontId="5" fillId="23" borderId="9" applyNumberFormat="0" applyFont="0" applyAlignment="0" applyProtection="0"/>
    <xf numFmtId="0" fontId="6" fillId="0" borderId="13" applyNumberFormat="0" applyFill="0" applyAlignment="0" applyProtection="0"/>
    <xf numFmtId="0" fontId="109" fillId="20" borderId="2" applyNumberFormat="0" applyAlignment="0" applyProtection="0"/>
    <xf numFmtId="0" fontId="152" fillId="0" borderId="13" applyNumberFormat="0" applyFill="0" applyAlignment="0" applyProtection="0"/>
    <xf numFmtId="0" fontId="109" fillId="20" borderId="2" applyNumberFormat="0" applyAlignment="0" applyProtection="0"/>
    <xf numFmtId="0" fontId="116" fillId="7" borderId="2" applyNumberFormat="0" applyAlignment="0" applyProtection="0"/>
    <xf numFmtId="0" fontId="109" fillId="20" borderId="2" applyNumberFormat="0" applyAlignment="0" applyProtection="0"/>
    <xf numFmtId="0" fontId="14" fillId="23" borderId="9" applyNumberFormat="0" applyFont="0" applyAlignment="0" applyProtection="0"/>
    <xf numFmtId="0" fontId="119" fillId="20" borderId="10" applyNumberFormat="0" applyAlignment="0" applyProtection="0"/>
    <xf numFmtId="0" fontId="106" fillId="0" borderId="13" applyNumberFormat="0" applyFill="0" applyAlignment="0" applyProtection="0"/>
    <xf numFmtId="0" fontId="8" fillId="0" borderId="1">
      <alignment horizontal="center" vertical="center"/>
    </xf>
    <xf numFmtId="0" fontId="29" fillId="20" borderId="10" applyNumberFormat="0" applyAlignment="0" applyProtection="0"/>
    <xf numFmtId="0" fontId="26" fillId="7" borderId="2" applyNumberFormat="0" applyAlignment="0" applyProtection="0"/>
    <xf numFmtId="0" fontId="151" fillId="20" borderId="10" applyNumberFormat="0" applyAlignment="0" applyProtection="0"/>
    <xf numFmtId="0" fontId="19" fillId="20" borderId="2" applyNumberFormat="0" applyAlignment="0" applyProtection="0"/>
    <xf numFmtId="0" fontId="26" fillId="7" borderId="2" applyNumberFormat="0" applyAlignment="0" applyProtection="0"/>
    <xf numFmtId="0" fontId="5" fillId="23" borderId="9" applyNumberFormat="0" applyFont="0" applyAlignment="0" applyProtection="0"/>
    <xf numFmtId="0" fontId="29" fillId="20" borderId="10" applyNumberFormat="0" applyAlignment="0" applyProtection="0"/>
    <xf numFmtId="0" fontId="6" fillId="0" borderId="13" applyNumberFormat="0" applyFill="0" applyAlignment="0" applyProtection="0"/>
    <xf numFmtId="0" fontId="2" fillId="0" borderId="13" applyNumberFormat="0" applyFill="0" applyAlignment="0" applyProtection="0"/>
    <xf numFmtId="0" fontId="19" fillId="20" borderId="2" applyNumberFormat="0" applyAlignment="0" applyProtection="0"/>
    <xf numFmtId="0" fontId="26" fillId="7" borderId="2" applyNumberFormat="0" applyAlignment="0" applyProtection="0"/>
    <xf numFmtId="0" fontId="5" fillId="23" borderId="9" applyNumberFormat="0" applyFont="0" applyAlignment="0" applyProtection="0"/>
    <xf numFmtId="0" fontId="29" fillId="20" borderId="10" applyNumberFormat="0" applyAlignment="0" applyProtection="0"/>
    <xf numFmtId="0" fontId="6" fillId="0" borderId="13" applyNumberFormat="0" applyFill="0" applyAlignment="0" applyProtection="0"/>
    <xf numFmtId="0" fontId="19" fillId="20" borderId="2" applyNumberFormat="0" applyAlignment="0" applyProtection="0"/>
    <xf numFmtId="0" fontId="26" fillId="7" borderId="2" applyNumberFormat="0" applyAlignment="0" applyProtection="0"/>
    <xf numFmtId="0" fontId="5" fillId="23" borderId="9" applyNumberFormat="0" applyFont="0" applyAlignment="0" applyProtection="0"/>
    <xf numFmtId="0" fontId="6" fillId="0" borderId="13" applyNumberFormat="0" applyFill="0" applyAlignment="0" applyProtection="0"/>
    <xf numFmtId="0" fontId="2" fillId="0" borderId="13" applyNumberFormat="0" applyFill="0" applyAlignment="0" applyProtection="0"/>
    <xf numFmtId="0" fontId="19" fillId="20" borderId="2" applyNumberFormat="0" applyAlignment="0" applyProtection="0"/>
    <xf numFmtId="0" fontId="116" fillId="7" borderId="2" applyNumberFormat="0" applyAlignment="0" applyProtection="0"/>
    <xf numFmtId="0" fontId="19" fillId="20" borderId="2" applyNumberFormat="0" applyAlignment="0" applyProtection="0"/>
    <xf numFmtId="0" fontId="29" fillId="20" borderId="10" applyNumberFormat="0" applyAlignment="0" applyProtection="0"/>
    <xf numFmtId="0" fontId="26" fillId="7" borderId="2" applyNumberFormat="0" applyAlignment="0" applyProtection="0"/>
    <xf numFmtId="0" fontId="2" fillId="0" borderId="13" applyNumberFormat="0" applyFill="0" applyAlignment="0" applyProtection="0"/>
    <xf numFmtId="0" fontId="19" fillId="20" borderId="2" applyNumberFormat="0" applyAlignment="0" applyProtection="0"/>
    <xf numFmtId="0" fontId="26" fillId="7" borderId="2" applyNumberFormat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29" fillId="20" borderId="10" applyNumberFormat="0" applyAlignment="0" applyProtection="0"/>
    <xf numFmtId="0" fontId="19" fillId="20" borderId="2" applyNumberFormat="0" applyAlignment="0" applyProtection="0"/>
    <xf numFmtId="0" fontId="148" fillId="7" borderId="2" applyNumberFormat="0" applyAlignment="0" applyProtection="0"/>
    <xf numFmtId="0" fontId="144" fillId="20" borderId="2" applyNumberFormat="0" applyAlignment="0" applyProtection="0"/>
    <xf numFmtId="0" fontId="8" fillId="0" borderId="1">
      <alignment horizontal="center" vertical="center"/>
    </xf>
    <xf numFmtId="0" fontId="148" fillId="7" borderId="2" applyNumberFormat="0" applyAlignment="0" applyProtection="0"/>
    <xf numFmtId="0" fontId="5" fillId="23" borderId="9" applyNumberFormat="0" applyFont="0" applyAlignment="0" applyProtection="0"/>
    <xf numFmtId="0" fontId="152" fillId="0" borderId="13" applyNumberFormat="0" applyFill="0" applyAlignment="0" applyProtection="0"/>
    <xf numFmtId="0" fontId="6" fillId="0" borderId="13" applyNumberFormat="0" applyFill="0" applyAlignment="0" applyProtection="0"/>
    <xf numFmtId="0" fontId="5" fillId="23" borderId="9" applyNumberFormat="0" applyFont="0" applyAlignment="0" applyProtection="0"/>
    <xf numFmtId="0" fontId="109" fillId="20" borderId="2" applyNumberFormat="0" applyAlignment="0" applyProtection="0"/>
    <xf numFmtId="0" fontId="116" fillId="7" borderId="2" applyNumberFormat="0" applyAlignment="0" applyProtection="0"/>
    <xf numFmtId="0" fontId="14" fillId="23" borderId="9" applyNumberFormat="0" applyFont="0" applyAlignment="0" applyProtection="0"/>
    <xf numFmtId="0" fontId="106" fillId="0" borderId="13" applyNumberFormat="0" applyFill="0" applyAlignment="0" applyProtection="0"/>
    <xf numFmtId="0" fontId="19" fillId="20" borderId="2" applyNumberFormat="0" applyAlignment="0" applyProtection="0"/>
    <xf numFmtId="0" fontId="26" fillId="7" borderId="2" applyNumberFormat="0" applyAlignment="0" applyProtection="0"/>
    <xf numFmtId="0" fontId="5" fillId="23" borderId="9" applyNumberFormat="0" applyFont="0" applyAlignment="0" applyProtection="0"/>
    <xf numFmtId="0" fontId="6" fillId="0" borderId="13" applyNumberFormat="0" applyFill="0" applyAlignment="0" applyProtection="0"/>
    <xf numFmtId="0" fontId="19" fillId="20" borderId="2" applyNumberFormat="0" applyAlignment="0" applyProtection="0"/>
    <xf numFmtId="0" fontId="26" fillId="7" borderId="2" applyNumberFormat="0" applyAlignment="0" applyProtection="0"/>
    <xf numFmtId="0" fontId="5" fillId="23" borderId="9" applyNumberFormat="0" applyFont="0" applyAlignment="0" applyProtection="0"/>
    <xf numFmtId="0" fontId="6" fillId="0" borderId="13" applyNumberFormat="0" applyFill="0" applyAlignment="0" applyProtection="0"/>
    <xf numFmtId="0" fontId="5" fillId="0" borderId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164" fontId="1" fillId="0" borderId="0" applyFont="0" applyFill="0" applyBorder="0" applyAlignment="0" applyProtection="0"/>
    <xf numFmtId="0" fontId="1" fillId="0" borderId="0"/>
    <xf numFmtId="0" fontId="157" fillId="0" borderId="0"/>
    <xf numFmtId="164" fontId="157" fillId="0" borderId="0" applyFont="0" applyFill="0" applyBorder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9" fontId="157" fillId="0" borderId="0" applyFont="0" applyFill="0" applyBorder="0" applyAlignment="0" applyProtection="0"/>
    <xf numFmtId="0" fontId="157" fillId="0" borderId="0"/>
    <xf numFmtId="164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209" fontId="1" fillId="0" borderId="0"/>
  </cellStyleXfs>
  <cellXfs count="274">
    <xf numFmtId="209" fontId="0" fillId="0" borderId="0" xfId="0"/>
    <xf numFmtId="169" fontId="0" fillId="0" borderId="0" xfId="1" applyNumberFormat="1" applyFont="1"/>
    <xf numFmtId="0" fontId="0" fillId="0" borderId="0" xfId="0" applyNumberFormat="1" applyFont="1"/>
    <xf numFmtId="0" fontId="0" fillId="0" borderId="0" xfId="0" applyNumberFormat="1"/>
    <xf numFmtId="0" fontId="55" fillId="25" borderId="0" xfId="0" applyNumberFormat="1" applyFont="1" applyFill="1"/>
    <xf numFmtId="0" fontId="0" fillId="0" borderId="0" xfId="0" applyNumberFormat="1" applyFill="1"/>
    <xf numFmtId="0" fontId="2" fillId="0" borderId="0" xfId="0" applyNumberFormat="1" applyFont="1"/>
    <xf numFmtId="0" fontId="1" fillId="0" borderId="0" xfId="1" applyNumberFormat="1" applyFont="1"/>
    <xf numFmtId="0" fontId="57" fillId="25" borderId="0" xfId="0" applyNumberFormat="1" applyFont="1" applyFill="1"/>
    <xf numFmtId="0" fontId="5" fillId="0" borderId="0" xfId="181" applyNumberFormat="1" applyFont="1"/>
    <xf numFmtId="0" fontId="5" fillId="0" borderId="0" xfId="181" applyNumberFormat="1"/>
    <xf numFmtId="0" fontId="56" fillId="0" borderId="0" xfId="181" applyNumberFormat="1" applyFont="1"/>
    <xf numFmtId="0" fontId="2" fillId="0" borderId="0" xfId="0" applyNumberFormat="1" applyFont="1" applyFill="1"/>
    <xf numFmtId="0" fontId="2" fillId="0" borderId="0" xfId="2" applyNumberFormat="1" applyFont="1" applyFill="1"/>
    <xf numFmtId="0" fontId="77" fillId="0" borderId="0" xfId="2" applyNumberFormat="1" applyFont="1" applyBorder="1" applyAlignment="1">
      <alignment horizontal="right"/>
    </xf>
    <xf numFmtId="0" fontId="0" fillId="0" borderId="0" xfId="2" applyNumberFormat="1" applyFont="1"/>
    <xf numFmtId="0" fontId="79" fillId="25" borderId="0" xfId="0" applyNumberFormat="1" applyFont="1" applyFill="1" applyBorder="1"/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78" fillId="0" borderId="0" xfId="434" applyNumberFormat="1" applyFont="1" applyFill="1" applyBorder="1" applyAlignment="1">
      <alignment horizontal="center" vertical="center" wrapText="1"/>
    </xf>
    <xf numFmtId="0" fontId="77" fillId="0" borderId="0" xfId="434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/>
    <xf numFmtId="0" fontId="77" fillId="0" borderId="0" xfId="368" applyNumberFormat="1" applyFont="1" applyBorder="1" applyAlignment="1">
      <alignment horizontal="right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77" fillId="0" borderId="0" xfId="434" applyNumberFormat="1" applyFont="1" applyBorder="1" applyAlignment="1">
      <alignment horizontal="left"/>
    </xf>
    <xf numFmtId="0" fontId="0" fillId="0" borderId="0" xfId="0" applyNumberFormat="1" applyFont="1" applyFill="1" applyBorder="1"/>
    <xf numFmtId="0" fontId="77" fillId="0" borderId="0" xfId="466" applyNumberFormat="1" applyFont="1" applyBorder="1" applyAlignment="1">
      <alignment horizontal="right"/>
    </xf>
    <xf numFmtId="0" fontId="0" fillId="0" borderId="0" xfId="0" applyNumberFormat="1" applyFont="1" applyFill="1"/>
    <xf numFmtId="0" fontId="0" fillId="0" borderId="0" xfId="0" applyNumberFormat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0" fontId="77" fillId="0" borderId="0" xfId="434" applyNumberFormat="1" applyFont="1"/>
    <xf numFmtId="0" fontId="78" fillId="0" borderId="0" xfId="434" applyNumberFormat="1" applyFont="1" applyAlignment="1">
      <alignment wrapText="1"/>
    </xf>
    <xf numFmtId="0" fontId="77" fillId="0" borderId="0" xfId="434" applyNumberFormat="1" applyFont="1" applyFill="1" applyBorder="1" applyAlignment="1">
      <alignment horizontal="center" vertical="top" wrapText="1"/>
    </xf>
    <xf numFmtId="0" fontId="77" fillId="0" borderId="0" xfId="434" applyNumberFormat="1" applyFont="1" applyFill="1" applyBorder="1" applyAlignment="1">
      <alignment vertical="center" wrapText="1"/>
    </xf>
    <xf numFmtId="0" fontId="77" fillId="0" borderId="0" xfId="434" applyNumberFormat="1" applyFont="1" applyFill="1" applyBorder="1" applyAlignment="1">
      <alignment vertical="center"/>
    </xf>
    <xf numFmtId="0" fontId="77" fillId="0" borderId="0" xfId="434" applyNumberFormat="1" applyFont="1" applyFill="1" applyBorder="1" applyAlignment="1">
      <alignment horizontal="right" vertical="top"/>
    </xf>
    <xf numFmtId="0" fontId="77" fillId="0" borderId="0" xfId="433" applyNumberFormat="1" applyFont="1" applyFill="1" applyBorder="1" applyAlignment="1">
      <alignment horizontal="right"/>
    </xf>
    <xf numFmtId="0" fontId="77" fillId="0" borderId="0" xfId="434" applyNumberFormat="1" applyFont="1" applyFill="1" applyBorder="1"/>
    <xf numFmtId="0" fontId="77" fillId="0" borderId="0" xfId="433" applyNumberFormat="1" applyFont="1" applyBorder="1" applyAlignment="1">
      <alignment horizontal="right"/>
    </xf>
    <xf numFmtId="0" fontId="77" fillId="0" borderId="0" xfId="433" applyNumberFormat="1" applyFont="1" applyBorder="1" applyAlignment="1">
      <alignment horizontal="center"/>
    </xf>
    <xf numFmtId="0" fontId="77" fillId="0" borderId="0" xfId="434" applyNumberFormat="1" applyFont="1" applyBorder="1" applyAlignment="1">
      <alignment horizontal="right" vertical="top"/>
    </xf>
    <xf numFmtId="0" fontId="77" fillId="0" borderId="0" xfId="434" applyNumberFormat="1" applyFont="1" applyFill="1" applyBorder="1" applyAlignment="1">
      <alignment horizontal="left"/>
    </xf>
    <xf numFmtId="0" fontId="53" fillId="0" borderId="0" xfId="311" applyNumberFormat="1" applyAlignment="1" applyProtection="1"/>
    <xf numFmtId="0" fontId="154" fillId="0" borderId="0" xfId="1859" applyNumberFormat="1" applyFont="1" applyAlignment="1">
      <alignment horizontal="left"/>
    </xf>
    <xf numFmtId="0" fontId="155" fillId="0" borderId="0" xfId="1859" applyNumberFormat="1" applyFont="1" applyAlignment="1">
      <alignment horizontal="left"/>
    </xf>
    <xf numFmtId="0" fontId="0" fillId="0" borderId="0" xfId="0" applyNumberFormat="1" applyAlignment="1">
      <alignment horizontal="left" vertical="center"/>
    </xf>
    <xf numFmtId="212" fontId="0" fillId="0" borderId="0" xfId="1" applyNumberFormat="1" applyFont="1"/>
    <xf numFmtId="2" fontId="0" fillId="0" borderId="0" xfId="0" applyNumberFormat="1"/>
    <xf numFmtId="169" fontId="55" fillId="25" borderId="0" xfId="1" applyNumberFormat="1" applyFont="1" applyFill="1"/>
    <xf numFmtId="169" fontId="51" fillId="0" borderId="0" xfId="1" applyNumberFormat="1" applyFont="1" applyFill="1"/>
    <xf numFmtId="169" fontId="0" fillId="0" borderId="0" xfId="1" applyNumberFormat="1" applyFont="1" applyFill="1"/>
    <xf numFmtId="169" fontId="156" fillId="0" borderId="0" xfId="1" applyNumberFormat="1" applyFont="1"/>
    <xf numFmtId="169" fontId="156" fillId="0" borderId="0" xfId="1" applyNumberFormat="1" applyFont="1" applyFill="1"/>
    <xf numFmtId="169" fontId="55" fillId="0" borderId="0" xfId="1" applyNumberFormat="1" applyFont="1" applyFill="1"/>
    <xf numFmtId="169" fontId="1" fillId="0" borderId="0" xfId="1" applyNumberFormat="1" applyFont="1"/>
    <xf numFmtId="169" fontId="1" fillId="0" borderId="0" xfId="1" applyNumberFormat="1" applyFont="1" applyFill="1"/>
    <xf numFmtId="169" fontId="2" fillId="0" borderId="0" xfId="1" applyNumberFormat="1" applyFont="1"/>
    <xf numFmtId="169" fontId="73" fillId="0" borderId="0" xfId="1" applyNumberFormat="1" applyFont="1"/>
    <xf numFmtId="169" fontId="2" fillId="0" borderId="0" xfId="1" applyNumberFormat="1" applyFont="1" applyFill="1" applyBorder="1" applyAlignment="1">
      <alignment horizontal="center" vertical="center" wrapText="1"/>
    </xf>
    <xf numFmtId="169" fontId="0" fillId="0" borderId="0" xfId="1" applyNumberFormat="1" applyFont="1" applyBorder="1"/>
    <xf numFmtId="10" fontId="0" fillId="0" borderId="0" xfId="2" applyNumberFormat="1" applyFont="1" applyFill="1" applyBorder="1"/>
    <xf numFmtId="169" fontId="0" fillId="0" borderId="0" xfId="1" applyNumberFormat="1" applyFont="1" applyFill="1" applyBorder="1"/>
    <xf numFmtId="2" fontId="0" fillId="0" borderId="0" xfId="0" applyNumberFormat="1" applyFont="1" applyFill="1" applyBorder="1"/>
    <xf numFmtId="212" fontId="5" fillId="0" borderId="0" xfId="1" applyNumberFormat="1" applyFont="1"/>
    <xf numFmtId="2" fontId="0" fillId="0" borderId="0" xfId="0" applyNumberFormat="1" applyFont="1"/>
    <xf numFmtId="2" fontId="1" fillId="0" borderId="0" xfId="2" applyNumberFormat="1" applyFont="1" applyFill="1"/>
    <xf numFmtId="2" fontId="0" fillId="0" borderId="0" xfId="0" applyNumberFormat="1" applyFont="1" applyFill="1"/>
    <xf numFmtId="2" fontId="77" fillId="0" borderId="0" xfId="2" applyNumberFormat="1" applyFont="1" applyBorder="1" applyAlignment="1">
      <alignment horizontal="right"/>
    </xf>
    <xf numFmtId="2" fontId="2" fillId="0" borderId="0" xfId="0" applyNumberFormat="1" applyFont="1"/>
    <xf numFmtId="2" fontId="77" fillId="0" borderId="0" xfId="466" applyNumberFormat="1" applyFont="1" applyBorder="1" applyAlignment="1">
      <alignment horizontal="right"/>
    </xf>
    <xf numFmtId="2" fontId="0" fillId="0" borderId="0" xfId="0" applyNumberFormat="1" applyAlignment="1">
      <alignment horizontal="center" wrapText="1"/>
    </xf>
    <xf numFmtId="2" fontId="0" fillId="0" borderId="0" xfId="0" applyNumberFormat="1" applyFont="1" applyBorder="1"/>
    <xf numFmtId="0" fontId="4" fillId="0" borderId="0" xfId="0" applyNumberFormat="1" applyFont="1" applyFill="1" applyBorder="1" applyAlignment="1" applyProtection="1"/>
    <xf numFmtId="10" fontId="0" fillId="0" borderId="0" xfId="2" applyNumberFormat="1" applyFont="1" applyBorder="1"/>
    <xf numFmtId="164" fontId="0" fillId="0" borderId="0" xfId="1" applyNumberFormat="1" applyFont="1"/>
    <xf numFmtId="0" fontId="0" fillId="0" borderId="0" xfId="0" applyNumberFormat="1" applyBorder="1"/>
    <xf numFmtId="0" fontId="0" fillId="0" borderId="11" xfId="0" applyNumberFormat="1" applyFill="1" applyBorder="1"/>
    <xf numFmtId="2" fontId="0" fillId="0" borderId="0" xfId="2" applyNumberFormat="1" applyFont="1" applyFill="1" applyBorder="1"/>
    <xf numFmtId="0" fontId="0" fillId="62" borderId="0" xfId="0" applyNumberFormat="1" applyFill="1"/>
    <xf numFmtId="2" fontId="0" fillId="0" borderId="0" xfId="0" applyNumberFormat="1" applyFont="1" applyAlignment="1">
      <alignment horizontal="right"/>
    </xf>
    <xf numFmtId="212" fontId="5" fillId="0" borderId="0" xfId="1" applyNumberFormat="1" applyFont="1" applyFill="1" applyBorder="1" applyAlignment="1" applyProtection="1"/>
    <xf numFmtId="164" fontId="0" fillId="0" borderId="0" xfId="1" applyFont="1" applyFill="1" applyBorder="1"/>
    <xf numFmtId="212" fontId="0" fillId="0" borderId="0" xfId="1" applyNumberFormat="1" applyFont="1" applyBorder="1"/>
    <xf numFmtId="0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 applyProtection="1">
      <alignment horizontal="center"/>
    </xf>
    <xf numFmtId="0" fontId="16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162" fillId="0" borderId="0" xfId="0" applyNumberFormat="1" applyFont="1" applyFill="1" applyBorder="1" applyAlignment="1" applyProtection="1"/>
    <xf numFmtId="2" fontId="0" fillId="0" borderId="0" xfId="0" applyNumberFormat="1" applyFont="1" applyBorder="1" applyAlignment="1">
      <alignment horizontal="left"/>
    </xf>
    <xf numFmtId="168" fontId="0" fillId="0" borderId="0" xfId="0" applyNumberFormat="1"/>
    <xf numFmtId="169" fontId="0" fillId="0" borderId="0" xfId="1" applyNumberFormat="1" applyFont="1"/>
    <xf numFmtId="168" fontId="0" fillId="0" borderId="0" xfId="2" applyNumberFormat="1" applyFont="1"/>
    <xf numFmtId="0" fontId="0" fillId="0" borderId="0" xfId="0" applyNumberFormat="1"/>
    <xf numFmtId="0" fontId="55" fillId="25" borderId="0" xfId="0" applyNumberFormat="1" applyFont="1" applyFill="1"/>
    <xf numFmtId="0" fontId="0" fillId="0" borderId="0" xfId="0" applyNumberFormat="1" applyFill="1"/>
    <xf numFmtId="0" fontId="55" fillId="0" borderId="0" xfId="0" applyNumberFormat="1" applyFont="1" applyFill="1"/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0" fillId="0" borderId="11" xfId="0" applyNumberFormat="1" applyBorder="1"/>
    <xf numFmtId="0" fontId="53" fillId="0" borderId="0" xfId="311" applyNumberFormat="1" applyAlignment="1" applyProtection="1"/>
    <xf numFmtId="0" fontId="1" fillId="0" borderId="0" xfId="2741" applyNumberFormat="1"/>
    <xf numFmtId="0" fontId="1" fillId="0" borderId="0" xfId="2653" applyNumberFormat="1"/>
    <xf numFmtId="0" fontId="2" fillId="0" borderId="0" xfId="2059" applyNumberFormat="1" applyFont="1" applyFill="1" applyBorder="1" applyAlignment="1">
      <alignment horizontal="center" vertical="center" wrapText="1"/>
    </xf>
    <xf numFmtId="0" fontId="1" fillId="0" borderId="0" xfId="2874" applyNumberFormat="1"/>
    <xf numFmtId="2" fontId="1" fillId="0" borderId="0" xfId="2653" applyNumberFormat="1"/>
    <xf numFmtId="2" fontId="2" fillId="0" borderId="0" xfId="2059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9" fontId="0" fillId="0" borderId="0" xfId="1" applyNumberFormat="1" applyFont="1" applyBorder="1" applyAlignment="1">
      <alignment vertical="center"/>
    </xf>
    <xf numFmtId="169" fontId="55" fillId="25" borderId="0" xfId="1" applyNumberFormat="1" applyFont="1" applyFill="1" applyBorder="1"/>
    <xf numFmtId="10" fontId="0" fillId="0" borderId="0" xfId="2" applyNumberFormat="1" applyFont="1"/>
    <xf numFmtId="0" fontId="1" fillId="0" borderId="0" xfId="2882"/>
    <xf numFmtId="0" fontId="1" fillId="0" borderId="0" xfId="2885"/>
    <xf numFmtId="0" fontId="169" fillId="0" borderId="0" xfId="2513" applyFont="1"/>
    <xf numFmtId="0" fontId="0" fillId="0" borderId="0" xfId="2513" applyFont="1"/>
    <xf numFmtId="0" fontId="2" fillId="0" borderId="0" xfId="2513" applyFont="1" applyFill="1" applyBorder="1" applyAlignment="1">
      <alignment horizontal="center" vertical="center" wrapText="1"/>
    </xf>
    <xf numFmtId="0" fontId="51" fillId="0" borderId="0" xfId="2513" applyFont="1"/>
    <xf numFmtId="0" fontId="2" fillId="0" borderId="0" xfId="2513" applyFont="1"/>
    <xf numFmtId="0" fontId="54" fillId="0" borderId="0" xfId="2513" applyFont="1"/>
    <xf numFmtId="169" fontId="2" fillId="0" borderId="0" xfId="1" applyNumberFormat="1" applyFont="1" applyFill="1"/>
    <xf numFmtId="0" fontId="1" fillId="0" borderId="0" xfId="2886"/>
    <xf numFmtId="0" fontId="170" fillId="0" borderId="0" xfId="2886" applyFont="1" applyFill="1"/>
    <xf numFmtId="0" fontId="77" fillId="0" borderId="0" xfId="2886" applyFont="1" applyFill="1" applyAlignment="1"/>
    <xf numFmtId="0" fontId="78" fillId="0" borderId="0" xfId="2886" quotePrefix="1" applyFont="1" applyFill="1" applyAlignment="1"/>
    <xf numFmtId="0" fontId="168" fillId="0" borderId="0" xfId="2886" applyFont="1" applyFill="1"/>
    <xf numFmtId="2" fontId="2" fillId="0" borderId="0" xfId="0" applyNumberFormat="1" applyFont="1" applyAlignment="1">
      <alignment horizontal="right"/>
    </xf>
    <xf numFmtId="0" fontId="0" fillId="0" borderId="0" xfId="0" applyNumberFormat="1" applyBorder="1" applyAlignment="1">
      <alignment vertical="center"/>
    </xf>
    <xf numFmtId="222" fontId="77" fillId="0" borderId="0" xfId="2" applyNumberFormat="1" applyFont="1" applyBorder="1" applyAlignment="1">
      <alignment horizontal="right"/>
    </xf>
    <xf numFmtId="2" fontId="0" fillId="0" borderId="0" xfId="0" applyNumberFormat="1" applyBorder="1"/>
    <xf numFmtId="2" fontId="77" fillId="0" borderId="0" xfId="434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1" fontId="77" fillId="0" borderId="0" xfId="434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2" fillId="0" borderId="0" xfId="2741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69" fontId="2" fillId="0" borderId="0" xfId="1" applyNumberFormat="1" applyFont="1" applyFill="1" applyAlignment="1">
      <alignment horizontal="right"/>
    </xf>
    <xf numFmtId="0" fontId="78" fillId="0" borderId="0" xfId="0" applyNumberFormat="1" applyFont="1"/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5" fillId="0" borderId="0" xfId="181" applyNumberFormat="1" applyFill="1"/>
    <xf numFmtId="0" fontId="56" fillId="0" borderId="0" xfId="181" applyNumberFormat="1" applyFont="1" applyFill="1"/>
    <xf numFmtId="2" fontId="1" fillId="0" borderId="0" xfId="1" applyNumberFormat="1" applyFont="1"/>
    <xf numFmtId="2" fontId="1" fillId="0" borderId="15" xfId="1" applyNumberFormat="1" applyFont="1" applyBorder="1"/>
    <xf numFmtId="2" fontId="1" fillId="0" borderId="11" xfId="1" applyNumberFormat="1" applyFont="1" applyBorder="1"/>
    <xf numFmtId="2" fontId="1" fillId="0" borderId="26" xfId="1" applyNumberFormat="1" applyFont="1" applyBorder="1"/>
    <xf numFmtId="166" fontId="0" fillId="0" borderId="0" xfId="0" applyNumberFormat="1"/>
    <xf numFmtId="2" fontId="0" fillId="0" borderId="0" xfId="1" applyNumberFormat="1" applyFont="1"/>
    <xf numFmtId="2" fontId="0" fillId="0" borderId="0" xfId="1" applyNumberFormat="1" applyFont="1" applyFill="1"/>
    <xf numFmtId="2" fontId="56" fillId="0" borderId="0" xfId="181" applyNumberFormat="1" applyFont="1"/>
    <xf numFmtId="2" fontId="56" fillId="0" borderId="0" xfId="181" applyNumberFormat="1" applyFont="1" applyFill="1"/>
    <xf numFmtId="169" fontId="79" fillId="0" borderId="0" xfId="1" applyNumberFormat="1" applyFont="1" applyFill="1" applyAlignment="1"/>
    <xf numFmtId="169" fontId="1" fillId="63" borderId="0" xfId="1" applyNumberFormat="1" applyFont="1" applyFill="1" applyBorder="1"/>
    <xf numFmtId="169" fontId="1" fillId="63" borderId="0" xfId="1" applyNumberFormat="1" applyFont="1" applyFill="1"/>
    <xf numFmtId="2" fontId="0" fillId="0" borderId="0" xfId="0" applyNumberFormat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77" fillId="0" borderId="0" xfId="434" applyNumberFormat="1" applyFont="1" applyBorder="1"/>
    <xf numFmtId="0" fontId="55" fillId="25" borderId="0" xfId="0" applyNumberFormat="1" applyFont="1" applyFill="1" applyBorder="1"/>
    <xf numFmtId="0" fontId="0" fillId="0" borderId="0" xfId="0" applyNumberFormat="1" applyBorder="1" applyAlignment="1">
      <alignment horizontal="left" vertical="center"/>
    </xf>
    <xf numFmtId="168" fontId="0" fillId="0" borderId="0" xfId="0" applyNumberFormat="1" applyBorder="1"/>
    <xf numFmtId="0" fontId="53" fillId="0" borderId="0" xfId="311" applyNumberFormat="1" applyBorder="1" applyAlignment="1" applyProtection="1"/>
    <xf numFmtId="0" fontId="2" fillId="0" borderId="0" xfId="0" applyNumberFormat="1" applyFont="1" applyFill="1" applyBorder="1" applyAlignment="1">
      <alignment horizontal="center" vertical="center"/>
    </xf>
    <xf numFmtId="0" fontId="0" fillId="63" borderId="0" xfId="0" applyNumberFormat="1" applyFont="1" applyFill="1"/>
    <xf numFmtId="0" fontId="0" fillId="63" borderId="0" xfId="0" applyNumberFormat="1" applyFill="1"/>
    <xf numFmtId="0" fontId="161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wrapText="1"/>
    </xf>
    <xf numFmtId="0" fontId="161" fillId="0" borderId="0" xfId="0" applyNumberFormat="1" applyFont="1" applyFill="1" applyBorder="1" applyAlignment="1" applyProtection="1"/>
    <xf numFmtId="0" fontId="161" fillId="0" borderId="0" xfId="0" applyNumberFormat="1" applyFont="1" applyFill="1" applyBorder="1" applyAlignment="1" applyProtection="1">
      <alignment horizontal="center"/>
    </xf>
    <xf numFmtId="0" fontId="161" fillId="0" borderId="0" xfId="0" applyNumberFormat="1" applyFont="1" applyFill="1" applyBorder="1" applyAlignment="1" applyProtection="1">
      <alignment horizontal="centerContinuous"/>
    </xf>
    <xf numFmtId="0" fontId="161" fillId="63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162" fillId="0" borderId="0" xfId="0" applyNumberFormat="1" applyFont="1" applyFill="1" applyBorder="1" applyAlignment="1" applyProtection="1">
      <alignment horizontal="center"/>
    </xf>
    <xf numFmtId="10" fontId="0" fillId="64" borderId="0" xfId="2" applyNumberFormat="1" applyFont="1" applyFill="1"/>
    <xf numFmtId="2" fontId="0" fillId="64" borderId="0" xfId="2513" applyNumberFormat="1" applyFont="1" applyFill="1"/>
    <xf numFmtId="168" fontId="0" fillId="64" borderId="0" xfId="2513" applyNumberFormat="1" applyFont="1" applyFill="1"/>
    <xf numFmtId="10" fontId="0" fillId="64" borderId="0" xfId="2513" applyNumberFormat="1" applyFont="1" applyFill="1"/>
    <xf numFmtId="9" fontId="0" fillId="64" borderId="0" xfId="2513" applyNumberFormat="1" applyFont="1" applyFill="1"/>
    <xf numFmtId="10" fontId="0" fillId="64" borderId="0" xfId="2" applyNumberFormat="1" applyFont="1" applyFill="1" applyBorder="1"/>
    <xf numFmtId="2" fontId="1" fillId="64" borderId="0" xfId="2653" applyNumberFormat="1" applyFill="1"/>
    <xf numFmtId="2" fontId="1" fillId="64" borderId="0" xfId="2874" applyNumberFormat="1" applyFill="1"/>
    <xf numFmtId="0" fontId="158" fillId="0" borderId="0" xfId="0" applyNumberFormat="1" applyFont="1"/>
    <xf numFmtId="0" fontId="80" fillId="0" borderId="0" xfId="0" applyNumberFormat="1" applyFont="1" applyFill="1"/>
    <xf numFmtId="0" fontId="80" fillId="0" borderId="0" xfId="0" applyNumberFormat="1" applyFont="1"/>
    <xf numFmtId="0" fontId="80" fillId="0" borderId="0" xfId="0" applyNumberFormat="1" applyFont="1" applyBorder="1"/>
    <xf numFmtId="0" fontId="172" fillId="0" borderId="0" xfId="0" applyNumberFormat="1" applyFont="1" applyFill="1" applyBorder="1" applyAlignment="1" applyProtection="1"/>
    <xf numFmtId="0" fontId="171" fillId="25" borderId="0" xfId="0" applyNumberFormat="1" applyFont="1" applyFill="1" applyBorder="1" applyAlignment="1" applyProtection="1">
      <alignment horizontal="left"/>
    </xf>
    <xf numFmtId="0" fontId="173" fillId="25" borderId="0" xfId="0" applyNumberFormat="1" applyFont="1" applyFill="1" applyBorder="1" applyAlignment="1" applyProtection="1">
      <alignment horizontal="center"/>
    </xf>
    <xf numFmtId="0" fontId="173" fillId="25" borderId="0" xfId="0" applyNumberFormat="1" applyFont="1" applyFill="1" applyBorder="1" applyAlignment="1" applyProtection="1">
      <alignment horizontal="centerContinuous"/>
    </xf>
    <xf numFmtId="0" fontId="172" fillId="25" borderId="0" xfId="0" applyNumberFormat="1" applyFont="1" applyFill="1" applyBorder="1" applyAlignment="1" applyProtection="1"/>
    <xf numFmtId="169" fontId="169" fillId="0" borderId="0" xfId="1" applyNumberFormat="1" applyFont="1" applyAlignment="1">
      <alignment vertical="center"/>
    </xf>
    <xf numFmtId="0" fontId="52" fillId="0" borderId="0" xfId="181" applyNumberFormat="1" applyFont="1" applyFill="1" applyAlignment="1">
      <alignment horizontal="left"/>
    </xf>
    <xf numFmtId="10" fontId="77" fillId="0" borderId="0" xfId="2" applyNumberFormat="1" applyFont="1" applyBorder="1" applyAlignment="1">
      <alignment horizontal="right"/>
    </xf>
    <xf numFmtId="167" fontId="0" fillId="0" borderId="0" xfId="1" applyNumberFormat="1" applyFont="1"/>
    <xf numFmtId="0" fontId="2" fillId="0" borderId="0" xfId="0" applyNumberFormat="1" applyFont="1" applyFill="1" applyBorder="1"/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10" fontId="2" fillId="0" borderId="0" xfId="2" applyNumberFormat="1" applyFont="1" applyFill="1" applyBorder="1"/>
    <xf numFmtId="0" fontId="162" fillId="0" borderId="0" xfId="0" applyNumberFormat="1" applyFont="1" applyFill="1" applyBorder="1" applyAlignment="1" applyProtection="1">
      <alignment wrapText="1"/>
    </xf>
    <xf numFmtId="0" fontId="4" fillId="65" borderId="0" xfId="0" applyNumberFormat="1" applyFont="1" applyFill="1" applyBorder="1" applyAlignment="1" applyProtection="1"/>
    <xf numFmtId="164" fontId="2" fillId="0" borderId="0" xfId="1" applyNumberFormat="1" applyFont="1" applyFill="1"/>
    <xf numFmtId="164" fontId="2" fillId="0" borderId="0" xfId="1" applyNumberFormat="1" applyFont="1"/>
    <xf numFmtId="169" fontId="2" fillId="63" borderId="0" xfId="1" applyNumberFormat="1" applyFont="1" applyFill="1" applyBorder="1"/>
    <xf numFmtId="169" fontId="2" fillId="63" borderId="0" xfId="1" applyNumberFormat="1" applyFont="1" applyFill="1"/>
    <xf numFmtId="0" fontId="2" fillId="0" borderId="0" xfId="0" applyNumberFormat="1" applyFont="1" applyBorder="1"/>
    <xf numFmtId="0" fontId="0" fillId="0" borderId="0" xfId="2888" applyFont="1"/>
    <xf numFmtId="212" fontId="2" fillId="0" borderId="0" xfId="1" applyNumberFormat="1" applyFont="1"/>
    <xf numFmtId="0" fontId="2" fillId="0" borderId="15" xfId="0" applyNumberFormat="1" applyFont="1" applyFill="1" applyBorder="1" applyAlignment="1">
      <alignment horizontal="center" vertical="center" wrapText="1"/>
    </xf>
    <xf numFmtId="1" fontId="56" fillId="0" borderId="0" xfId="181" applyNumberFormat="1" applyFont="1"/>
    <xf numFmtId="222" fontId="0" fillId="0" borderId="0" xfId="2" applyNumberFormat="1" applyFont="1"/>
    <xf numFmtId="0" fontId="159" fillId="0" borderId="0" xfId="0" applyNumberFormat="1" applyFont="1"/>
    <xf numFmtId="10" fontId="0" fillId="0" borderId="0" xfId="0" applyNumberFormat="1"/>
    <xf numFmtId="0" fontId="0" fillId="0" borderId="0" xfId="2886" applyFont="1"/>
    <xf numFmtId="0" fontId="177" fillId="0" borderId="0" xfId="0" applyNumberFormat="1" applyFont="1"/>
    <xf numFmtId="0" fontId="178" fillId="25" borderId="0" xfId="0" applyNumberFormat="1" applyFont="1" applyFill="1"/>
    <xf numFmtId="212" fontId="56" fillId="0" borderId="0" xfId="1" applyNumberFormat="1" applyFont="1" applyFill="1" applyBorder="1" applyAlignment="1" applyProtection="1"/>
    <xf numFmtId="212" fontId="177" fillId="0" borderId="0" xfId="1" applyNumberFormat="1" applyFont="1" applyFill="1"/>
    <xf numFmtId="0" fontId="177" fillId="0" borderId="0" xfId="0" applyNumberFormat="1" applyFont="1" applyFill="1"/>
    <xf numFmtId="0" fontId="180" fillId="25" borderId="0" xfId="0" applyNumberFormat="1" applyFont="1" applyFill="1"/>
    <xf numFmtId="0" fontId="179" fillId="0" borderId="0" xfId="2" applyNumberFormat="1" applyFont="1" applyFill="1"/>
    <xf numFmtId="2" fontId="177" fillId="0" borderId="0" xfId="1" applyNumberFormat="1" applyFont="1" applyFill="1"/>
    <xf numFmtId="2" fontId="177" fillId="0" borderId="0" xfId="0" applyNumberFormat="1" applyFont="1" applyFill="1"/>
    <xf numFmtId="2" fontId="177" fillId="0" borderId="0" xfId="1" applyNumberFormat="1" applyFont="1"/>
    <xf numFmtId="2" fontId="177" fillId="0" borderId="11" xfId="1" applyNumberFormat="1" applyFont="1" applyBorder="1"/>
    <xf numFmtId="0" fontId="179" fillId="0" borderId="0" xfId="0" applyNumberFormat="1" applyFont="1" applyFill="1" applyBorder="1" applyAlignment="1">
      <alignment horizontal="center" vertical="center" wrapText="1"/>
    </xf>
    <xf numFmtId="10" fontId="177" fillId="64" borderId="0" xfId="2" applyNumberFormat="1" applyFont="1" applyFill="1"/>
    <xf numFmtId="168" fontId="177" fillId="0" borderId="0" xfId="2" applyNumberFormat="1" applyFont="1"/>
    <xf numFmtId="169" fontId="177" fillId="0" borderId="0" xfId="1" applyNumberFormat="1" applyFont="1" applyFill="1"/>
    <xf numFmtId="167" fontId="177" fillId="24" borderId="0" xfId="1" applyNumberFormat="1" applyFont="1" applyFill="1"/>
    <xf numFmtId="167" fontId="177" fillId="0" borderId="0" xfId="1" applyNumberFormat="1" applyFont="1" applyFill="1"/>
    <xf numFmtId="169" fontId="177" fillId="24" borderId="0" xfId="1" applyNumberFormat="1" applyFont="1" applyFill="1"/>
    <xf numFmtId="169" fontId="180" fillId="25" borderId="0" xfId="1" applyNumberFormat="1" applyFont="1" applyFill="1"/>
    <xf numFmtId="169" fontId="180" fillId="0" borderId="0" xfId="1" applyNumberFormat="1" applyFont="1" applyFill="1"/>
    <xf numFmtId="169" fontId="179" fillId="0" borderId="0" xfId="1" applyNumberFormat="1" applyFont="1" applyFill="1"/>
    <xf numFmtId="169" fontId="180" fillId="25" borderId="0" xfId="1" applyNumberFormat="1" applyFont="1" applyFill="1" applyBorder="1"/>
    <xf numFmtId="10" fontId="177" fillId="64" borderId="0" xfId="2" applyNumberFormat="1" applyFont="1" applyFill="1" applyBorder="1"/>
    <xf numFmtId="10" fontId="177" fillId="0" borderId="0" xfId="2" applyNumberFormat="1" applyFont="1" applyFill="1" applyBorder="1"/>
    <xf numFmtId="169" fontId="177" fillId="0" borderId="0" xfId="1" applyNumberFormat="1" applyFont="1"/>
    <xf numFmtId="222" fontId="177" fillId="0" borderId="0" xfId="2" applyNumberFormat="1" applyFont="1"/>
    <xf numFmtId="169" fontId="179" fillId="0" borderId="0" xfId="1" applyNumberFormat="1" applyFont="1" applyFill="1" applyBorder="1" applyAlignment="1">
      <alignment horizontal="center" vertical="center" wrapText="1"/>
    </xf>
    <xf numFmtId="0" fontId="179" fillId="0" borderId="0" xfId="2059" applyNumberFormat="1" applyFont="1" applyFill="1" applyBorder="1" applyAlignment="1">
      <alignment horizontal="center" vertical="center" wrapText="1"/>
    </xf>
    <xf numFmtId="2" fontId="177" fillId="64" borderId="0" xfId="2653" applyNumberFormat="1" applyFont="1" applyFill="1"/>
    <xf numFmtId="2" fontId="177" fillId="64" borderId="0" xfId="2874" applyNumberFormat="1" applyFont="1" applyFill="1"/>
    <xf numFmtId="0" fontId="174" fillId="0" borderId="0" xfId="0" applyNumberFormat="1" applyFont="1" applyFill="1"/>
    <xf numFmtId="0" fontId="0" fillId="66" borderId="0" xfId="0" applyNumberFormat="1" applyFill="1"/>
    <xf numFmtId="212" fontId="77" fillId="0" borderId="0" xfId="1" applyNumberFormat="1" applyFont="1" applyBorder="1" applyAlignment="1">
      <alignment horizontal="right"/>
    </xf>
    <xf numFmtId="212" fontId="1" fillId="0" borderId="0" xfId="1" applyNumberFormat="1" applyFont="1" applyFill="1"/>
    <xf numFmtId="212" fontId="1" fillId="63" borderId="0" xfId="1" applyNumberFormat="1" applyFont="1" applyFill="1"/>
    <xf numFmtId="0" fontId="55" fillId="0" borderId="0" xfId="0" applyNumberFormat="1" applyFont="1" applyFill="1" applyBorder="1"/>
    <xf numFmtId="0" fontId="181" fillId="0" borderId="0" xfId="0" applyNumberFormat="1" applyFont="1" applyFill="1" applyBorder="1"/>
    <xf numFmtId="0" fontId="0" fillId="67" borderId="0" xfId="2513" applyFont="1" applyFill="1"/>
    <xf numFmtId="0" fontId="78" fillId="25" borderId="0" xfId="2886" applyFont="1" applyFill="1" applyAlignment="1"/>
    <xf numFmtId="0" fontId="2" fillId="25" borderId="0" xfId="2886" applyFont="1" applyFill="1"/>
    <xf numFmtId="0" fontId="0" fillId="0" borderId="0" xfId="2890" applyNumberFormat="1" applyFont="1"/>
    <xf numFmtId="0" fontId="0" fillId="0" borderId="0" xfId="2890" applyNumberFormat="1" applyFont="1" applyFill="1"/>
    <xf numFmtId="209" fontId="1" fillId="0" borderId="0" xfId="2890" applyNumberFormat="1"/>
    <xf numFmtId="0" fontId="1" fillId="64" borderId="0" xfId="2890" applyNumberFormat="1" applyFill="1"/>
    <xf numFmtId="0" fontId="2" fillId="0" borderId="0" xfId="2890" applyNumberFormat="1" applyFont="1"/>
    <xf numFmtId="0" fontId="169" fillId="0" borderId="0" xfId="0" applyNumberFormat="1" applyFont="1" applyFill="1"/>
    <xf numFmtId="0" fontId="176" fillId="0" borderId="0" xfId="0" applyNumberFormat="1" applyFont="1" applyFill="1"/>
    <xf numFmtId="0" fontId="169" fillId="0" borderId="0" xfId="2513" applyFont="1" applyFill="1"/>
    <xf numFmtId="0" fontId="0" fillId="0" borderId="0" xfId="2513" applyFont="1" applyFill="1"/>
    <xf numFmtId="169" fontId="169" fillId="0" borderId="0" xfId="1" applyNumberFormat="1" applyFont="1" applyFill="1" applyAlignment="1">
      <alignment vertical="center"/>
    </xf>
    <xf numFmtId="169" fontId="176" fillId="0" borderId="0" xfId="1" applyNumberFormat="1" applyFont="1" applyFill="1" applyAlignment="1">
      <alignment vertical="center"/>
    </xf>
    <xf numFmtId="2" fontId="169" fillId="0" borderId="0" xfId="1" applyNumberFormat="1" applyFont="1" applyFill="1" applyAlignment="1">
      <alignment vertical="center"/>
    </xf>
    <xf numFmtId="0" fontId="80" fillId="25" borderId="0" xfId="0" applyNumberFormat="1" applyFont="1" applyFill="1" applyBorder="1"/>
    <xf numFmtId="0" fontId="80" fillId="25" borderId="0" xfId="0" applyNumberFormat="1" applyFont="1" applyFill="1"/>
    <xf numFmtId="0" fontId="0" fillId="25" borderId="0" xfId="0" applyNumberFormat="1" applyFill="1"/>
    <xf numFmtId="2" fontId="79" fillId="25" borderId="0" xfId="0" applyNumberFormat="1" applyFont="1" applyFill="1"/>
    <xf numFmtId="2" fontId="0" fillId="25" borderId="0" xfId="0" applyNumberFormat="1" applyFont="1" applyFill="1"/>
    <xf numFmtId="2" fontId="77" fillId="25" borderId="0" xfId="466" applyNumberFormat="1" applyFont="1" applyFill="1" applyBorder="1" applyAlignment="1">
      <alignment horizontal="right"/>
    </xf>
    <xf numFmtId="168" fontId="0" fillId="0" borderId="0" xfId="2" applyNumberFormat="1" applyFont="1" applyFill="1" applyBorder="1"/>
    <xf numFmtId="169" fontId="55" fillId="25" borderId="0" xfId="1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</cellXfs>
  <cellStyles count="2891">
    <cellStyle name="_x0013_" xfId="3"/>
    <cellStyle name="_x0013_ 2" xfId="1865"/>
    <cellStyle name="=C:\WINNT\SYSTEM32\COMMAND.COM" xfId="4"/>
    <cellStyle name="=C:\WINNT\SYSTEM32\COMMAND.COM 2" xfId="1866"/>
    <cellStyle name="20% - Accent1" xfId="339" builtinId="30" customBuiltin="1"/>
    <cellStyle name="20% - Accent1 2" xfId="5"/>
    <cellStyle name="20% - Accent1 2 2" xfId="6"/>
    <cellStyle name="20% - Accent1 2 2 2" xfId="7"/>
    <cellStyle name="20% - Accent1 2 2 2 2" xfId="1869"/>
    <cellStyle name="20% - Accent1 2 2 3" xfId="804"/>
    <cellStyle name="20% - Accent1 2 2 3 2" xfId="2410"/>
    <cellStyle name="20% - Accent1 2 2 4" xfId="1868"/>
    <cellStyle name="20% - Accent1 2 3" xfId="8"/>
    <cellStyle name="20% - Accent1 2 3 2" xfId="979"/>
    <cellStyle name="20% - Accent1 2 3 2 2" xfId="2520"/>
    <cellStyle name="20% - Accent1 2 3 3" xfId="1870"/>
    <cellStyle name="20% - Accent1 2 4" xfId="9"/>
    <cellStyle name="20% - Accent1 2 4 2" xfId="1574"/>
    <cellStyle name="20% - Accent1 2 4 2 2" xfId="2670"/>
    <cellStyle name="20% - Accent1 2 4 3" xfId="1871"/>
    <cellStyle name="20% - Accent1 2 5" xfId="519"/>
    <cellStyle name="20% - Accent1 2 5 2" xfId="2237"/>
    <cellStyle name="20% - Accent1 2 6" xfId="1867"/>
    <cellStyle name="20% - Accent1 3" xfId="520"/>
    <cellStyle name="20% - Accent1 3 2" xfId="2238"/>
    <cellStyle name="20% - Accent1 4" xfId="518"/>
    <cellStyle name="20% - Accent1 4 2" xfId="2236"/>
    <cellStyle name="20% - Accent1 5" xfId="2078"/>
    <cellStyle name="20% - Accent2" xfId="343" builtinId="34" customBuiltin="1"/>
    <cellStyle name="20% - Accent2 2" xfId="10"/>
    <cellStyle name="20% - Accent2 2 2" xfId="11"/>
    <cellStyle name="20% - Accent2 2 2 2" xfId="12"/>
    <cellStyle name="20% - Accent2 2 2 2 2" xfId="1874"/>
    <cellStyle name="20% - Accent2 2 2 3" xfId="805"/>
    <cellStyle name="20% - Accent2 2 2 3 2" xfId="2411"/>
    <cellStyle name="20% - Accent2 2 2 4" xfId="1873"/>
    <cellStyle name="20% - Accent2 2 3" xfId="13"/>
    <cellStyle name="20% - Accent2 2 3 2" xfId="980"/>
    <cellStyle name="20% - Accent2 2 3 2 2" xfId="2521"/>
    <cellStyle name="20% - Accent2 2 3 3" xfId="1875"/>
    <cellStyle name="20% - Accent2 2 4" xfId="14"/>
    <cellStyle name="20% - Accent2 2 4 2" xfId="1575"/>
    <cellStyle name="20% - Accent2 2 4 2 2" xfId="2671"/>
    <cellStyle name="20% - Accent2 2 4 3" xfId="1876"/>
    <cellStyle name="20% - Accent2 2 5" xfId="522"/>
    <cellStyle name="20% - Accent2 2 5 2" xfId="2240"/>
    <cellStyle name="20% - Accent2 2 6" xfId="1872"/>
    <cellStyle name="20% - Accent2 3" xfId="523"/>
    <cellStyle name="20% - Accent2 3 2" xfId="2241"/>
    <cellStyle name="20% - Accent2 4" xfId="521"/>
    <cellStyle name="20% - Accent2 4 2" xfId="2239"/>
    <cellStyle name="20% - Accent2 5" xfId="2082"/>
    <cellStyle name="20% - Accent3" xfId="347" builtinId="38" customBuiltin="1"/>
    <cellStyle name="20% - Accent3 2" xfId="15"/>
    <cellStyle name="20% - Accent3 2 2" xfId="16"/>
    <cellStyle name="20% - Accent3 2 2 2" xfId="17"/>
    <cellStyle name="20% - Accent3 2 2 2 2" xfId="1879"/>
    <cellStyle name="20% - Accent3 2 2 3" xfId="806"/>
    <cellStyle name="20% - Accent3 2 2 3 2" xfId="2412"/>
    <cellStyle name="20% - Accent3 2 2 4" xfId="1878"/>
    <cellStyle name="20% - Accent3 2 3" xfId="18"/>
    <cellStyle name="20% - Accent3 2 3 2" xfId="981"/>
    <cellStyle name="20% - Accent3 2 3 2 2" xfId="2522"/>
    <cellStyle name="20% - Accent3 2 3 3" xfId="1880"/>
    <cellStyle name="20% - Accent3 2 4" xfId="19"/>
    <cellStyle name="20% - Accent3 2 4 2" xfId="1576"/>
    <cellStyle name="20% - Accent3 2 4 2 2" xfId="2672"/>
    <cellStyle name="20% - Accent3 2 4 3" xfId="1881"/>
    <cellStyle name="20% - Accent3 2 5" xfId="525"/>
    <cellStyle name="20% - Accent3 2 5 2" xfId="2243"/>
    <cellStyle name="20% - Accent3 2 6" xfId="1877"/>
    <cellStyle name="20% - Accent3 3" xfId="526"/>
    <cellStyle name="20% - Accent3 3 2" xfId="2244"/>
    <cellStyle name="20% - Accent3 4" xfId="524"/>
    <cellStyle name="20% - Accent3 4 2" xfId="2242"/>
    <cellStyle name="20% - Accent3 5" xfId="2086"/>
    <cellStyle name="20% - Accent4" xfId="351" builtinId="42" customBuiltin="1"/>
    <cellStyle name="20% - Accent4 2" xfId="20"/>
    <cellStyle name="20% - Accent4 2 2" xfId="21"/>
    <cellStyle name="20% - Accent4 2 2 2" xfId="22"/>
    <cellStyle name="20% - Accent4 2 2 2 2" xfId="1884"/>
    <cellStyle name="20% - Accent4 2 2 3" xfId="807"/>
    <cellStyle name="20% - Accent4 2 2 3 2" xfId="2413"/>
    <cellStyle name="20% - Accent4 2 2 4" xfId="1883"/>
    <cellStyle name="20% - Accent4 2 3" xfId="23"/>
    <cellStyle name="20% - Accent4 2 3 2" xfId="982"/>
    <cellStyle name="20% - Accent4 2 3 2 2" xfId="2523"/>
    <cellStyle name="20% - Accent4 2 3 3" xfId="1885"/>
    <cellStyle name="20% - Accent4 2 4" xfId="24"/>
    <cellStyle name="20% - Accent4 2 4 2" xfId="1577"/>
    <cellStyle name="20% - Accent4 2 4 2 2" xfId="2673"/>
    <cellStyle name="20% - Accent4 2 4 3" xfId="1886"/>
    <cellStyle name="20% - Accent4 2 5" xfId="528"/>
    <cellStyle name="20% - Accent4 2 5 2" xfId="2246"/>
    <cellStyle name="20% - Accent4 2 6" xfId="1882"/>
    <cellStyle name="20% - Accent4 3" xfId="529"/>
    <cellStyle name="20% - Accent4 3 2" xfId="2247"/>
    <cellStyle name="20% - Accent4 4" xfId="527"/>
    <cellStyle name="20% - Accent4 4 2" xfId="2245"/>
    <cellStyle name="20% - Accent4 5" xfId="2090"/>
    <cellStyle name="20% - Accent5" xfId="355" builtinId="46" customBuiltin="1"/>
    <cellStyle name="20% - Accent5 2" xfId="25"/>
    <cellStyle name="20% - Accent5 2 2" xfId="26"/>
    <cellStyle name="20% - Accent5 2 2 2" xfId="27"/>
    <cellStyle name="20% - Accent5 2 2 2 2" xfId="1889"/>
    <cellStyle name="20% - Accent5 2 2 3" xfId="808"/>
    <cellStyle name="20% - Accent5 2 2 3 2" xfId="2414"/>
    <cellStyle name="20% - Accent5 2 2 4" xfId="1888"/>
    <cellStyle name="20% - Accent5 2 3" xfId="28"/>
    <cellStyle name="20% - Accent5 2 3 2" xfId="983"/>
    <cellStyle name="20% - Accent5 2 3 2 2" xfId="2524"/>
    <cellStyle name="20% - Accent5 2 3 3" xfId="1890"/>
    <cellStyle name="20% - Accent5 2 4" xfId="29"/>
    <cellStyle name="20% - Accent5 2 4 2" xfId="1578"/>
    <cellStyle name="20% - Accent5 2 4 2 2" xfId="2674"/>
    <cellStyle name="20% - Accent5 2 4 3" xfId="1891"/>
    <cellStyle name="20% - Accent5 2 5" xfId="531"/>
    <cellStyle name="20% - Accent5 2 5 2" xfId="2249"/>
    <cellStyle name="20% - Accent5 2 6" xfId="1887"/>
    <cellStyle name="20% - Accent5 3" xfId="530"/>
    <cellStyle name="20% - Accent5 3 2" xfId="2248"/>
    <cellStyle name="20% - Accent5 4" xfId="2094"/>
    <cellStyle name="20% - Accent6" xfId="359" builtinId="50" customBuiltin="1"/>
    <cellStyle name="20% - Accent6 2" xfId="30"/>
    <cellStyle name="20% - Accent6 2 2" xfId="31"/>
    <cellStyle name="20% - Accent6 2 2 2" xfId="32"/>
    <cellStyle name="20% - Accent6 2 2 2 2" xfId="1894"/>
    <cellStyle name="20% - Accent6 2 2 3" xfId="809"/>
    <cellStyle name="20% - Accent6 2 2 3 2" xfId="2415"/>
    <cellStyle name="20% - Accent6 2 2 4" xfId="1893"/>
    <cellStyle name="20% - Accent6 2 3" xfId="33"/>
    <cellStyle name="20% - Accent6 2 3 2" xfId="984"/>
    <cellStyle name="20% - Accent6 2 3 2 2" xfId="2525"/>
    <cellStyle name="20% - Accent6 2 3 3" xfId="1895"/>
    <cellStyle name="20% - Accent6 2 4" xfId="34"/>
    <cellStyle name="20% - Accent6 2 4 2" xfId="1579"/>
    <cellStyle name="20% - Accent6 2 4 2 2" xfId="2675"/>
    <cellStyle name="20% - Accent6 2 4 3" xfId="1896"/>
    <cellStyle name="20% - Accent6 2 5" xfId="533"/>
    <cellStyle name="20% - Accent6 2 5 2" xfId="2251"/>
    <cellStyle name="20% - Accent6 2 6" xfId="1892"/>
    <cellStyle name="20% - Accent6 3" xfId="534"/>
    <cellStyle name="20% - Accent6 3 2" xfId="2252"/>
    <cellStyle name="20% - Accent6 4" xfId="532"/>
    <cellStyle name="20% - Accent6 4 2" xfId="2250"/>
    <cellStyle name="20% - Accent6 5" xfId="2098"/>
    <cellStyle name="40% - Accent1" xfId="340" builtinId="31" customBuiltin="1"/>
    <cellStyle name="40% - Accent1 2" xfId="35"/>
    <cellStyle name="40% - Accent1 2 2" xfId="36"/>
    <cellStyle name="40% - Accent1 2 2 2" xfId="37"/>
    <cellStyle name="40% - Accent1 2 2 2 2" xfId="1899"/>
    <cellStyle name="40% - Accent1 2 2 3" xfId="810"/>
    <cellStyle name="40% - Accent1 2 2 3 2" xfId="2416"/>
    <cellStyle name="40% - Accent1 2 2 4" xfId="1898"/>
    <cellStyle name="40% - Accent1 2 3" xfId="38"/>
    <cellStyle name="40% - Accent1 2 3 2" xfId="985"/>
    <cellStyle name="40% - Accent1 2 3 2 2" xfId="2526"/>
    <cellStyle name="40% - Accent1 2 3 3" xfId="1900"/>
    <cellStyle name="40% - Accent1 2 4" xfId="39"/>
    <cellStyle name="40% - Accent1 2 4 2" xfId="1580"/>
    <cellStyle name="40% - Accent1 2 4 2 2" xfId="2676"/>
    <cellStyle name="40% - Accent1 2 4 3" xfId="1901"/>
    <cellStyle name="40% - Accent1 2 5" xfId="536"/>
    <cellStyle name="40% - Accent1 2 5 2" xfId="2254"/>
    <cellStyle name="40% - Accent1 2 6" xfId="1897"/>
    <cellStyle name="40% - Accent1 3" xfId="537"/>
    <cellStyle name="40% - Accent1 3 2" xfId="2255"/>
    <cellStyle name="40% - Accent1 4" xfId="535"/>
    <cellStyle name="40% - Accent1 4 2" xfId="2253"/>
    <cellStyle name="40% - Accent1 5" xfId="2079"/>
    <cellStyle name="40% - Accent2" xfId="344" builtinId="35" customBuiltin="1"/>
    <cellStyle name="40% - Accent2 2" xfId="40"/>
    <cellStyle name="40% - Accent2 2 2" xfId="41"/>
    <cellStyle name="40% - Accent2 2 2 2" xfId="42"/>
    <cellStyle name="40% - Accent2 2 2 2 2" xfId="1904"/>
    <cellStyle name="40% - Accent2 2 2 3" xfId="811"/>
    <cellStyle name="40% - Accent2 2 2 3 2" xfId="2417"/>
    <cellStyle name="40% - Accent2 2 2 4" xfId="1903"/>
    <cellStyle name="40% - Accent2 2 3" xfId="43"/>
    <cellStyle name="40% - Accent2 2 3 2" xfId="986"/>
    <cellStyle name="40% - Accent2 2 3 2 2" xfId="2527"/>
    <cellStyle name="40% - Accent2 2 3 3" xfId="1905"/>
    <cellStyle name="40% - Accent2 2 4" xfId="44"/>
    <cellStyle name="40% - Accent2 2 4 2" xfId="1581"/>
    <cellStyle name="40% - Accent2 2 4 2 2" xfId="2677"/>
    <cellStyle name="40% - Accent2 2 4 3" xfId="1906"/>
    <cellStyle name="40% - Accent2 2 5" xfId="539"/>
    <cellStyle name="40% - Accent2 2 5 2" xfId="2257"/>
    <cellStyle name="40% - Accent2 2 6" xfId="1902"/>
    <cellStyle name="40% - Accent2 3" xfId="538"/>
    <cellStyle name="40% - Accent2 3 2" xfId="2256"/>
    <cellStyle name="40% - Accent2 4" xfId="2083"/>
    <cellStyle name="40% - Accent3" xfId="348" builtinId="39" customBuiltin="1"/>
    <cellStyle name="40% - Accent3 2" xfId="45"/>
    <cellStyle name="40% - Accent3 2 2" xfId="46"/>
    <cellStyle name="40% - Accent3 2 2 2" xfId="47"/>
    <cellStyle name="40% - Accent3 2 2 2 2" xfId="1909"/>
    <cellStyle name="40% - Accent3 2 2 3" xfId="812"/>
    <cellStyle name="40% - Accent3 2 2 3 2" xfId="2418"/>
    <cellStyle name="40% - Accent3 2 2 4" xfId="1908"/>
    <cellStyle name="40% - Accent3 2 3" xfId="48"/>
    <cellStyle name="40% - Accent3 2 3 2" xfId="987"/>
    <cellStyle name="40% - Accent3 2 3 2 2" xfId="2528"/>
    <cellStyle name="40% - Accent3 2 3 3" xfId="1910"/>
    <cellStyle name="40% - Accent3 2 4" xfId="49"/>
    <cellStyle name="40% - Accent3 2 4 2" xfId="1582"/>
    <cellStyle name="40% - Accent3 2 4 2 2" xfId="2678"/>
    <cellStyle name="40% - Accent3 2 4 3" xfId="1911"/>
    <cellStyle name="40% - Accent3 2 5" xfId="541"/>
    <cellStyle name="40% - Accent3 2 5 2" xfId="2259"/>
    <cellStyle name="40% - Accent3 2 6" xfId="1907"/>
    <cellStyle name="40% - Accent3 3" xfId="542"/>
    <cellStyle name="40% - Accent3 3 2" xfId="2260"/>
    <cellStyle name="40% - Accent3 4" xfId="540"/>
    <cellStyle name="40% - Accent3 4 2" xfId="2258"/>
    <cellStyle name="40% - Accent3 5" xfId="2087"/>
    <cellStyle name="40% - Accent4" xfId="352" builtinId="43" customBuiltin="1"/>
    <cellStyle name="40% - Accent4 2" xfId="50"/>
    <cellStyle name="40% - Accent4 2 2" xfId="51"/>
    <cellStyle name="40% - Accent4 2 2 2" xfId="52"/>
    <cellStyle name="40% - Accent4 2 2 2 2" xfId="1914"/>
    <cellStyle name="40% - Accent4 2 2 3" xfId="813"/>
    <cellStyle name="40% - Accent4 2 2 3 2" xfId="2419"/>
    <cellStyle name="40% - Accent4 2 2 4" xfId="1913"/>
    <cellStyle name="40% - Accent4 2 3" xfId="53"/>
    <cellStyle name="40% - Accent4 2 3 2" xfId="988"/>
    <cellStyle name="40% - Accent4 2 3 2 2" xfId="2529"/>
    <cellStyle name="40% - Accent4 2 3 3" xfId="1915"/>
    <cellStyle name="40% - Accent4 2 4" xfId="54"/>
    <cellStyle name="40% - Accent4 2 4 2" xfId="1583"/>
    <cellStyle name="40% - Accent4 2 4 2 2" xfId="2679"/>
    <cellStyle name="40% - Accent4 2 4 3" xfId="1916"/>
    <cellStyle name="40% - Accent4 2 5" xfId="544"/>
    <cellStyle name="40% - Accent4 2 5 2" xfId="2262"/>
    <cellStyle name="40% - Accent4 2 6" xfId="1912"/>
    <cellStyle name="40% - Accent4 3" xfId="545"/>
    <cellStyle name="40% - Accent4 3 2" xfId="2263"/>
    <cellStyle name="40% - Accent4 4" xfId="543"/>
    <cellStyle name="40% - Accent4 4 2" xfId="2261"/>
    <cellStyle name="40% - Accent4 5" xfId="2091"/>
    <cellStyle name="40% - Accent5" xfId="356" builtinId="47" customBuiltin="1"/>
    <cellStyle name="40% - Accent5 2" xfId="55"/>
    <cellStyle name="40% - Accent5 2 2" xfId="56"/>
    <cellStyle name="40% - Accent5 2 2 2" xfId="57"/>
    <cellStyle name="40% - Accent5 2 2 2 2" xfId="1919"/>
    <cellStyle name="40% - Accent5 2 2 3" xfId="814"/>
    <cellStyle name="40% - Accent5 2 2 3 2" xfId="2420"/>
    <cellStyle name="40% - Accent5 2 2 4" xfId="1918"/>
    <cellStyle name="40% - Accent5 2 3" xfId="58"/>
    <cellStyle name="40% - Accent5 2 3 2" xfId="989"/>
    <cellStyle name="40% - Accent5 2 3 2 2" xfId="2530"/>
    <cellStyle name="40% - Accent5 2 3 3" xfId="1920"/>
    <cellStyle name="40% - Accent5 2 4" xfId="59"/>
    <cellStyle name="40% - Accent5 2 4 2" xfId="1584"/>
    <cellStyle name="40% - Accent5 2 4 2 2" xfId="2680"/>
    <cellStyle name="40% - Accent5 2 4 3" xfId="1921"/>
    <cellStyle name="40% - Accent5 2 5" xfId="547"/>
    <cellStyle name="40% - Accent5 2 5 2" xfId="2265"/>
    <cellStyle name="40% - Accent5 2 6" xfId="1917"/>
    <cellStyle name="40% - Accent5 3" xfId="548"/>
    <cellStyle name="40% - Accent5 3 2" xfId="2266"/>
    <cellStyle name="40% - Accent5 4" xfId="546"/>
    <cellStyle name="40% - Accent5 4 2" xfId="2264"/>
    <cellStyle name="40% - Accent5 5" xfId="2095"/>
    <cellStyle name="40% - Accent6" xfId="360" builtinId="51" customBuiltin="1"/>
    <cellStyle name="40% - Accent6 2" xfId="60"/>
    <cellStyle name="40% - Accent6 2 2" xfId="61"/>
    <cellStyle name="40% - Accent6 2 2 2" xfId="62"/>
    <cellStyle name="40% - Accent6 2 2 2 2" xfId="1924"/>
    <cellStyle name="40% - Accent6 2 2 3" xfId="815"/>
    <cellStyle name="40% - Accent6 2 2 3 2" xfId="2421"/>
    <cellStyle name="40% - Accent6 2 2 4" xfId="1923"/>
    <cellStyle name="40% - Accent6 2 3" xfId="63"/>
    <cellStyle name="40% - Accent6 2 3 2" xfId="990"/>
    <cellStyle name="40% - Accent6 2 3 2 2" xfId="2531"/>
    <cellStyle name="40% - Accent6 2 3 3" xfId="1925"/>
    <cellStyle name="40% - Accent6 2 4" xfId="64"/>
    <cellStyle name="40% - Accent6 2 4 2" xfId="1585"/>
    <cellStyle name="40% - Accent6 2 4 2 2" xfId="2681"/>
    <cellStyle name="40% - Accent6 2 4 3" xfId="1926"/>
    <cellStyle name="40% - Accent6 2 5" xfId="550"/>
    <cellStyle name="40% - Accent6 2 5 2" xfId="2268"/>
    <cellStyle name="40% - Accent6 2 6" xfId="1922"/>
    <cellStyle name="40% - Accent6 3" xfId="551"/>
    <cellStyle name="40% - Accent6 3 2" xfId="2269"/>
    <cellStyle name="40% - Accent6 4" xfId="549"/>
    <cellStyle name="40% - Accent6 4 2" xfId="2267"/>
    <cellStyle name="40% - Accent6 5" xfId="2099"/>
    <cellStyle name="60% - Accent1" xfId="341" builtinId="32" customBuiltin="1"/>
    <cellStyle name="60% - Accent1 2" xfId="65"/>
    <cellStyle name="60% - Accent1 2 2" xfId="66"/>
    <cellStyle name="60% - Accent1 2 2 2" xfId="816"/>
    <cellStyle name="60% - Accent1 2 2 2 2" xfId="2422"/>
    <cellStyle name="60% - Accent1 2 2 3" xfId="1928"/>
    <cellStyle name="60% - Accent1 2 3" xfId="991"/>
    <cellStyle name="60% - Accent1 2 3 2" xfId="2532"/>
    <cellStyle name="60% - Accent1 2 4" xfId="1586"/>
    <cellStyle name="60% - Accent1 2 4 2" xfId="2682"/>
    <cellStyle name="60% - Accent1 2 5" xfId="553"/>
    <cellStyle name="60% - Accent1 2 5 2" xfId="2271"/>
    <cellStyle name="60% - Accent1 2 6" xfId="1927"/>
    <cellStyle name="60% - Accent1 3" xfId="554"/>
    <cellStyle name="60% - Accent1 3 2" xfId="2272"/>
    <cellStyle name="60% - Accent1 4" xfId="552"/>
    <cellStyle name="60% - Accent1 4 2" xfId="2270"/>
    <cellStyle name="60% - Accent1 5" xfId="2080"/>
    <cellStyle name="60% - Accent2" xfId="345" builtinId="36" customBuiltin="1"/>
    <cellStyle name="60% - Accent2 2" xfId="67"/>
    <cellStyle name="60% - Accent2 2 2" xfId="68"/>
    <cellStyle name="60% - Accent2 2 2 2" xfId="817"/>
    <cellStyle name="60% - Accent2 2 2 2 2" xfId="2423"/>
    <cellStyle name="60% - Accent2 2 2 3" xfId="1930"/>
    <cellStyle name="60% - Accent2 2 3" xfId="992"/>
    <cellStyle name="60% - Accent2 2 3 2" xfId="2533"/>
    <cellStyle name="60% - Accent2 2 4" xfId="1587"/>
    <cellStyle name="60% - Accent2 2 4 2" xfId="2683"/>
    <cellStyle name="60% - Accent2 2 5" xfId="556"/>
    <cellStyle name="60% - Accent2 2 5 2" xfId="2274"/>
    <cellStyle name="60% - Accent2 2 6" xfId="1929"/>
    <cellStyle name="60% - Accent2 3" xfId="557"/>
    <cellStyle name="60% - Accent2 3 2" xfId="2275"/>
    <cellStyle name="60% - Accent2 4" xfId="555"/>
    <cellStyle name="60% - Accent2 4 2" xfId="2273"/>
    <cellStyle name="60% - Accent2 5" xfId="2084"/>
    <cellStyle name="60% - Accent3" xfId="349" builtinId="40" customBuiltin="1"/>
    <cellStyle name="60% - Accent3 2" xfId="69"/>
    <cellStyle name="60% - Accent3 2 2" xfId="70"/>
    <cellStyle name="60% - Accent3 2 2 2" xfId="818"/>
    <cellStyle name="60% - Accent3 2 2 2 2" xfId="2424"/>
    <cellStyle name="60% - Accent3 2 2 3" xfId="1932"/>
    <cellStyle name="60% - Accent3 2 3" xfId="993"/>
    <cellStyle name="60% - Accent3 2 3 2" xfId="2534"/>
    <cellStyle name="60% - Accent3 2 4" xfId="1588"/>
    <cellStyle name="60% - Accent3 2 4 2" xfId="2684"/>
    <cellStyle name="60% - Accent3 2 5" xfId="559"/>
    <cellStyle name="60% - Accent3 2 5 2" xfId="2277"/>
    <cellStyle name="60% - Accent3 2 6" xfId="1931"/>
    <cellStyle name="60% - Accent3 3" xfId="560"/>
    <cellStyle name="60% - Accent3 3 2" xfId="2278"/>
    <cellStyle name="60% - Accent3 4" xfId="558"/>
    <cellStyle name="60% - Accent3 4 2" xfId="2276"/>
    <cellStyle name="60% - Accent3 5" xfId="2088"/>
    <cellStyle name="60% - Accent4" xfId="353" builtinId="44" customBuiltin="1"/>
    <cellStyle name="60% - Accent4 2" xfId="71"/>
    <cellStyle name="60% - Accent4 2 2" xfId="72"/>
    <cellStyle name="60% - Accent4 2 2 2" xfId="819"/>
    <cellStyle name="60% - Accent4 2 2 2 2" xfId="2425"/>
    <cellStyle name="60% - Accent4 2 2 3" xfId="1934"/>
    <cellStyle name="60% - Accent4 2 3" xfId="994"/>
    <cellStyle name="60% - Accent4 2 3 2" xfId="2535"/>
    <cellStyle name="60% - Accent4 2 4" xfId="1589"/>
    <cellStyle name="60% - Accent4 2 4 2" xfId="2685"/>
    <cellStyle name="60% - Accent4 2 5" xfId="562"/>
    <cellStyle name="60% - Accent4 2 5 2" xfId="2280"/>
    <cellStyle name="60% - Accent4 2 6" xfId="1933"/>
    <cellStyle name="60% - Accent4 3" xfId="563"/>
    <cellStyle name="60% - Accent4 3 2" xfId="2281"/>
    <cellStyle name="60% - Accent4 4" xfId="561"/>
    <cellStyle name="60% - Accent4 4 2" xfId="2279"/>
    <cellStyle name="60% - Accent4 5" xfId="2092"/>
    <cellStyle name="60% - Accent5" xfId="357" builtinId="48" customBuiltin="1"/>
    <cellStyle name="60% - Accent5 2" xfId="73"/>
    <cellStyle name="60% - Accent5 2 2" xfId="74"/>
    <cellStyle name="60% - Accent5 2 2 2" xfId="820"/>
    <cellStyle name="60% - Accent5 2 2 2 2" xfId="2426"/>
    <cellStyle name="60% - Accent5 2 2 3" xfId="1936"/>
    <cellStyle name="60% - Accent5 2 3" xfId="995"/>
    <cellStyle name="60% - Accent5 2 3 2" xfId="2536"/>
    <cellStyle name="60% - Accent5 2 4" xfId="1590"/>
    <cellStyle name="60% - Accent5 2 4 2" xfId="2686"/>
    <cellStyle name="60% - Accent5 2 5" xfId="565"/>
    <cellStyle name="60% - Accent5 2 5 2" xfId="2283"/>
    <cellStyle name="60% - Accent5 2 6" xfId="1935"/>
    <cellStyle name="60% - Accent5 3" xfId="566"/>
    <cellStyle name="60% - Accent5 3 2" xfId="2284"/>
    <cellStyle name="60% - Accent5 4" xfId="564"/>
    <cellStyle name="60% - Accent5 4 2" xfId="2282"/>
    <cellStyle name="60% - Accent5 5" xfId="2096"/>
    <cellStyle name="60% - Accent6" xfId="361" builtinId="52" customBuiltin="1"/>
    <cellStyle name="60% - Accent6 2" xfId="75"/>
    <cellStyle name="60% - Accent6 2 2" xfId="76"/>
    <cellStyle name="60% - Accent6 2 2 2" xfId="821"/>
    <cellStyle name="60% - Accent6 2 2 2 2" xfId="2427"/>
    <cellStyle name="60% - Accent6 2 2 3" xfId="1938"/>
    <cellStyle name="60% - Accent6 2 3" xfId="996"/>
    <cellStyle name="60% - Accent6 2 3 2" xfId="2537"/>
    <cellStyle name="60% - Accent6 2 4" xfId="1591"/>
    <cellStyle name="60% - Accent6 2 4 2" xfId="2687"/>
    <cellStyle name="60% - Accent6 2 5" xfId="568"/>
    <cellStyle name="60% - Accent6 2 5 2" xfId="2286"/>
    <cellStyle name="60% - Accent6 2 6" xfId="1937"/>
    <cellStyle name="60% - Accent6 3" xfId="569"/>
    <cellStyle name="60% - Accent6 3 2" xfId="2287"/>
    <cellStyle name="60% - Accent6 4" xfId="567"/>
    <cellStyle name="60% - Accent6 4 2" xfId="2285"/>
    <cellStyle name="60% - Accent6 5" xfId="2100"/>
    <cellStyle name="Accent1" xfId="338" builtinId="29" customBuiltin="1"/>
    <cellStyle name="Accent1 2" xfId="77"/>
    <cellStyle name="Accent1 2 2" xfId="78"/>
    <cellStyle name="Accent1 2 2 2" xfId="822"/>
    <cellStyle name="Accent1 2 2 2 2" xfId="2428"/>
    <cellStyle name="Accent1 2 2 3" xfId="1940"/>
    <cellStyle name="Accent1 2 3" xfId="997"/>
    <cellStyle name="Accent1 2 3 2" xfId="2538"/>
    <cellStyle name="Accent1 2 4" xfId="1592"/>
    <cellStyle name="Accent1 2 4 2" xfId="2688"/>
    <cellStyle name="Accent1 2 5" xfId="571"/>
    <cellStyle name="Accent1 2 5 2" xfId="2289"/>
    <cellStyle name="Accent1 2 6" xfId="1939"/>
    <cellStyle name="Accent1 3" xfId="572"/>
    <cellStyle name="Accent1 3 2" xfId="2290"/>
    <cellStyle name="Accent1 4" xfId="570"/>
    <cellStyle name="Accent1 4 2" xfId="2288"/>
    <cellStyle name="Accent1 5" xfId="2077"/>
    <cellStyle name="Accent2" xfId="342" builtinId="33" customBuiltin="1"/>
    <cellStyle name="Accent2 2" xfId="79"/>
    <cellStyle name="Accent2 2 2" xfId="80"/>
    <cellStyle name="Accent2 2 2 2" xfId="823"/>
    <cellStyle name="Accent2 2 2 2 2" xfId="2429"/>
    <cellStyle name="Accent2 2 2 3" xfId="1942"/>
    <cellStyle name="Accent2 2 3" xfId="998"/>
    <cellStyle name="Accent2 2 3 2" xfId="2539"/>
    <cellStyle name="Accent2 2 4" xfId="1593"/>
    <cellStyle name="Accent2 2 4 2" xfId="2689"/>
    <cellStyle name="Accent2 2 5" xfId="574"/>
    <cellStyle name="Accent2 2 5 2" xfId="2292"/>
    <cellStyle name="Accent2 2 6" xfId="1941"/>
    <cellStyle name="Accent2 3" xfId="575"/>
    <cellStyle name="Accent2 3 2" xfId="2293"/>
    <cellStyle name="Accent2 4" xfId="573"/>
    <cellStyle name="Accent2 4 2" xfId="2291"/>
    <cellStyle name="Accent2 5" xfId="2081"/>
    <cellStyle name="Accent3" xfId="346" builtinId="37" customBuiltin="1"/>
    <cellStyle name="Accent3 2" xfId="81"/>
    <cellStyle name="Accent3 2 2" xfId="82"/>
    <cellStyle name="Accent3 2 2 2" xfId="824"/>
    <cellStyle name="Accent3 2 2 2 2" xfId="2430"/>
    <cellStyle name="Accent3 2 2 3" xfId="1944"/>
    <cellStyle name="Accent3 2 3" xfId="999"/>
    <cellStyle name="Accent3 2 3 2" xfId="2540"/>
    <cellStyle name="Accent3 2 4" xfId="1594"/>
    <cellStyle name="Accent3 2 4 2" xfId="2690"/>
    <cellStyle name="Accent3 2 5" xfId="577"/>
    <cellStyle name="Accent3 2 5 2" xfId="2295"/>
    <cellStyle name="Accent3 2 6" xfId="1943"/>
    <cellStyle name="Accent3 3" xfId="578"/>
    <cellStyle name="Accent3 3 2" xfId="2296"/>
    <cellStyle name="Accent3 4" xfId="576"/>
    <cellStyle name="Accent3 4 2" xfId="2294"/>
    <cellStyle name="Accent3 5" xfId="2085"/>
    <cellStyle name="Accent4" xfId="350" builtinId="41" customBuiltin="1"/>
    <cellStyle name="Accent4 2" xfId="83"/>
    <cellStyle name="Accent4 2 2" xfId="84"/>
    <cellStyle name="Accent4 2 2 2" xfId="825"/>
    <cellStyle name="Accent4 2 2 2 2" xfId="2431"/>
    <cellStyle name="Accent4 2 2 3" xfId="1946"/>
    <cellStyle name="Accent4 2 3" xfId="1000"/>
    <cellStyle name="Accent4 2 3 2" xfId="2541"/>
    <cellStyle name="Accent4 2 4" xfId="1595"/>
    <cellStyle name="Accent4 2 4 2" xfId="2691"/>
    <cellStyle name="Accent4 2 5" xfId="580"/>
    <cellStyle name="Accent4 2 5 2" xfId="2298"/>
    <cellStyle name="Accent4 2 6" xfId="1945"/>
    <cellStyle name="Accent4 3" xfId="581"/>
    <cellStyle name="Accent4 3 2" xfId="2299"/>
    <cellStyle name="Accent4 4" xfId="579"/>
    <cellStyle name="Accent4 4 2" xfId="2297"/>
    <cellStyle name="Accent4 5" xfId="2089"/>
    <cellStyle name="Accent5" xfId="354" builtinId="45" customBuiltin="1"/>
    <cellStyle name="Accent5 2" xfId="85"/>
    <cellStyle name="Accent5 2 2" xfId="86"/>
    <cellStyle name="Accent5 2 2 2" xfId="826"/>
    <cellStyle name="Accent5 2 2 2 2" xfId="2432"/>
    <cellStyle name="Accent5 2 2 3" xfId="1948"/>
    <cellStyle name="Accent5 2 3" xfId="1001"/>
    <cellStyle name="Accent5 2 3 2" xfId="2542"/>
    <cellStyle name="Accent5 2 4" xfId="1596"/>
    <cellStyle name="Accent5 2 4 2" xfId="2692"/>
    <cellStyle name="Accent5 2 5" xfId="583"/>
    <cellStyle name="Accent5 2 5 2" xfId="2301"/>
    <cellStyle name="Accent5 2 6" xfId="1947"/>
    <cellStyle name="Accent5 3" xfId="582"/>
    <cellStyle name="Accent5 3 2" xfId="2300"/>
    <cellStyle name="Accent5 4" xfId="2093"/>
    <cellStyle name="Accent6" xfId="358" builtinId="49" customBuiltin="1"/>
    <cellStyle name="Accent6 2" xfId="87"/>
    <cellStyle name="Accent6 2 2" xfId="88"/>
    <cellStyle name="Accent6 2 2 2" xfId="827"/>
    <cellStyle name="Accent6 2 2 2 2" xfId="2433"/>
    <cellStyle name="Accent6 2 2 3" xfId="1950"/>
    <cellStyle name="Accent6 2 3" xfId="1002"/>
    <cellStyle name="Accent6 2 3 2" xfId="2543"/>
    <cellStyle name="Accent6 2 4" xfId="1597"/>
    <cellStyle name="Accent6 2 4 2" xfId="2693"/>
    <cellStyle name="Accent6 2 5" xfId="585"/>
    <cellStyle name="Accent6 2 5 2" xfId="2303"/>
    <cellStyle name="Accent6 2 6" xfId="1949"/>
    <cellStyle name="Accent6 3" xfId="586"/>
    <cellStyle name="Accent6 3 2" xfId="2304"/>
    <cellStyle name="Accent6 4" xfId="584"/>
    <cellStyle name="Accent6 4 2" xfId="2302"/>
    <cellStyle name="Accent6 5" xfId="2097"/>
    <cellStyle name="Alignment - Nuku" xfId="2648"/>
    <cellStyle name="annee semestre" xfId="89"/>
    <cellStyle name="annee semestre 2" xfId="977"/>
    <cellStyle name="annee semestre 2 2" xfId="1765"/>
    <cellStyle name="annee semestre 2 2 2" xfId="2808"/>
    <cellStyle name="annee semestre 2 3" xfId="2518"/>
    <cellStyle name="annee semestre 3" xfId="1799"/>
    <cellStyle name="annee semestre 3 2" xfId="2842"/>
    <cellStyle name="annee semestre 4" xfId="1951"/>
    <cellStyle name="Bad" xfId="327" builtinId="27" customBuiltin="1"/>
    <cellStyle name="Bad 2" xfId="90"/>
    <cellStyle name="Bad 2 2" xfId="91"/>
    <cellStyle name="Bad 2 2 2" xfId="828"/>
    <cellStyle name="Bad 2 2 2 2" xfId="2434"/>
    <cellStyle name="Bad 2 2 3" xfId="1953"/>
    <cellStyle name="Bad 2 3" xfId="1003"/>
    <cellStyle name="Bad 2 3 2" xfId="2544"/>
    <cellStyle name="Bad 2 4" xfId="1598"/>
    <cellStyle name="Bad 2 4 2" xfId="2694"/>
    <cellStyle name="Bad 2 5" xfId="588"/>
    <cellStyle name="Bad 2 5 2" xfId="2306"/>
    <cellStyle name="Bad 2 6" xfId="1952"/>
    <cellStyle name="Bad 3" xfId="589"/>
    <cellStyle name="Bad 3 2" xfId="2307"/>
    <cellStyle name="Bad 4" xfId="587"/>
    <cellStyle name="Bad 4 2" xfId="2305"/>
    <cellStyle name="Bad 5" xfId="2066"/>
    <cellStyle name="Blank" xfId="2605"/>
    <cellStyle name="Bulletin" xfId="92"/>
    <cellStyle name="Calculation" xfId="331" builtinId="22" customBuiltin="1"/>
    <cellStyle name="Calculation 2" xfId="93"/>
    <cellStyle name="Calculation 2 2" xfId="94"/>
    <cellStyle name="Calculation 2 2 2" xfId="1631"/>
    <cellStyle name="Calculation 2 2 2 2" xfId="1805"/>
    <cellStyle name="Calculation 2 2 2 2 2" xfId="2848"/>
    <cellStyle name="Calculation 2 2 2 3" xfId="1757"/>
    <cellStyle name="Calculation 2 2 2 3 2" xfId="2800"/>
    <cellStyle name="Calculation 2 2 2 4" xfId="2724"/>
    <cellStyle name="Calculation 2 2 3" xfId="1759"/>
    <cellStyle name="Calculation 2 2 3 2" xfId="2802"/>
    <cellStyle name="Calculation 2 2 4" xfId="1761"/>
    <cellStyle name="Calculation 2 2 4 2" xfId="2804"/>
    <cellStyle name="Calculation 2 2 5" xfId="829"/>
    <cellStyle name="Calculation 2 2 5 2" xfId="2435"/>
    <cellStyle name="Calculation 2 2 6" xfId="1955"/>
    <cellStyle name="Calculation 2 3" xfId="1004"/>
    <cellStyle name="Calculation 2 3 2" xfId="1636"/>
    <cellStyle name="Calculation 2 3 2 2" xfId="1809"/>
    <cellStyle name="Calculation 2 3 2 2 2" xfId="2852"/>
    <cellStyle name="Calculation 2 3 2 3" xfId="1796"/>
    <cellStyle name="Calculation 2 3 2 3 2" xfId="2839"/>
    <cellStyle name="Calculation 2 3 2 4" xfId="2729"/>
    <cellStyle name="Calculation 2 3 3" xfId="1769"/>
    <cellStyle name="Calculation 2 3 3 2" xfId="2812"/>
    <cellStyle name="Calculation 2 3 4" xfId="1787"/>
    <cellStyle name="Calculation 2 3 4 2" xfId="2830"/>
    <cellStyle name="Calculation 2 3 5" xfId="2545"/>
    <cellStyle name="Calculation 2 4" xfId="1015"/>
    <cellStyle name="Calculation 2 4 2" xfId="1641"/>
    <cellStyle name="Calculation 2 4 2 2" xfId="1813"/>
    <cellStyle name="Calculation 2 4 2 2 2" xfId="2856"/>
    <cellStyle name="Calculation 2 4 2 3" xfId="1732"/>
    <cellStyle name="Calculation 2 4 2 3 2" xfId="2776"/>
    <cellStyle name="Calculation 2 4 2 4" xfId="2734"/>
    <cellStyle name="Calculation 2 4 3" xfId="1775"/>
    <cellStyle name="Calculation 2 4 3 2" xfId="2818"/>
    <cellStyle name="Calculation 2 4 4" xfId="1744"/>
    <cellStyle name="Calculation 2 4 4 2" xfId="2788"/>
    <cellStyle name="Calculation 2 4 5" xfId="2556"/>
    <cellStyle name="Calculation 2 5" xfId="1599"/>
    <cellStyle name="Calculation 2 5 2" xfId="1798"/>
    <cellStyle name="Calculation 2 5 2 2" xfId="2841"/>
    <cellStyle name="Calculation 2 5 3" xfId="1739"/>
    <cellStyle name="Calculation 2 5 3 2" xfId="2783"/>
    <cellStyle name="Calculation 2 5 4" xfId="2695"/>
    <cellStyle name="Calculation 2 6" xfId="591"/>
    <cellStyle name="Calculation 2 6 2" xfId="2309"/>
    <cellStyle name="Calculation 2 7" xfId="1954"/>
    <cellStyle name="Calculation 3" xfId="592"/>
    <cellStyle name="Calculation 3 2" xfId="2310"/>
    <cellStyle name="Calculation 4" xfId="590"/>
    <cellStyle name="Calculation 4 2" xfId="1063"/>
    <cellStyle name="Calculation 4 2 2" xfId="1780"/>
    <cellStyle name="Calculation 4 2 2 2" xfId="2823"/>
    <cellStyle name="Calculation 4 2 3" xfId="1791"/>
    <cellStyle name="Calculation 4 2 3 2" xfId="2834"/>
    <cellStyle name="Calculation 4 2 4" xfId="2568"/>
    <cellStyle name="Calculation 4 3" xfId="1740"/>
    <cellStyle name="Calculation 4 3 2" xfId="2784"/>
    <cellStyle name="Calculation 4 4" xfId="1785"/>
    <cellStyle name="Calculation 4 4 2" xfId="2828"/>
    <cellStyle name="Calculation 4 5" xfId="2308"/>
    <cellStyle name="Calculation 5" xfId="2070"/>
    <cellStyle name="cc0 -CalComma" xfId="593"/>
    <cellStyle name="cc0 -CalComma 2" xfId="594"/>
    <cellStyle name="cc1 -CalComma" xfId="595"/>
    <cellStyle name="cc1 -CalComma 2" xfId="596"/>
    <cellStyle name="cc2 -CalComma" xfId="597"/>
    <cellStyle name="cc2 -CalComma 2" xfId="598"/>
    <cellStyle name="cc3 -CalComma" xfId="599"/>
    <cellStyle name="cc3 -CalComma 2" xfId="600"/>
    <cellStyle name="cc4 -CalComma" xfId="601"/>
    <cellStyle name="cc4 -CalComma 2" xfId="602"/>
    <cellStyle name="cdDMMY -CalDate" xfId="603"/>
    <cellStyle name="cdDMMY -CalDate 2" xfId="604"/>
    <cellStyle name="cdDMMYHM -CalDateTime" xfId="605"/>
    <cellStyle name="cdDMMYHM -CalDateTime 2" xfId="606"/>
    <cellStyle name="cdDMY -CalDate" xfId="607"/>
    <cellStyle name="cdDMY -CalDate 2" xfId="608"/>
    <cellStyle name="cdMDY -CalDate" xfId="609"/>
    <cellStyle name="cdMDY -CalDate 2" xfId="610"/>
    <cellStyle name="cdMMY -CalDate" xfId="611"/>
    <cellStyle name="cdMMY -CalDate 2" xfId="612"/>
    <cellStyle name="cdMMYc-CalDateC" xfId="613"/>
    <cellStyle name="cdMMYc-CalDateC 2" xfId="614"/>
    <cellStyle name="cf0 -CalFixed" xfId="615"/>
    <cellStyle name="cf0 -CalFixed 2" xfId="616"/>
    <cellStyle name="Check Cell" xfId="333" builtinId="23" customBuiltin="1"/>
    <cellStyle name="Check Cell 2" xfId="95"/>
    <cellStyle name="Check Cell 2 2" xfId="96"/>
    <cellStyle name="Check Cell 2 2 2" xfId="830"/>
    <cellStyle name="Check Cell 2 2 2 2" xfId="2436"/>
    <cellStyle name="Check Cell 2 2 3" xfId="1957"/>
    <cellStyle name="Check Cell 2 3" xfId="1005"/>
    <cellStyle name="Check Cell 2 3 2" xfId="2546"/>
    <cellStyle name="Check Cell 2 4" xfId="1600"/>
    <cellStyle name="Check Cell 2 4 2" xfId="2696"/>
    <cellStyle name="Check Cell 2 5" xfId="618"/>
    <cellStyle name="Check Cell 2 5 2" xfId="2312"/>
    <cellStyle name="Check Cell 2 6" xfId="1956"/>
    <cellStyle name="Check Cell 3" xfId="617"/>
    <cellStyle name="Check Cell 3 2" xfId="2311"/>
    <cellStyle name="Check Cell 4" xfId="2072"/>
    <cellStyle name="cmHM  -CalTime" xfId="619"/>
    <cellStyle name="cmHM  -CalTime 2" xfId="620"/>
    <cellStyle name="cmHM24+ -CalTime" xfId="621"/>
    <cellStyle name="cmHM24+ -CalTime 2" xfId="622"/>
    <cellStyle name="Comma" xfId="1" builtinId="3"/>
    <cellStyle name="Comma - ntj" xfId="2650"/>
    <cellStyle name="Comma - ntj 2" xfId="2645"/>
    <cellStyle name="Comma - nuku" xfId="2640"/>
    <cellStyle name="Comma [0] - ntj" xfId="2493"/>
    <cellStyle name="Comma [0] - nuku" xfId="2647"/>
    <cellStyle name="Comma [0] 2" xfId="856"/>
    <cellStyle name="Comma [0] 2 2" xfId="897"/>
    <cellStyle name="Comma [0] 2 2 2" xfId="1051"/>
    <cellStyle name="Comma [0] 2 2 2 2" xfId="1646"/>
    <cellStyle name="Comma [0] 2 2 3" xfId="1060"/>
    <cellStyle name="Comma [0] 2 3" xfId="2107"/>
    <cellStyle name="Comma [0] 3" xfId="2643"/>
    <cellStyle name="Comma [0] 4" xfId="2642"/>
    <cellStyle name="Comma [0] 5" xfId="2601"/>
    <cellStyle name="Comma [0] 6" xfId="2599"/>
    <cellStyle name="Comma [0] 7" xfId="2598"/>
    <cellStyle name="Comma [0] 8" xfId="2596"/>
    <cellStyle name="Comma [0] 9" xfId="2597"/>
    <cellStyle name="Comma [1]" xfId="857"/>
    <cellStyle name="Comma [2]" xfId="858"/>
    <cellStyle name="Comma [3]" xfId="898"/>
    <cellStyle name="Comma [3] 2" xfId="1052"/>
    <cellStyle name="Comma [3] 2 2" xfId="1647"/>
    <cellStyle name="Comma [3] 3" xfId="1053"/>
    <cellStyle name="Comma [4]" xfId="859"/>
    <cellStyle name="Comma 10" xfId="466"/>
    <cellStyle name="Comma 10 10" xfId="1505"/>
    <cellStyle name="Comma 10 11" xfId="1819"/>
    <cellStyle name="Comma 10 12" xfId="624"/>
    <cellStyle name="Comma 10 13" xfId="507"/>
    <cellStyle name="Comma 10 2" xfId="1064"/>
    <cellStyle name="Comma 10 3" xfId="1114"/>
    <cellStyle name="Comma 10 4" xfId="1145"/>
    <cellStyle name="Comma 10 5" xfId="1186"/>
    <cellStyle name="Comma 10 6" xfId="1262"/>
    <cellStyle name="Comma 10 7" xfId="1302"/>
    <cellStyle name="Comma 10 8" xfId="1362"/>
    <cellStyle name="Comma 10 9" xfId="1433"/>
    <cellStyle name="Comma 100" xfId="1491"/>
    <cellStyle name="Comma 101" xfId="1492"/>
    <cellStyle name="Comma 102" xfId="1493"/>
    <cellStyle name="Comma 103" xfId="1494"/>
    <cellStyle name="Comma 104" xfId="1495"/>
    <cellStyle name="Comma 105" xfId="1496"/>
    <cellStyle name="Comma 106" xfId="1497"/>
    <cellStyle name="Comma 107" xfId="1504"/>
    <cellStyle name="Comma 108" xfId="1535"/>
    <cellStyle name="Comma 109" xfId="1544"/>
    <cellStyle name="Comma 11" xfId="513"/>
    <cellStyle name="Comma 11 2" xfId="784"/>
    <cellStyle name="Comma 110" xfId="1549"/>
    <cellStyle name="Comma 111" xfId="1551"/>
    <cellStyle name="Comma 112" xfId="1552"/>
    <cellStyle name="Comma 113" xfId="1554"/>
    <cellStyle name="Comma 114" xfId="1555"/>
    <cellStyle name="Comma 115" xfId="1556"/>
    <cellStyle name="Comma 116" xfId="1557"/>
    <cellStyle name="Comma 117" xfId="1558"/>
    <cellStyle name="Comma 118" xfId="1559"/>
    <cellStyle name="Comma 119" xfId="1503"/>
    <cellStyle name="Comma 12" xfId="785"/>
    <cellStyle name="Comma 12 2" xfId="2600"/>
    <cellStyle name="Comma 120" xfId="1548"/>
    <cellStyle name="Comma 121" xfId="1560"/>
    <cellStyle name="Comma 122" xfId="1561"/>
    <cellStyle name="Comma 123" xfId="1562"/>
    <cellStyle name="Comma 124" xfId="1572"/>
    <cellStyle name="Comma 125" xfId="1620"/>
    <cellStyle name="Comma 126" xfId="1625"/>
    <cellStyle name="Comma 127" xfId="1652"/>
    <cellStyle name="Comma 127 2" xfId="2639"/>
    <cellStyle name="Comma 128" xfId="1657"/>
    <cellStyle name="Comma 128 2" xfId="1725"/>
    <cellStyle name="Comma 129" xfId="1655"/>
    <cellStyle name="Comma 129 2" xfId="1723"/>
    <cellStyle name="Comma 13" xfId="786"/>
    <cellStyle name="Comma 13 2" xfId="2595"/>
    <cellStyle name="Comma 130" xfId="1656"/>
    <cellStyle name="Comma 130 2" xfId="1724"/>
    <cellStyle name="Comma 131" xfId="1667"/>
    <cellStyle name="Comma 132" xfId="1666"/>
    <cellStyle name="Comma 133" xfId="1670"/>
    <cellStyle name="Comma 134" xfId="1668"/>
    <cellStyle name="Comma 135" xfId="1671"/>
    <cellStyle name="Comma 136" xfId="1680"/>
    <cellStyle name="Comma 137" xfId="1677"/>
    <cellStyle name="Comma 138" xfId="1678"/>
    <cellStyle name="Comma 139" xfId="1676"/>
    <cellStyle name="Comma 14" xfId="795"/>
    <cellStyle name="Comma 140" xfId="1679"/>
    <cellStyle name="Comma 141" xfId="1675"/>
    <cellStyle name="Comma 142" xfId="1681"/>
    <cellStyle name="Comma 143" xfId="1674"/>
    <cellStyle name="Comma 144" xfId="1682"/>
    <cellStyle name="Comma 145" xfId="1673"/>
    <cellStyle name="Comma 146" xfId="1683"/>
    <cellStyle name="Comma 147" xfId="1672"/>
    <cellStyle name="Comma 148" xfId="1684"/>
    <cellStyle name="Comma 149" xfId="515"/>
    <cellStyle name="Comma 149 2" xfId="1818"/>
    <cellStyle name="Comma 15" xfId="831"/>
    <cellStyle name="Comma 15 2" xfId="1236"/>
    <cellStyle name="Comma 15 3" xfId="1101"/>
    <cellStyle name="Comma 150" xfId="516"/>
    <cellStyle name="Comma 151" xfId="1716"/>
    <cellStyle name="Comma 152" xfId="514"/>
    <cellStyle name="Comma 153" xfId="504"/>
    <cellStyle name="Comma 154" xfId="1861"/>
    <cellStyle name="Comma 155" xfId="1863"/>
    <cellStyle name="Comma 156" xfId="2058"/>
    <cellStyle name="Comma 157" xfId="2873"/>
    <cellStyle name="Comma 158" xfId="2876"/>
    <cellStyle name="Comma 159" xfId="2880"/>
    <cellStyle name="Comma 16" xfId="954"/>
    <cellStyle name="Comma 16 2" xfId="1238"/>
    <cellStyle name="Comma 17" xfId="964"/>
    <cellStyle name="Comma 17 2" xfId="1113"/>
    <cellStyle name="Comma 18" xfId="967"/>
    <cellStyle name="Comma 18 2" xfId="1124"/>
    <cellStyle name="Comma 19" xfId="1021"/>
    <cellStyle name="Comma 19 2" xfId="1131"/>
    <cellStyle name="Comma 2" xfId="97"/>
    <cellStyle name="Comma 2 10" xfId="508"/>
    <cellStyle name="Comma 2 10 2" xfId="955"/>
    <cellStyle name="Comma 2 10 3" xfId="2232"/>
    <cellStyle name="Comma 2 11" xfId="970"/>
    <cellStyle name="Comma 2 11 2" xfId="1263"/>
    <cellStyle name="Comma 2 11 3" xfId="2512"/>
    <cellStyle name="Comma 2 12" xfId="1025"/>
    <cellStyle name="Comma 2 12 2" xfId="1303"/>
    <cellStyle name="Comma 2 13" xfId="1038"/>
    <cellStyle name="Comma 2 13 2" xfId="1363"/>
    <cellStyle name="Comma 2 14" xfId="1434"/>
    <cellStyle name="Comma 2 15" xfId="1506"/>
    <cellStyle name="Comma 2 16" xfId="1820"/>
    <cellStyle name="Comma 2 17" xfId="468"/>
    <cellStyle name="Comma 2 18" xfId="1958"/>
    <cellStyle name="Comma 2 19" xfId="2868"/>
    <cellStyle name="Comma 2 2" xfId="98"/>
    <cellStyle name="Comma 2 2 10" xfId="1507"/>
    <cellStyle name="Comma 2 2 11" xfId="1821"/>
    <cellStyle name="Comma 2 2 2" xfId="99"/>
    <cellStyle name="Comma 2 2 2 10" xfId="1508"/>
    <cellStyle name="Comma 2 2 2 11" xfId="1822"/>
    <cellStyle name="Comma 2 2 2 2" xfId="100"/>
    <cellStyle name="Comma 2 2 2 2 10" xfId="1823"/>
    <cellStyle name="Comma 2 2 2 2 11" xfId="625"/>
    <cellStyle name="Comma 2 2 2 2 2" xfId="1116"/>
    <cellStyle name="Comma 2 2 2 2 3" xfId="1147"/>
    <cellStyle name="Comma 2 2 2 2 4" xfId="1198"/>
    <cellStyle name="Comma 2 2 2 2 5" xfId="1265"/>
    <cellStyle name="Comma 2 2 2 2 6" xfId="1306"/>
    <cellStyle name="Comma 2 2 2 2 7" xfId="1366"/>
    <cellStyle name="Comma 2 2 2 2 8" xfId="1437"/>
    <cellStyle name="Comma 2 2 2 2 9" xfId="1509"/>
    <cellStyle name="Comma 2 2 2 3" xfId="475"/>
    <cellStyle name="Comma 2 2 2 4" xfId="1146"/>
    <cellStyle name="Comma 2 2 2 5" xfId="1197"/>
    <cellStyle name="Comma 2 2 2 6" xfId="1264"/>
    <cellStyle name="Comma 2 2 2 7" xfId="1305"/>
    <cellStyle name="Comma 2 2 2 8" xfId="1365"/>
    <cellStyle name="Comma 2 2 2 9" xfId="1436"/>
    <cellStyle name="Comma 2 2 3" xfId="101"/>
    <cellStyle name="Comma 2 2 4" xfId="476"/>
    <cellStyle name="Comma 2 2 5" xfId="1026"/>
    <cellStyle name="Comma 2 2 6" xfId="1039"/>
    <cellStyle name="Comma 2 2 7" xfId="1304"/>
    <cellStyle name="Comma 2 2 8" xfId="1364"/>
    <cellStyle name="Comma 2 2 9" xfId="1435"/>
    <cellStyle name="Comma 2 2_output data 08 to 10" xfId="102"/>
    <cellStyle name="Comma 2 3" xfId="103"/>
    <cellStyle name="Comma 2 3 10" xfId="1824"/>
    <cellStyle name="Comma 2 3 2" xfId="104"/>
    <cellStyle name="Comma 2 3 2 2" xfId="105"/>
    <cellStyle name="Comma 2 3 3" xfId="106"/>
    <cellStyle name="Comma 2 3 4" xfId="474"/>
    <cellStyle name="Comma 2 3 5" xfId="1266"/>
    <cellStyle name="Comma 2 3 6" xfId="1307"/>
    <cellStyle name="Comma 2 3 7" xfId="1367"/>
    <cellStyle name="Comma 2 3 8" xfId="1438"/>
    <cellStyle name="Comma 2 3 9" xfId="1510"/>
    <cellStyle name="Comma 2 4" xfId="107"/>
    <cellStyle name="Comma 2 4 10" xfId="1825"/>
    <cellStyle name="Comma 2 4 11" xfId="2399"/>
    <cellStyle name="Comma 2 4 2" xfId="108"/>
    <cellStyle name="Comma 2 4 3" xfId="473"/>
    <cellStyle name="Comma 2 4 4" xfId="1199"/>
    <cellStyle name="Comma 2 4 5" xfId="1267"/>
    <cellStyle name="Comma 2 4 6" xfId="1308"/>
    <cellStyle name="Comma 2 4 7" xfId="1368"/>
    <cellStyle name="Comma 2 4 8" xfId="1439"/>
    <cellStyle name="Comma 2 4 9" xfId="1511"/>
    <cellStyle name="Comma 2 5" xfId="109"/>
    <cellStyle name="Comma 2 5 10" xfId="1826"/>
    <cellStyle name="Comma 2 5 2" xfId="110"/>
    <cellStyle name="Comma 2 5 3" xfId="472"/>
    <cellStyle name="Comma 2 5 4" xfId="1200"/>
    <cellStyle name="Comma 2 5 5" xfId="1268"/>
    <cellStyle name="Comma 2 5 6" xfId="1309"/>
    <cellStyle name="Comma 2 5 7" xfId="1369"/>
    <cellStyle name="Comma 2 5 8" xfId="1440"/>
    <cellStyle name="Comma 2 5 9" xfId="1512"/>
    <cellStyle name="Comma 2 6" xfId="111"/>
    <cellStyle name="Comma 2 6 10" xfId="1827"/>
    <cellStyle name="Comma 2 6 2" xfId="112"/>
    <cellStyle name="Comma 2 6 3" xfId="478"/>
    <cellStyle name="Comma 2 6 4" xfId="1201"/>
    <cellStyle name="Comma 2 6 5" xfId="1269"/>
    <cellStyle name="Comma 2 6 6" xfId="1310"/>
    <cellStyle name="Comma 2 6 7" xfId="1370"/>
    <cellStyle name="Comma 2 6 8" xfId="1441"/>
    <cellStyle name="Comma 2 6 9" xfId="1513"/>
    <cellStyle name="Comma 2 7" xfId="477"/>
    <cellStyle name="Comma 2 7 2" xfId="626"/>
    <cellStyle name="Comma 2 7 3" xfId="2219"/>
    <cellStyle name="Comma 2 8" xfId="510"/>
    <cellStyle name="Comma 2 8 2" xfId="1065"/>
    <cellStyle name="Comma 2 8 3" xfId="789"/>
    <cellStyle name="Comma 2 8 4" xfId="2233"/>
    <cellStyle name="Comma 2 9" xfId="511"/>
    <cellStyle name="Comma 2 9 2" xfId="1115"/>
    <cellStyle name="Comma 2 9 3" xfId="2234"/>
    <cellStyle name="Comma 2_C03" xfId="113"/>
    <cellStyle name="Comma 20" xfId="1024"/>
    <cellStyle name="Comma 21" xfId="1037"/>
    <cellStyle name="Comma 22" xfId="1134"/>
    <cellStyle name="Comma 23" xfId="1135"/>
    <cellStyle name="Comma 24" xfId="1136"/>
    <cellStyle name="Comma 25" xfId="1137"/>
    <cellStyle name="Comma 26" xfId="1138"/>
    <cellStyle name="Comma 27" xfId="1112"/>
    <cellStyle name="Comma 28" xfId="1144"/>
    <cellStyle name="Comma 28 2" xfId="1240"/>
    <cellStyle name="Comma 29" xfId="1164"/>
    <cellStyle name="Comma 29 2" xfId="1243"/>
    <cellStyle name="Comma 3" xfId="114"/>
    <cellStyle name="Comma 3 10" xfId="1040"/>
    <cellStyle name="Comma 3 10 2" xfId="1270"/>
    <cellStyle name="Comma 3 11" xfId="1311"/>
    <cellStyle name="Comma 3 12" xfId="1371"/>
    <cellStyle name="Comma 3 13" xfId="1442"/>
    <cellStyle name="Comma 3 14" xfId="1514"/>
    <cellStyle name="Comma 3 15" xfId="1601"/>
    <cellStyle name="Comma 3 16" xfId="1828"/>
    <cellStyle name="Comma 3 17" xfId="2660"/>
    <cellStyle name="Comma 3 2" xfId="115"/>
    <cellStyle name="Comma 3 2 10" xfId="1515"/>
    <cellStyle name="Comma 3 2 11" xfId="1829"/>
    <cellStyle name="Comma 3 2 12" xfId="2612"/>
    <cellStyle name="Comma 3 2 2" xfId="116"/>
    <cellStyle name="Comma 3 2 2 2" xfId="117"/>
    <cellStyle name="Comma 3 2 2 2 10" xfId="1830"/>
    <cellStyle name="Comma 3 2 2 2 2" xfId="1118"/>
    <cellStyle name="Comma 3 2 2 2 3" xfId="1149"/>
    <cellStyle name="Comma 3 2 2 2 4" xfId="1202"/>
    <cellStyle name="Comma 3 2 2 2 5" xfId="1272"/>
    <cellStyle name="Comma 3 2 2 2 6" xfId="1313"/>
    <cellStyle name="Comma 3 2 2 2 7" xfId="1373"/>
    <cellStyle name="Comma 3 2 2 2 8" xfId="1444"/>
    <cellStyle name="Comma 3 2 2 2 9" xfId="1516"/>
    <cellStyle name="Comma 3 2 3" xfId="118"/>
    <cellStyle name="Comma 3 2 3 10" xfId="1831"/>
    <cellStyle name="Comma 3 2 3 11" xfId="627"/>
    <cellStyle name="Comma 3 2 3 2" xfId="1119"/>
    <cellStyle name="Comma 3 2 3 3" xfId="1150"/>
    <cellStyle name="Comma 3 2 3 4" xfId="1203"/>
    <cellStyle name="Comma 3 2 3 5" xfId="1273"/>
    <cellStyle name="Comma 3 2 3 6" xfId="1314"/>
    <cellStyle name="Comma 3 2 3 7" xfId="1374"/>
    <cellStyle name="Comma 3 2 3 8" xfId="1445"/>
    <cellStyle name="Comma 3 2 3 9" xfId="1517"/>
    <cellStyle name="Comma 3 2 4" xfId="480"/>
    <cellStyle name="Comma 3 2 4 2" xfId="1117"/>
    <cellStyle name="Comma 3 2 4 3" xfId="788"/>
    <cellStyle name="Comma 3 2 5" xfId="957"/>
    <cellStyle name="Comma 3 2 6" xfId="1028"/>
    <cellStyle name="Comma 3 2 6 2" xfId="1271"/>
    <cellStyle name="Comma 3 2 7" xfId="1041"/>
    <cellStyle name="Comma 3 2 7 2" xfId="1312"/>
    <cellStyle name="Comma 3 2 8" xfId="1372"/>
    <cellStyle name="Comma 3 2 9" xfId="1443"/>
    <cellStyle name="Comma 3 3" xfId="119"/>
    <cellStyle name="Comma 3 3 10" xfId="1832"/>
    <cellStyle name="Comma 3 3 2" xfId="120"/>
    <cellStyle name="Comma 3 3 2 2" xfId="121"/>
    <cellStyle name="Comma 3 3 3" xfId="122"/>
    <cellStyle name="Comma 3 3 4" xfId="481"/>
    <cellStyle name="Comma 3 3 5" xfId="1274"/>
    <cellStyle name="Comma 3 3 6" xfId="1315"/>
    <cellStyle name="Comma 3 3 7" xfId="1375"/>
    <cellStyle name="Comma 3 3 8" xfId="1446"/>
    <cellStyle name="Comma 3 3 9" xfId="1518"/>
    <cellStyle name="Comma 3 4" xfId="123"/>
    <cellStyle name="Comma 3 4 10" xfId="1833"/>
    <cellStyle name="Comma 3 4 2" xfId="124"/>
    <cellStyle name="Comma 3 4 2 2" xfId="125"/>
    <cellStyle name="Comma 3 4 3" xfId="126"/>
    <cellStyle name="Comma 3 4 4" xfId="482"/>
    <cellStyle name="Comma 3 4 5" xfId="1275"/>
    <cellStyle name="Comma 3 4 6" xfId="1316"/>
    <cellStyle name="Comma 3 4 7" xfId="1376"/>
    <cellStyle name="Comma 3 4 8" xfId="1447"/>
    <cellStyle name="Comma 3 4 9" xfId="1519"/>
    <cellStyle name="Comma 3 5" xfId="127"/>
    <cellStyle name="Comma 3 5 10" xfId="1834"/>
    <cellStyle name="Comma 3 5 2" xfId="128"/>
    <cellStyle name="Comma 3 5 2 2" xfId="129"/>
    <cellStyle name="Comma 3 5 3" xfId="130"/>
    <cellStyle name="Comma 3 5 4" xfId="483"/>
    <cellStyle name="Comma 3 5 5" xfId="1276"/>
    <cellStyle name="Comma 3 5 6" xfId="1317"/>
    <cellStyle name="Comma 3 5 7" xfId="1377"/>
    <cellStyle name="Comma 3 5 8" xfId="1448"/>
    <cellStyle name="Comma 3 5 9" xfId="1520"/>
    <cellStyle name="Comma 3 6" xfId="131"/>
    <cellStyle name="Comma 3 6 2" xfId="132"/>
    <cellStyle name="Comma 3 7" xfId="479"/>
    <cellStyle name="Comma 3 7 2" xfId="1066"/>
    <cellStyle name="Comma 3 8" xfId="956"/>
    <cellStyle name="Comma 3 9" xfId="1027"/>
    <cellStyle name="Comma 3 9 2" xfId="1148"/>
    <cellStyle name="Comma 3_output data 08 to 10" xfId="133"/>
    <cellStyle name="Comma 30" xfId="1172"/>
    <cellStyle name="Comma 30 2" xfId="1248"/>
    <cellStyle name="Comma 31" xfId="1163"/>
    <cellStyle name="Comma 31 2" xfId="1242"/>
    <cellStyle name="Comma 32" xfId="1171"/>
    <cellStyle name="Comma 32 2" xfId="1247"/>
    <cellStyle name="Comma 33" xfId="1194"/>
    <cellStyle name="Comma 34" xfId="1162"/>
    <cellStyle name="Comma 35" xfId="1191"/>
    <cellStyle name="Comma 36" xfId="1180"/>
    <cellStyle name="Comma 37" xfId="1139"/>
    <cellStyle name="Comma 38" xfId="1177"/>
    <cellStyle name="Comma 39" xfId="1251"/>
    <cellStyle name="Comma 4" xfId="134"/>
    <cellStyle name="Comma 4 10" xfId="1042"/>
    <cellStyle name="Comma 4 2" xfId="135"/>
    <cellStyle name="Comma 4 2 10" xfId="1835"/>
    <cellStyle name="Comma 4 2 11" xfId="2641"/>
    <cellStyle name="Comma 4 2 2" xfId="484"/>
    <cellStyle name="Comma 4 2 3" xfId="958"/>
    <cellStyle name="Comma 4 2 4" xfId="1030"/>
    <cellStyle name="Comma 4 2 5" xfId="1043"/>
    <cellStyle name="Comma 4 2 6" xfId="1318"/>
    <cellStyle name="Comma 4 2 7" xfId="1378"/>
    <cellStyle name="Comma 4 2 8" xfId="1449"/>
    <cellStyle name="Comma 4 2 9" xfId="1521"/>
    <cellStyle name="Comma 4 3" xfId="792"/>
    <cellStyle name="Comma 4 4" xfId="136"/>
    <cellStyle name="Comma 4 4 10" xfId="1836"/>
    <cellStyle name="Comma 4 4 2" xfId="485"/>
    <cellStyle name="Comma 4 4 3" xfId="1151"/>
    <cellStyle name="Comma 4 4 4" xfId="1204"/>
    <cellStyle name="Comma 4 4 5" xfId="1277"/>
    <cellStyle name="Comma 4 4 6" xfId="1319"/>
    <cellStyle name="Comma 4 4 7" xfId="1379"/>
    <cellStyle name="Comma 4 4 8" xfId="1450"/>
    <cellStyle name="Comma 4 4 9" xfId="1522"/>
    <cellStyle name="Comma 4 5" xfId="137"/>
    <cellStyle name="Comma 4 5 10" xfId="1837"/>
    <cellStyle name="Comma 4 5 2" xfId="486"/>
    <cellStyle name="Comma 4 5 3" xfId="1152"/>
    <cellStyle name="Comma 4 5 4" xfId="1205"/>
    <cellStyle name="Comma 4 5 5" xfId="1278"/>
    <cellStyle name="Comma 4 5 6" xfId="1320"/>
    <cellStyle name="Comma 4 5 7" xfId="1380"/>
    <cellStyle name="Comma 4 5 8" xfId="1451"/>
    <cellStyle name="Comma 4 5 9" xfId="1523"/>
    <cellStyle name="Comma 4 6" xfId="138"/>
    <cellStyle name="Comma 4 6 10" xfId="1838"/>
    <cellStyle name="Comma 4 6 2" xfId="487"/>
    <cellStyle name="Comma 4 6 3" xfId="1153"/>
    <cellStyle name="Comma 4 6 4" xfId="1206"/>
    <cellStyle name="Comma 4 6 5" xfId="1279"/>
    <cellStyle name="Comma 4 6 6" xfId="1321"/>
    <cellStyle name="Comma 4 6 7" xfId="1381"/>
    <cellStyle name="Comma 4 6 8" xfId="1452"/>
    <cellStyle name="Comma 4 6 9" xfId="1524"/>
    <cellStyle name="Comma 4 7" xfId="139"/>
    <cellStyle name="Comma 4 7 10" xfId="1839"/>
    <cellStyle name="Comma 4 7 2" xfId="488"/>
    <cellStyle name="Comma 4 7 3" xfId="1154"/>
    <cellStyle name="Comma 4 7 4" xfId="1207"/>
    <cellStyle name="Comma 4 7 5" xfId="1280"/>
    <cellStyle name="Comma 4 7 6" xfId="1322"/>
    <cellStyle name="Comma 4 7 7" xfId="1382"/>
    <cellStyle name="Comma 4 7 8" xfId="1453"/>
    <cellStyle name="Comma 4 7 9" xfId="1525"/>
    <cellStyle name="Comma 4 8" xfId="140"/>
    <cellStyle name="Comma 4 8 10" xfId="1840"/>
    <cellStyle name="Comma 4 8 2" xfId="489"/>
    <cellStyle name="Comma 4 8 3" xfId="1155"/>
    <cellStyle name="Comma 4 8 4" xfId="1208"/>
    <cellStyle name="Comma 4 8 5" xfId="1281"/>
    <cellStyle name="Comma 4 8 6" xfId="1323"/>
    <cellStyle name="Comma 4 8 7" xfId="1383"/>
    <cellStyle name="Comma 4 8 8" xfId="1454"/>
    <cellStyle name="Comma 4 8 9" xfId="1526"/>
    <cellStyle name="Comma 4 9" xfId="1029"/>
    <cellStyle name="Comma 4_RB GDP fcast Fig 2.5" xfId="141"/>
    <cellStyle name="Comma 40" xfId="1165"/>
    <cellStyle name="Comma 41" xfId="1141"/>
    <cellStyle name="Comma 42" xfId="1176"/>
    <cellStyle name="Comma 43" xfId="1184"/>
    <cellStyle name="Comma 44" xfId="1255"/>
    <cellStyle name="Comma 45" xfId="1161"/>
    <cellStyle name="Comma 46" xfId="1241"/>
    <cellStyle name="Comma 47" xfId="1252"/>
    <cellStyle name="Comma 48" xfId="1261"/>
    <cellStyle name="Comma 49" xfId="1290"/>
    <cellStyle name="Comma 5" xfId="142"/>
    <cellStyle name="Comma 5 2" xfId="143"/>
    <cellStyle name="Comma 5 2 10" xfId="1841"/>
    <cellStyle name="Comma 5 2 2" xfId="144"/>
    <cellStyle name="Comma 5 2 3" xfId="1032"/>
    <cellStyle name="Comma 5 2 4" xfId="1045"/>
    <cellStyle name="Comma 5 2 5" xfId="1282"/>
    <cellStyle name="Comma 5 2 6" xfId="1324"/>
    <cellStyle name="Comma 5 2 7" xfId="1384"/>
    <cellStyle name="Comma 5 2 8" xfId="1455"/>
    <cellStyle name="Comma 5 2 9" xfId="1527"/>
    <cellStyle name="Comma 5 3" xfId="145"/>
    <cellStyle name="Comma 5 3 10" xfId="1842"/>
    <cellStyle name="Comma 5 3 2" xfId="1120"/>
    <cellStyle name="Comma 5 3 3" xfId="1156"/>
    <cellStyle name="Comma 5 3 4" xfId="1210"/>
    <cellStyle name="Comma 5 3 5" xfId="1283"/>
    <cellStyle name="Comma 5 3 6" xfId="1325"/>
    <cellStyle name="Comma 5 3 7" xfId="1385"/>
    <cellStyle name="Comma 5 3 8" xfId="1456"/>
    <cellStyle name="Comma 5 3 9" xfId="1528"/>
    <cellStyle name="Comma 5 4" xfId="490"/>
    <cellStyle name="Comma 5 4 2" xfId="1209"/>
    <cellStyle name="Comma 5 5" xfId="1031"/>
    <cellStyle name="Comma 5 6" xfId="1044"/>
    <cellStyle name="Comma 5 7" xfId="628"/>
    <cellStyle name="Comma 5 8" xfId="2646"/>
    <cellStyle name="Comma 50" xfId="1295"/>
    <cellStyle name="Comma 51" xfId="1296"/>
    <cellStyle name="Comma 52" xfId="1260"/>
    <cellStyle name="Comma 53" xfId="1301"/>
    <cellStyle name="Comma 54" xfId="1333"/>
    <cellStyle name="Comma 55" xfId="1344"/>
    <cellStyle name="Comma 56" xfId="1350"/>
    <cellStyle name="Comma 57" xfId="1351"/>
    <cellStyle name="Comma 58" xfId="1352"/>
    <cellStyle name="Comma 59" xfId="1353"/>
    <cellStyle name="Comma 6" xfId="146"/>
    <cellStyle name="Comma 6 2" xfId="147"/>
    <cellStyle name="Comma 6 2 10" xfId="1843"/>
    <cellStyle name="Comma 6 2 2" xfId="148"/>
    <cellStyle name="Comma 6 2 3" xfId="1034"/>
    <cellStyle name="Comma 6 2 4" xfId="1047"/>
    <cellStyle name="Comma 6 2 5" xfId="1284"/>
    <cellStyle name="Comma 6 2 6" xfId="1326"/>
    <cellStyle name="Comma 6 2 7" xfId="1386"/>
    <cellStyle name="Comma 6 2 8" xfId="1457"/>
    <cellStyle name="Comma 6 2 9" xfId="1529"/>
    <cellStyle name="Comma 6 3" xfId="491"/>
    <cellStyle name="Comma 6 4" xfId="1033"/>
    <cellStyle name="Comma 6 4 2" xfId="1717"/>
    <cellStyle name="Comma 6 5" xfId="1046"/>
    <cellStyle name="Comma 6 5 2" xfId="1714"/>
    <cellStyle name="Comma 6 6" xfId="2633"/>
    <cellStyle name="Comma 60" xfId="1332"/>
    <cellStyle name="Comma 61" xfId="1342"/>
    <cellStyle name="Comma 62" xfId="1355"/>
    <cellStyle name="Comma 63" xfId="1356"/>
    <cellStyle name="Comma 64" xfId="1357"/>
    <cellStyle name="Comma 65" xfId="1358"/>
    <cellStyle name="Comma 66" xfId="1359"/>
    <cellStyle name="Comma 67" xfId="1300"/>
    <cellStyle name="Comma 68" xfId="1354"/>
    <cellStyle name="Comma 69" xfId="1361"/>
    <cellStyle name="Comma 7" xfId="362"/>
    <cellStyle name="Comma 7 10" xfId="1844"/>
    <cellStyle name="Comma 7 11" xfId="629"/>
    <cellStyle name="Comma 7 2" xfId="790"/>
    <cellStyle name="Comma 7 2 2" xfId="1121"/>
    <cellStyle name="Comma 7 3" xfId="1035"/>
    <cellStyle name="Comma 7 3 2" xfId="1157"/>
    <cellStyle name="Comma 7 4" xfId="1048"/>
    <cellStyle name="Comma 7 4 2" xfId="1211"/>
    <cellStyle name="Comma 7 5" xfId="1285"/>
    <cellStyle name="Comma 7 6" xfId="1327"/>
    <cellStyle name="Comma 7 7" xfId="1387"/>
    <cellStyle name="Comma 7 8" xfId="1458"/>
    <cellStyle name="Comma 7 9" xfId="1530"/>
    <cellStyle name="Comma 70" xfId="1392"/>
    <cellStyle name="Comma 71" xfId="1404"/>
    <cellStyle name="Comma 72" xfId="1413"/>
    <cellStyle name="Comma 73" xfId="1414"/>
    <cellStyle name="Comma 74" xfId="1415"/>
    <cellStyle name="Comma 75" xfId="1416"/>
    <cellStyle name="Comma 76" xfId="1417"/>
    <cellStyle name="Comma 77" xfId="1418"/>
    <cellStyle name="Comma 78" xfId="1419"/>
    <cellStyle name="Comma 79" xfId="1420"/>
    <cellStyle name="Comma 8" xfId="368"/>
    <cellStyle name="Comma 8 2" xfId="623"/>
    <cellStyle name="Comma 8 2 2" xfId="2104"/>
    <cellStyle name="Comma 8 3" xfId="509"/>
    <cellStyle name="Comma 80" xfId="1421"/>
    <cellStyle name="Comma 81" xfId="1422"/>
    <cellStyle name="Comma 82" xfId="1423"/>
    <cellStyle name="Comma 83" xfId="1424"/>
    <cellStyle name="Comma 84" xfId="1425"/>
    <cellStyle name="Comma 85" xfId="1426"/>
    <cellStyle name="Comma 86" xfId="1427"/>
    <cellStyle name="Comma 87" xfId="1428"/>
    <cellStyle name="Comma 88" xfId="1432"/>
    <cellStyle name="Comma 89" xfId="1463"/>
    <cellStyle name="Comma 9" xfId="433"/>
    <cellStyle name="Comma 9 2" xfId="1228"/>
    <cellStyle name="Comma 9 3" xfId="783"/>
    <cellStyle name="Comma 9 4" xfId="512"/>
    <cellStyle name="Comma 90" xfId="1475"/>
    <cellStyle name="Comma 91" xfId="1482"/>
    <cellStyle name="Comma 92" xfId="1483"/>
    <cellStyle name="Comma 93" xfId="1484"/>
    <cellStyle name="Comma 94" xfId="1485"/>
    <cellStyle name="Comma 95" xfId="1486"/>
    <cellStyle name="Comma 96" xfId="1487"/>
    <cellStyle name="Comma 97" xfId="1488"/>
    <cellStyle name="Comma 98" xfId="1489"/>
    <cellStyle name="Comma 99" xfId="1490"/>
    <cellStyle name="Comma0" xfId="318"/>
    <cellStyle name="Comment Box" xfId="860"/>
    <cellStyle name="Comment Box 2" xfId="901"/>
    <cellStyle name="Comment Box 2 2" xfId="2481"/>
    <cellStyle name="Comment Box 3" xfId="2461"/>
    <cellStyle name="cp0 -CalPercent" xfId="630"/>
    <cellStyle name="cp0 -CalPercent 2" xfId="631"/>
    <cellStyle name="cp1 -CalPercent" xfId="632"/>
    <cellStyle name="cp2 -CalPercent" xfId="633"/>
    <cellStyle name="cp2 -CalPercent 2" xfId="634"/>
    <cellStyle name="cp3 -CalPercent" xfId="635"/>
    <cellStyle name="cp3 -CalPercent 2" xfId="636"/>
    <cellStyle name="cr0 -CalCurr" xfId="637"/>
    <cellStyle name="cr0 -CalCurr 2" xfId="638"/>
    <cellStyle name="cr1 -CalCurr" xfId="639"/>
    <cellStyle name="cr1 -CalCurr 2" xfId="640"/>
    <cellStyle name="cr2 -CalCurr" xfId="641"/>
    <cellStyle name="cr2 -CalCurr 2" xfId="642"/>
    <cellStyle name="cr3 -CalCurr" xfId="643"/>
    <cellStyle name="cr3 -CalCurr 2" xfId="644"/>
    <cellStyle name="cr4 -CalCurr" xfId="645"/>
    <cellStyle name="cr4 -CalCurr 2" xfId="646"/>
    <cellStyle name="Currency 2" xfId="149"/>
    <cellStyle name="Currency 2 10" xfId="1845"/>
    <cellStyle name="Currency 2 2" xfId="150"/>
    <cellStyle name="Currency 2 3" xfId="492"/>
    <cellStyle name="Currency 2 4" xfId="1212"/>
    <cellStyle name="Currency 2 5" xfId="1286"/>
    <cellStyle name="Currency 2 6" xfId="1328"/>
    <cellStyle name="Currency 2 7" xfId="1388"/>
    <cellStyle name="Currency 2 8" xfId="1459"/>
    <cellStyle name="Currency 2 9" xfId="1531"/>
    <cellStyle name="Currency 3" xfId="151"/>
    <cellStyle name="Currency 3 10" xfId="1846"/>
    <cellStyle name="Currency 3 11" xfId="2617"/>
    <cellStyle name="Currency 3 2" xfId="152"/>
    <cellStyle name="Currency 3 3" xfId="1158"/>
    <cellStyle name="Currency 3 4" xfId="1213"/>
    <cellStyle name="Currency 3 5" xfId="1287"/>
    <cellStyle name="Currency 3 6" xfId="1329"/>
    <cellStyle name="Currency 3 7" xfId="1389"/>
    <cellStyle name="Currency 3 8" xfId="1460"/>
    <cellStyle name="Currency 3 9" xfId="1532"/>
    <cellStyle name="Currency 4" xfId="363"/>
    <cellStyle name="Currency 4 10" xfId="1533"/>
    <cellStyle name="Currency 4 11" xfId="1847"/>
    <cellStyle name="Currency 4 12" xfId="647"/>
    <cellStyle name="Currency 4 2" xfId="648"/>
    <cellStyle name="Currency 4 2 10" xfId="1848"/>
    <cellStyle name="Currency 4 2 2" xfId="1123"/>
    <cellStyle name="Currency 4 2 3" xfId="1160"/>
    <cellStyle name="Currency 4 2 4" xfId="1215"/>
    <cellStyle name="Currency 4 2 5" xfId="1289"/>
    <cellStyle name="Currency 4 2 6" xfId="1331"/>
    <cellStyle name="Currency 4 2 7" xfId="1391"/>
    <cellStyle name="Currency 4 2 8" xfId="1462"/>
    <cellStyle name="Currency 4 2 9" xfId="1534"/>
    <cellStyle name="Currency 4 3" xfId="1122"/>
    <cellStyle name="Currency 4 4" xfId="1159"/>
    <cellStyle name="Currency 4 5" xfId="1214"/>
    <cellStyle name="Currency 4 6" xfId="1288"/>
    <cellStyle name="Currency 4 7" xfId="1330"/>
    <cellStyle name="Currency 4 8" xfId="1390"/>
    <cellStyle name="Currency 4 9" xfId="1461"/>
    <cellStyle name="Currency 5" xfId="1022"/>
    <cellStyle name="Currency 5 2" xfId="1719"/>
    <cellStyle name="Currency 6" xfId="2109"/>
    <cellStyle name="Currency0" xfId="317"/>
    <cellStyle name="Data Input" xfId="861"/>
    <cellStyle name="Data Input 2" xfId="2462"/>
    <cellStyle name="Data Rows" xfId="862"/>
    <cellStyle name="Data Rows 2" xfId="902"/>
    <cellStyle name="Data Rows 2 2" xfId="2482"/>
    <cellStyle name="Data Rows 3" xfId="2463"/>
    <cellStyle name="Data Rows 3 2" xfId="2604"/>
    <cellStyle name="Date" xfId="316"/>
    <cellStyle name="Date (short)" xfId="864"/>
    <cellStyle name="Date (short) 2" xfId="2465"/>
    <cellStyle name="Date 10" xfId="2113"/>
    <cellStyle name="Date 2" xfId="863"/>
    <cellStyle name="Date 2 2" xfId="2464"/>
    <cellStyle name="Date 3" xfId="1049"/>
    <cellStyle name="Date 3 2" xfId="2562"/>
    <cellStyle name="Date 4" xfId="1059"/>
    <cellStyle name="Date 4 2" xfId="2565"/>
    <cellStyle name="Date 5" xfId="1565"/>
    <cellStyle name="Date 5 2" xfId="2664"/>
    <cellStyle name="Date 6" xfId="1567"/>
    <cellStyle name="Date 6 2" xfId="2665"/>
    <cellStyle name="Date 7" xfId="1569"/>
    <cellStyle name="Date 7 2" xfId="2666"/>
    <cellStyle name="Date 8" xfId="1571"/>
    <cellStyle name="Date 8 2" xfId="2668"/>
    <cellStyle name="Date 9" xfId="1570"/>
    <cellStyle name="Date 9 2" xfId="2667"/>
    <cellStyle name="Date and Time" xfId="865"/>
    <cellStyle name="Date and Time 2" xfId="906"/>
    <cellStyle name="Date Released" xfId="153"/>
    <cellStyle name="données" xfId="154"/>
    <cellStyle name="donnéesbord" xfId="155"/>
    <cellStyle name="Entry 1A" xfId="866"/>
    <cellStyle name="Entry 1A 2" xfId="908"/>
    <cellStyle name="Entry 1A 2 2" xfId="1054"/>
    <cellStyle name="Entry 1A 2 2 2" xfId="1648"/>
    <cellStyle name="Entry 1A 2 2 2 2" xfId="2739"/>
    <cellStyle name="Entry 1A 2 2 3" xfId="2563"/>
    <cellStyle name="Entry 1A 2 2 4" xfId="2644"/>
    <cellStyle name="Entry 1A 2 3" xfId="1062"/>
    <cellStyle name="Entry 1A 2 3 2" xfId="2567"/>
    <cellStyle name="Entry 1A 2 4" xfId="2484"/>
    <cellStyle name="Entry 1A 3" xfId="2466"/>
    <cellStyle name="Entry 1A 3 2" xfId="2654"/>
    <cellStyle name="Entry 1B" xfId="867"/>
    <cellStyle name="Entry 1B 2" xfId="909"/>
    <cellStyle name="Entry 1B 2 2" xfId="1055"/>
    <cellStyle name="Entry 1B 2 2 2" xfId="1649"/>
    <cellStyle name="Entry 1B 2 2 2 2" xfId="2740"/>
    <cellStyle name="Entry 1B 2 2 3" xfId="2564"/>
    <cellStyle name="Entry 1B 2 2 4" xfId="2106"/>
    <cellStyle name="Entry 1B 2 3" xfId="1061"/>
    <cellStyle name="Entry 1B 2 3 2" xfId="2566"/>
    <cellStyle name="Entry 1B 2 4" xfId="2485"/>
    <cellStyle name="Entry 1B 3" xfId="2467"/>
    <cellStyle name="Euro" xfId="156"/>
    <cellStyle name="Euro 2" xfId="1959"/>
    <cellStyle name="Explanatory Text" xfId="336" builtinId="53" customBuiltin="1"/>
    <cellStyle name="Explanatory Text 10" xfId="1105"/>
    <cellStyle name="Explanatory Text 10 2" xfId="2594"/>
    <cellStyle name="Explanatory Text 11" xfId="1624"/>
    <cellStyle name="Explanatory Text 11 2" xfId="2718"/>
    <cellStyle name="Explanatory Text 12" xfId="2075"/>
    <cellStyle name="Explanatory Text 2" xfId="157"/>
    <cellStyle name="Explanatory text 2 10" xfId="1568"/>
    <cellStyle name="Explanatory Text 2 11" xfId="1602"/>
    <cellStyle name="Explanatory Text 2 11 2" xfId="2697"/>
    <cellStyle name="Explanatory Text 2 12" xfId="1626"/>
    <cellStyle name="Explanatory Text 2 12 2" xfId="2719"/>
    <cellStyle name="Explanatory Text 2 13" xfId="650"/>
    <cellStyle name="Explanatory Text 2 13 2" xfId="2314"/>
    <cellStyle name="Explanatory Text 2 14" xfId="1960"/>
    <cellStyle name="Explanatory Text 2 15" xfId="2102"/>
    <cellStyle name="Explanatory Text 2 16" xfId="2103"/>
    <cellStyle name="Explanatory Text 2 17" xfId="2101"/>
    <cellStyle name="Explanatory Text 2 18" xfId="2611"/>
    <cellStyle name="Explanatory Text 2 19" xfId="2867"/>
    <cellStyle name="Explanatory Text 2 2" xfId="158"/>
    <cellStyle name="Explanatory Text 2 2 2" xfId="911"/>
    <cellStyle name="Explanatory Text 2 2 3" xfId="832"/>
    <cellStyle name="Explanatory Text 2 2 3 2" xfId="2437"/>
    <cellStyle name="Explanatory Text 2 2 4" xfId="1961"/>
    <cellStyle name="Explanatory Text 2 20" xfId="2616"/>
    <cellStyle name="Explanatory Text 2 21" xfId="2884"/>
    <cellStyle name="Explanatory Text 2 22" xfId="2883"/>
    <cellStyle name="Explanatory Text 2 23" xfId="2887"/>
    <cellStyle name="Explanatory Text 2 24" xfId="2889"/>
    <cellStyle name="Explanatory text 2 3" xfId="868"/>
    <cellStyle name="Explanatory Text 2 3 2" xfId="1067"/>
    <cellStyle name="Explanatory Text 2 3 2 2" xfId="2569"/>
    <cellStyle name="Explanatory Text 2 4" xfId="1006"/>
    <cellStyle name="Explanatory text 2 4 2" xfId="1181"/>
    <cellStyle name="Explanatory Text 2 4 3" xfId="2547"/>
    <cellStyle name="Explanatory Text 2 5" xfId="1016"/>
    <cellStyle name="Explanatory Text 2 5 2" xfId="2557"/>
    <cellStyle name="Explanatory Text 2 6" xfId="1014"/>
    <cellStyle name="Explanatory Text 2 6 2" xfId="2555"/>
    <cellStyle name="Explanatory text 2 7" xfId="1050"/>
    <cellStyle name="Explanatory text 2 8" xfId="1056"/>
    <cellStyle name="Explanatory text 2 9" xfId="1566"/>
    <cellStyle name="Explanatory Text 3" xfId="649"/>
    <cellStyle name="Explanatory Text 3 2" xfId="2313"/>
    <cellStyle name="Explanatory Text 4" xfId="959"/>
    <cellStyle name="Explanatory Text 4 2" xfId="2507"/>
    <cellStyle name="Explanatory Text 5" xfId="965"/>
    <cellStyle name="Explanatory Text 5 2" xfId="2509"/>
    <cellStyle name="Explanatory Text 6" xfId="966"/>
    <cellStyle name="Explanatory Text 6 2" xfId="2510"/>
    <cellStyle name="Explanatory Text 7" xfId="1102"/>
    <cellStyle name="Explanatory Text 7 2" xfId="2591"/>
    <cellStyle name="Explanatory Text 8" xfId="1104"/>
    <cellStyle name="Explanatory Text 8 2" xfId="2593"/>
    <cellStyle name="Explanatory Text 9" xfId="1103"/>
    <cellStyle name="Explanatory Text 9 2" xfId="2592"/>
    <cellStyle name="Fixed" xfId="315"/>
    <cellStyle name="Followed Hyperlink" xfId="912" builtinId="9" customBuiltin="1"/>
    <cellStyle name="Followed Hyperlink 2" xfId="869"/>
    <cellStyle name="Followed Hyperlink 2 2" xfId="2468"/>
    <cellStyle name="Followed Hyperlink 3" xfId="1189"/>
    <cellStyle name="Followed Hyperlink 3 2" xfId="2613"/>
    <cellStyle name="Followed Hyperlink 4" xfId="2486"/>
    <cellStyle name="Good" xfId="326" builtinId="26" customBuiltin="1"/>
    <cellStyle name="Good 2" xfId="159"/>
    <cellStyle name="Good 2 2" xfId="160"/>
    <cellStyle name="Good 2 2 2" xfId="833"/>
    <cellStyle name="Good 2 2 2 2" xfId="2438"/>
    <cellStyle name="Good 2 2 3" xfId="1963"/>
    <cellStyle name="Good 2 3" xfId="1007"/>
    <cellStyle name="Good 2 3 2" xfId="2548"/>
    <cellStyle name="Good 2 4" xfId="1603"/>
    <cellStyle name="Good 2 4 2" xfId="2698"/>
    <cellStyle name="Good 2 5" xfId="652"/>
    <cellStyle name="Good 2 5 2" xfId="2316"/>
    <cellStyle name="Good 2 6" xfId="1962"/>
    <cellStyle name="Good 3" xfId="653"/>
    <cellStyle name="Good 3 2" xfId="2317"/>
    <cellStyle name="Good 4" xfId="651"/>
    <cellStyle name="Good 4 2" xfId="2315"/>
    <cellStyle name="Good 5" xfId="2065"/>
    <cellStyle name="h0 -Heading" xfId="654"/>
    <cellStyle name="h0 -Heading 2" xfId="655"/>
    <cellStyle name="h0 -Heading 2 2" xfId="2319"/>
    <cellStyle name="h0 -Heading 3" xfId="2318"/>
    <cellStyle name="h1 -Heading" xfId="656"/>
    <cellStyle name="h1 -Heading 2" xfId="657"/>
    <cellStyle name="h1 -Heading 2 2" xfId="2321"/>
    <cellStyle name="h1 -Heading 3" xfId="2320"/>
    <cellStyle name="h2 -Heading" xfId="658"/>
    <cellStyle name="h2 -Heading 2" xfId="659"/>
    <cellStyle name="h2 -Heading 2 2" xfId="2323"/>
    <cellStyle name="h2 -Heading 3" xfId="2322"/>
    <cellStyle name="h3 -Heading" xfId="660"/>
    <cellStyle name="h3 -Heading 2" xfId="661"/>
    <cellStyle name="h3 -Heading 2 2" xfId="2325"/>
    <cellStyle name="h3 -Heading 3" xfId="2324"/>
    <cellStyle name="Heading 1" xfId="322" builtinId="16" customBuiltin="1"/>
    <cellStyle name="Heading 1 2" xfId="161"/>
    <cellStyle name="Heading 1 2 2" xfId="162"/>
    <cellStyle name="Heading 1 2 2 2" xfId="913"/>
    <cellStyle name="Heading 1 2 2 2 2" xfId="2487"/>
    <cellStyle name="Heading 1 2 2 3" xfId="834"/>
    <cellStyle name="Heading 1 2 2 3 2" xfId="2439"/>
    <cellStyle name="Heading 1 2 2 4" xfId="1965"/>
    <cellStyle name="Heading 1 2 3" xfId="870"/>
    <cellStyle name="Heading 1 2 3 2" xfId="1068"/>
    <cellStyle name="Heading 1 2 3 2 2" xfId="2570"/>
    <cellStyle name="Heading 1 2 3 3" xfId="2469"/>
    <cellStyle name="Heading 1 2 4" xfId="1182"/>
    <cellStyle name="Heading 1 2 4 2" xfId="2609"/>
    <cellStyle name="Heading 1 2 5" xfId="1604"/>
    <cellStyle name="Heading 1 2 5 2" xfId="2699"/>
    <cellStyle name="Heading 1 2 6" xfId="1964"/>
    <cellStyle name="Heading 1 3" xfId="314"/>
    <cellStyle name="Heading 1 3 2" xfId="663"/>
    <cellStyle name="Heading 1 3 2 2" xfId="2327"/>
    <cellStyle name="Heading 1 3 3" xfId="2112"/>
    <cellStyle name="Heading 1 4" xfId="662"/>
    <cellStyle name="Heading 1 4 2" xfId="2326"/>
    <cellStyle name="Heading 1 5" xfId="799"/>
    <cellStyle name="Heading 1 5 2" xfId="2405"/>
    <cellStyle name="Heading 1 5 3" xfId="2636"/>
    <cellStyle name="Heading 1 6" xfId="2061"/>
    <cellStyle name="Heading 1-noindex" xfId="871"/>
    <cellStyle name="Heading 1-noindex 2" xfId="914"/>
    <cellStyle name="Heading 1-noindex 2 2" xfId="2488"/>
    <cellStyle name="Heading 1-noindex 3" xfId="2470"/>
    <cellStyle name="Heading 1-noindex 3 2" xfId="2580"/>
    <cellStyle name="Heading 2" xfId="323" builtinId="17" customBuiltin="1"/>
    <cellStyle name="Heading 2 2" xfId="163"/>
    <cellStyle name="Heading 2 2 2" xfId="164"/>
    <cellStyle name="Heading 2 2 2 2" xfId="1069"/>
    <cellStyle name="Heading 2 2 2 2 2" xfId="2571"/>
    <cellStyle name="Heading 2 2 2 3" xfId="835"/>
    <cellStyle name="Heading 2 2 2 3 2" xfId="2440"/>
    <cellStyle name="Heading 2 2 2 4" xfId="1967"/>
    <cellStyle name="Heading 2 2 3" xfId="872"/>
    <cellStyle name="Heading 2 2 3 2" xfId="2471"/>
    <cellStyle name="Heading 2 2 4" xfId="1605"/>
    <cellStyle name="Heading 2 2 4 2" xfId="2700"/>
    <cellStyle name="Heading 2 2 5" xfId="1966"/>
    <cellStyle name="Heading 2 3" xfId="313"/>
    <cellStyle name="Heading 2 3 2" xfId="665"/>
    <cellStyle name="Heading 2 3 2 2" xfId="2329"/>
    <cellStyle name="Heading 2 3 3" xfId="2111"/>
    <cellStyle name="Heading 2 4" xfId="664"/>
    <cellStyle name="Heading 2 4 2" xfId="2328"/>
    <cellStyle name="Heading 2 5" xfId="800"/>
    <cellStyle name="Heading 2 5 2" xfId="2406"/>
    <cellStyle name="Heading 2 6" xfId="2062"/>
    <cellStyle name="Heading 3" xfId="324" builtinId="18" customBuiltin="1"/>
    <cellStyle name="Heading 3 2" xfId="165"/>
    <cellStyle name="Heading 3 2 2" xfId="166"/>
    <cellStyle name="Heading 3 2 2 2" xfId="1070"/>
    <cellStyle name="Heading 3 2 2 2 2" xfId="2572"/>
    <cellStyle name="Heading 3 2 2 3" xfId="836"/>
    <cellStyle name="Heading 3 2 2 3 2" xfId="2441"/>
    <cellStyle name="Heading 3 2 2 4" xfId="1969"/>
    <cellStyle name="Heading 3 2 3" xfId="873"/>
    <cellStyle name="Heading 3 2 4" xfId="1606"/>
    <cellStyle name="Heading 3 2 4 2" xfId="2701"/>
    <cellStyle name="Heading 3 2 5" xfId="1968"/>
    <cellStyle name="Heading 3 3" xfId="667"/>
    <cellStyle name="Heading 3 3 2" xfId="2331"/>
    <cellStyle name="Heading 3 4" xfId="666"/>
    <cellStyle name="Heading 3 4 2" xfId="2330"/>
    <cellStyle name="Heading 3 5" xfId="2063"/>
    <cellStyle name="Heading 4" xfId="325" builtinId="19" customBuiltin="1"/>
    <cellStyle name="Heading 4 2" xfId="167"/>
    <cellStyle name="Heading 4 2 2" xfId="168"/>
    <cellStyle name="Heading 4 2 2 2" xfId="1071"/>
    <cellStyle name="Heading 4 2 2 2 2" xfId="2573"/>
    <cellStyle name="Heading 4 2 2 3" xfId="837"/>
    <cellStyle name="Heading 4 2 2 3 2" xfId="2442"/>
    <cellStyle name="Heading 4 2 2 4" xfId="1971"/>
    <cellStyle name="Heading 4 2 3" xfId="874"/>
    <cellStyle name="Heading 4 2 3 2" xfId="2472"/>
    <cellStyle name="Heading 4 2 4" xfId="1607"/>
    <cellStyle name="Heading 4 2 4 2" xfId="2702"/>
    <cellStyle name="Heading 4 2 5" xfId="1970"/>
    <cellStyle name="Heading 4 3" xfId="669"/>
    <cellStyle name="Heading 4 3 2" xfId="915"/>
    <cellStyle name="Heading 4 3 2 2" xfId="1072"/>
    <cellStyle name="Heading 4 3 2 2 2" xfId="2574"/>
    <cellStyle name="Heading 4 3 2 3" xfId="2489"/>
    <cellStyle name="Heading 4 3 3" xfId="1190"/>
    <cellStyle name="Heading 4 3 3 2" xfId="2614"/>
    <cellStyle name="Heading 4 3 4" xfId="2333"/>
    <cellStyle name="Heading 4 4" xfId="668"/>
    <cellStyle name="Heading 4 4 2" xfId="2332"/>
    <cellStyle name="Heading 4 5" xfId="2064"/>
    <cellStyle name="Heavy Box" xfId="875"/>
    <cellStyle name="Heavy Box 2" xfId="917"/>
    <cellStyle name="Heavy Box 2 2" xfId="2490"/>
    <cellStyle name="Heavy Box 3" xfId="916"/>
    <cellStyle name="Heavy Box 4" xfId="2473"/>
    <cellStyle name="hp0 -Hyperlink" xfId="670"/>
    <cellStyle name="hp0 -Hyperlink 2" xfId="2334"/>
    <cellStyle name="hp1 -Hyperlink" xfId="671"/>
    <cellStyle name="hp1 -Hyperlink 2" xfId="2335"/>
    <cellStyle name="hp2 -Hyperlink" xfId="672"/>
    <cellStyle name="hp2 -Hyperlink 2" xfId="2336"/>
    <cellStyle name="hp3 -Hyperlink" xfId="673"/>
    <cellStyle name="hp3 -Hyperlink 2" xfId="2337"/>
    <cellStyle name="Hyperlink" xfId="311" builtinId="8"/>
    <cellStyle name="Hyperlink 2" xfId="169"/>
    <cellStyle name="Hyperlink 2 2" xfId="675"/>
    <cellStyle name="Hyperlink 2 2 2" xfId="793"/>
    <cellStyle name="Hyperlink 2 2 2 2" xfId="1075"/>
    <cellStyle name="Hyperlink 2 2 2 3" xfId="2401"/>
    <cellStyle name="Hyperlink 2 2 3" xfId="919"/>
    <cellStyle name="Hyperlink 2 2 3 2" xfId="2492"/>
    <cellStyle name="Hyperlink 2 3" xfId="791"/>
    <cellStyle name="Hyperlink 2 3 2" xfId="1074"/>
    <cellStyle name="Hyperlink 2 3 3" xfId="2400"/>
    <cellStyle name="Hyperlink 2 4" xfId="794"/>
    <cellStyle name="Hyperlink 2 4 2" xfId="1183"/>
    <cellStyle name="Hyperlink 2 4 2 2" xfId="2610"/>
    <cellStyle name="Hyperlink 2 4 3" xfId="2402"/>
    <cellStyle name="Hyperlink 2 5" xfId="876"/>
    <cellStyle name="Hyperlink 2 5 2" xfId="2474"/>
    <cellStyle name="Hyperlink 2 6" xfId="976"/>
    <cellStyle name="Hyperlink 2 7" xfId="1608"/>
    <cellStyle name="Hyperlink 2 7 2" xfId="2703"/>
    <cellStyle name="Hyperlink 2 8" xfId="674"/>
    <cellStyle name="Hyperlink 3" xfId="170"/>
    <cellStyle name="Hyperlink 3 2" xfId="978"/>
    <cellStyle name="Hyperlink 3 2 2" xfId="2519"/>
    <cellStyle name="Hyperlink 3 3" xfId="1073"/>
    <cellStyle name="Hyperlink 3 4" xfId="838"/>
    <cellStyle name="Hyperlink 3 4 2" xfId="2443"/>
    <cellStyle name="Hyperlink 3 5" xfId="1973"/>
    <cellStyle name="Hyperlink 4" xfId="493"/>
    <cellStyle name="Hyperlink 4 2" xfId="918"/>
    <cellStyle name="Hyperlink 4 2 2" xfId="2491"/>
    <cellStyle name="Hyperlink 4 3" xfId="2220"/>
    <cellStyle name="Hyperlink 5" xfId="960"/>
    <cellStyle name="Hyperlink 6" xfId="1972"/>
    <cellStyle name="Hyperlink 7" xfId="2877"/>
    <cellStyle name="ic0 -InpComma" xfId="676"/>
    <cellStyle name="ic1 -InpComma" xfId="677"/>
    <cellStyle name="ic2 -InpComma" xfId="678"/>
    <cellStyle name="ic3 -InpComma" xfId="679"/>
    <cellStyle name="ic4 -InpComma" xfId="680"/>
    <cellStyle name="idDMMY -InpDate" xfId="681"/>
    <cellStyle name="idDMMYHM -InpDateTime" xfId="682"/>
    <cellStyle name="idDMY -InpDate" xfId="683"/>
    <cellStyle name="idMDY -InpDate" xfId="684"/>
    <cellStyle name="idMMY -InpDate" xfId="685"/>
    <cellStyle name="if0 -InpFixed" xfId="686"/>
    <cellStyle name="if0b-InpFixedB" xfId="687"/>
    <cellStyle name="if0-InpFixed" xfId="688"/>
    <cellStyle name="iln -InpTableTextNoWrap" xfId="689"/>
    <cellStyle name="ilnb-InpTableTextNoWrapB" xfId="690"/>
    <cellStyle name="ilw -InpTableTextWrap" xfId="691"/>
    <cellStyle name="ilw -InpTableTextWrap 2" xfId="2338"/>
    <cellStyle name="imHM  -InpTime" xfId="692"/>
    <cellStyle name="imHM24+ -InpTime" xfId="693"/>
    <cellStyle name="Input" xfId="329" builtinId="20" customBuiltin="1"/>
    <cellStyle name="Input 2" xfId="171"/>
    <cellStyle name="Input 2 2" xfId="172"/>
    <cellStyle name="Input 2 2 2" xfId="1632"/>
    <cellStyle name="Input 2 2 2 2" xfId="1806"/>
    <cellStyle name="Input 2 2 2 2 2" xfId="2849"/>
    <cellStyle name="Input 2 2 2 3" xfId="1737"/>
    <cellStyle name="Input 2 2 2 3 2" xfId="2781"/>
    <cellStyle name="Input 2 2 2 4" xfId="2725"/>
    <cellStyle name="Input 2 2 3" xfId="1760"/>
    <cellStyle name="Input 2 2 3 2" xfId="2803"/>
    <cellStyle name="Input 2 2 4" xfId="1786"/>
    <cellStyle name="Input 2 2 4 2" xfId="2829"/>
    <cellStyle name="Input 2 2 5" xfId="839"/>
    <cellStyle name="Input 2 2 5 2" xfId="2444"/>
    <cellStyle name="Input 2 2 6" xfId="1975"/>
    <cellStyle name="Input 2 3" xfId="1008"/>
    <cellStyle name="Input 2 3 2" xfId="1637"/>
    <cellStyle name="Input 2 3 2 2" xfId="1810"/>
    <cellStyle name="Input 2 3 2 2 2" xfId="2853"/>
    <cellStyle name="Input 2 3 2 3" xfId="1767"/>
    <cellStyle name="Input 2 3 2 3 2" xfId="2810"/>
    <cellStyle name="Input 2 3 2 4" xfId="2730"/>
    <cellStyle name="Input 2 3 3" xfId="1770"/>
    <cellStyle name="Input 2 3 3 2" xfId="2813"/>
    <cellStyle name="Input 2 3 4" xfId="1745"/>
    <cellStyle name="Input 2 3 4 2" xfId="2789"/>
    <cellStyle name="Input 2 3 5" xfId="2549"/>
    <cellStyle name="Input 2 4" xfId="1017"/>
    <cellStyle name="Input 2 4 2" xfId="1642"/>
    <cellStyle name="Input 2 4 2 2" xfId="1814"/>
    <cellStyle name="Input 2 4 2 2 2" xfId="2857"/>
    <cellStyle name="Input 2 4 2 3" xfId="1733"/>
    <cellStyle name="Input 2 4 2 3 2" xfId="2777"/>
    <cellStyle name="Input 2 4 2 4" xfId="2735"/>
    <cellStyle name="Input 2 4 3" xfId="1776"/>
    <cellStyle name="Input 2 4 3 2" xfId="2819"/>
    <cellStyle name="Input 2 4 4" xfId="1743"/>
    <cellStyle name="Input 2 4 4 2" xfId="2787"/>
    <cellStyle name="Input 2 4 5" xfId="2558"/>
    <cellStyle name="Input 2 5" xfId="1609"/>
    <cellStyle name="Input 2 5 2" xfId="1800"/>
    <cellStyle name="Input 2 5 2 2" xfId="2843"/>
    <cellStyle name="Input 2 5 3" xfId="1797"/>
    <cellStyle name="Input 2 5 3 2" xfId="2840"/>
    <cellStyle name="Input 2 5 4" xfId="2704"/>
    <cellStyle name="Input 2 6" xfId="695"/>
    <cellStyle name="Input 2 6 2" xfId="2340"/>
    <cellStyle name="Input 2 7" xfId="1974"/>
    <cellStyle name="Input 3" xfId="696"/>
    <cellStyle name="Input 3 2" xfId="2341"/>
    <cellStyle name="Input 4" xfId="694"/>
    <cellStyle name="Input 4 2" xfId="1076"/>
    <cellStyle name="Input 4 2 2" xfId="1781"/>
    <cellStyle name="Input 4 2 2 2" xfId="2824"/>
    <cellStyle name="Input 4 2 3" xfId="1789"/>
    <cellStyle name="Input 4 2 3 2" xfId="2832"/>
    <cellStyle name="Input 4 2 4" xfId="2575"/>
    <cellStyle name="Input 4 3" xfId="1746"/>
    <cellStyle name="Input 4 3 2" xfId="2790"/>
    <cellStyle name="Input 4 4" xfId="1792"/>
    <cellStyle name="Input 4 4 2" xfId="2835"/>
    <cellStyle name="Input 4 5" xfId="2339"/>
    <cellStyle name="Input 5" xfId="2068"/>
    <cellStyle name="ip0 -InpPercent" xfId="697"/>
    <cellStyle name="ip1 -InpPercent" xfId="698"/>
    <cellStyle name="ip2 -InpPercent" xfId="699"/>
    <cellStyle name="ip3 -InpPercent" xfId="700"/>
    <cellStyle name="ir0 -InpCurr" xfId="701"/>
    <cellStyle name="ir1 -InpCurr" xfId="702"/>
    <cellStyle name="ir2 -InpCurr" xfId="703"/>
    <cellStyle name="ir3 -InpCurr" xfId="704"/>
    <cellStyle name="ir4 -InpCurr" xfId="705"/>
    <cellStyle name="is0 -InpSideText" xfId="706"/>
    <cellStyle name="is1 -InpSideText" xfId="707"/>
    <cellStyle name="is2 -InpSideText" xfId="708"/>
    <cellStyle name="is3 -InpSideText" xfId="709"/>
    <cellStyle name="is4 -InpSideText" xfId="710"/>
    <cellStyle name="itn -InpTopTextNoWrap" xfId="711"/>
    <cellStyle name="itw -InpTopTextWrap" xfId="712"/>
    <cellStyle name="Label 1" xfId="877"/>
    <cellStyle name="Label 1 2" xfId="921"/>
    <cellStyle name="Label 2a" xfId="878"/>
    <cellStyle name="Label 2a 2" xfId="923"/>
    <cellStyle name="Label 2a centre" xfId="879"/>
    <cellStyle name="Label 2a centre 2" xfId="925"/>
    <cellStyle name="Label 2a centre 2 2" xfId="2494"/>
    <cellStyle name="Label 2a centre 3" xfId="2475"/>
    <cellStyle name="Label 2a merge" xfId="880"/>
    <cellStyle name="Label 2a merge 2" xfId="2476"/>
    <cellStyle name="Label 2b" xfId="881"/>
    <cellStyle name="Label 2b merged" xfId="882"/>
    <cellStyle name="Link" xfId="883"/>
    <cellStyle name="Link 2" xfId="927"/>
    <cellStyle name="Link 2 2" xfId="2495"/>
    <cellStyle name="Link 3" xfId="926"/>
    <cellStyle name="Link 4" xfId="2477"/>
    <cellStyle name="Linked Cell" xfId="332" builtinId="24" customBuiltin="1"/>
    <cellStyle name="Linked Cell 2" xfId="173"/>
    <cellStyle name="Linked Cell 2 2" xfId="174"/>
    <cellStyle name="Linked Cell 2 2 2" xfId="1217"/>
    <cellStyle name="Linked Cell 2 2 2 2" xfId="2618"/>
    <cellStyle name="Linked Cell 2 2 3" xfId="840"/>
    <cellStyle name="Linked Cell 2 2 3 2" xfId="2445"/>
    <cellStyle name="Linked Cell 2 2 4" xfId="1977"/>
    <cellStyle name="Linked Cell 2 3" xfId="1610"/>
    <cellStyle name="Linked Cell 2 3 2" xfId="2705"/>
    <cellStyle name="Linked Cell 2 4" xfId="1976"/>
    <cellStyle name="Linked Cell 3" xfId="714"/>
    <cellStyle name="Linked Cell 3 2" xfId="2343"/>
    <cellStyle name="Linked Cell 4" xfId="713"/>
    <cellStyle name="Linked Cell 4 2" xfId="2342"/>
    <cellStyle name="Linked Cell 5" xfId="2071"/>
    <cellStyle name="ltn -TableTextNoWrap" xfId="715"/>
    <cellStyle name="ltn -TableTextNoWrap 2" xfId="716"/>
    <cellStyle name="ltw -TableTextWrap" xfId="717"/>
    <cellStyle name="ltw -TableTextWrap 2" xfId="718"/>
    <cellStyle name="ltw -TableTextWrap 2 2" xfId="2345"/>
    <cellStyle name="ltw -TableTextWrap 3" xfId="2344"/>
    <cellStyle name="mmm" xfId="175"/>
    <cellStyle name="Neutral" xfId="328" builtinId="28" customBuiltin="1"/>
    <cellStyle name="Neutral 2" xfId="176"/>
    <cellStyle name="Neutral 2 2" xfId="177"/>
    <cellStyle name="Neutral 2 2 2" xfId="841"/>
    <cellStyle name="Neutral 2 2 2 2" xfId="2446"/>
    <cellStyle name="Neutral 2 2 3" xfId="1979"/>
    <cellStyle name="Neutral 2 3" xfId="1009"/>
    <cellStyle name="Neutral 2 3 2" xfId="2550"/>
    <cellStyle name="Neutral 2 4" xfId="1611"/>
    <cellStyle name="Neutral 2 4 2" xfId="2706"/>
    <cellStyle name="Neutral 2 5" xfId="720"/>
    <cellStyle name="Neutral 2 5 2" xfId="2347"/>
    <cellStyle name="Neutral 2 6" xfId="1978"/>
    <cellStyle name="Neutral 3" xfId="721"/>
    <cellStyle name="Neutral 3 2" xfId="2348"/>
    <cellStyle name="Neutral 4" xfId="719"/>
    <cellStyle name="Neutral 4 2" xfId="2346"/>
    <cellStyle name="Neutral 5" xfId="2067"/>
    <cellStyle name="Normal" xfId="0" builtinId="0"/>
    <cellStyle name="Normal - Style1" xfId="178"/>
    <cellStyle name="Normal - Style1 2" xfId="1980"/>
    <cellStyle name="Normal 10" xfId="179"/>
    <cellStyle name="Normal 10 2" xfId="180"/>
    <cellStyle name="Normal 10 2 2" xfId="181"/>
    <cellStyle name="Normal 10 2 2 2" xfId="1229"/>
    <cellStyle name="Normal 10 2 2 2 2" xfId="2627"/>
    <cellStyle name="Normal 10 2 2 3" xfId="1983"/>
    <cellStyle name="Normal 10 2 3" xfId="369"/>
    <cellStyle name="Normal 10 2 3 2" xfId="1094"/>
    <cellStyle name="Normal 10 2 3 2 2" xfId="2585"/>
    <cellStyle name="Normal 10 2 3 3" xfId="2120"/>
    <cellStyle name="Normal 10 2 4" xfId="842"/>
    <cellStyle name="Normal 10 2 4 2" xfId="2447"/>
    <cellStyle name="Normal 10 2 5" xfId="1982"/>
    <cellStyle name="Normal 10 3" xfId="182"/>
    <cellStyle name="Normal 10 3 2" xfId="183"/>
    <cellStyle name="Normal 10 3 2 2" xfId="1985"/>
    <cellStyle name="Normal 10 3 3" xfId="370"/>
    <cellStyle name="Normal 10 3 3 2" xfId="1218"/>
    <cellStyle name="Normal 10 3 3 2 2" xfId="2619"/>
    <cellStyle name="Normal 10 3 3 3" xfId="2121"/>
    <cellStyle name="Normal 10 3 4" xfId="1984"/>
    <cellStyle name="Normal 10 4" xfId="371"/>
    <cellStyle name="Normal 10 4 2" xfId="1849"/>
    <cellStyle name="Normal 10 4 2 2" xfId="2861"/>
    <cellStyle name="Normal 10 4 3" xfId="494"/>
    <cellStyle name="Normal 10 4 3 2" xfId="2221"/>
    <cellStyle name="Normal 10 4 4" xfId="2122"/>
    <cellStyle name="Normal 10 5" xfId="372"/>
    <cellStyle name="Normal 10 5 2" xfId="722"/>
    <cellStyle name="Normal 10 5 2 2" xfId="2349"/>
    <cellStyle name="Normal 10 5 3" xfId="2123"/>
    <cellStyle name="Normal 10 6" xfId="373"/>
    <cellStyle name="Normal 10 6 2" xfId="2124"/>
    <cellStyle name="Normal 10 7" xfId="374"/>
    <cellStyle name="Normal 10 7 2" xfId="2125"/>
    <cellStyle name="Normal 10 8" xfId="1981"/>
    <cellStyle name="Normal 10_LCI updated" xfId="184"/>
    <cellStyle name="Normal 101" xfId="2638"/>
    <cellStyle name="Normal 11" xfId="185"/>
    <cellStyle name="Normal 11 2" xfId="186"/>
    <cellStyle name="Normal 11 2 2" xfId="375"/>
    <cellStyle name="Normal 11 2 2 2" xfId="1230"/>
    <cellStyle name="Normal 11 2 2 2 2" xfId="2628"/>
    <cellStyle name="Normal 11 2 2 3" xfId="2126"/>
    <cellStyle name="Normal 11 2 3" xfId="1095"/>
    <cellStyle name="Normal 11 2 3 2" xfId="2586"/>
    <cellStyle name="Normal 11 2 4" xfId="1987"/>
    <cellStyle name="Normal 11 3" xfId="376"/>
    <cellStyle name="Normal 11 3 2" xfId="1219"/>
    <cellStyle name="Normal 11 3 2 2" xfId="2620"/>
    <cellStyle name="Normal 11 3 3" xfId="2127"/>
    <cellStyle name="Normal 11 4" xfId="377"/>
    <cellStyle name="Normal 11 4 2" xfId="1850"/>
    <cellStyle name="Normal 11 4 2 2" xfId="2862"/>
    <cellStyle name="Normal 11 4 3" xfId="2128"/>
    <cellStyle name="Normal 11 5" xfId="723"/>
    <cellStyle name="Normal 11 5 2" xfId="2350"/>
    <cellStyle name="Normal 11 6" xfId="1986"/>
    <cellStyle name="Normal 11_LCI updated" xfId="187"/>
    <cellStyle name="Normal 12" xfId="188"/>
    <cellStyle name="Normal 12 2" xfId="189"/>
    <cellStyle name="Normal 12 2 2" xfId="1231"/>
    <cellStyle name="Normal 12 2 2 2" xfId="2629"/>
    <cellStyle name="Normal 12 2 3" xfId="1096"/>
    <cellStyle name="Normal 12 2 3 2" xfId="2587"/>
    <cellStyle name="Normal 12 2 4" xfId="1989"/>
    <cellStyle name="Normal 12 3" xfId="1220"/>
    <cellStyle name="Normal 12 3 2" xfId="2621"/>
    <cellStyle name="Normal 12 4" xfId="1851"/>
    <cellStyle name="Normal 12 4 2" xfId="2863"/>
    <cellStyle name="Normal 12 5" xfId="724"/>
    <cellStyle name="Normal 12 5 2" xfId="2351"/>
    <cellStyle name="Normal 12 6" xfId="1988"/>
    <cellStyle name="Normal 13" xfId="190"/>
    <cellStyle name="Normal 13 2" xfId="191"/>
    <cellStyle name="Normal 13 2 2" xfId="1232"/>
    <cellStyle name="Normal 13 2 2 2" xfId="2630"/>
    <cellStyle name="Normal 13 2 3" xfId="1097"/>
    <cellStyle name="Normal 13 2 3 2" xfId="2588"/>
    <cellStyle name="Normal 13 2 4" xfId="1991"/>
    <cellStyle name="Normal 13 3" xfId="1221"/>
    <cellStyle name="Normal 13 3 2" xfId="2622"/>
    <cellStyle name="Normal 13 4" xfId="1852"/>
    <cellStyle name="Normal 13 4 2" xfId="2864"/>
    <cellStyle name="Normal 13 5" xfId="725"/>
    <cellStyle name="Normal 13 5 2" xfId="2352"/>
    <cellStyle name="Normal 13 6" xfId="1990"/>
    <cellStyle name="Normal 14" xfId="192"/>
    <cellStyle name="Normal 14 2" xfId="193"/>
    <cellStyle name="Normal 14 2 2" xfId="1233"/>
    <cellStyle name="Normal 14 2 2 2" xfId="2631"/>
    <cellStyle name="Normal 14 2 3" xfId="1098"/>
    <cellStyle name="Normal 14 2 3 2" xfId="2589"/>
    <cellStyle name="Normal 14 2 4" xfId="1993"/>
    <cellStyle name="Normal 14 3" xfId="1222"/>
    <cellStyle name="Normal 14 3 2" xfId="2623"/>
    <cellStyle name="Normal 14 4" xfId="1853"/>
    <cellStyle name="Normal 14 4 2" xfId="2865"/>
    <cellStyle name="Normal 14 5" xfId="726"/>
    <cellStyle name="Normal 14 5 2" xfId="2353"/>
    <cellStyle name="Normal 14 6" xfId="1992"/>
    <cellStyle name="Normal 15" xfId="194"/>
    <cellStyle name="Normal 15 2" xfId="971"/>
    <cellStyle name="Normal 15 2 2" xfId="1226"/>
    <cellStyle name="Normal 15 2 2 2" xfId="2626"/>
    <cellStyle name="Normal 15 2 3" xfId="2513"/>
    <cellStyle name="Normal 15 3" xfId="517"/>
    <cellStyle name="Normal 15 3 2" xfId="2235"/>
    <cellStyle name="Normal 15 4" xfId="1994"/>
    <cellStyle name="Normal 16" xfId="320"/>
    <cellStyle name="Normal 16 2" xfId="1093"/>
    <cellStyle name="Normal 16 2 2" xfId="2584"/>
    <cellStyle name="Normal 16 3" xfId="2115"/>
    <cellStyle name="Normal 16 4" xfId="2497"/>
    <cellStyle name="Normal 17" xfId="364"/>
    <cellStyle name="Normal 17 2" xfId="1178"/>
    <cellStyle name="Normal 17 2 2" xfId="2607"/>
    <cellStyle name="Normal 17 3" xfId="1715"/>
    <cellStyle name="Normal 17 3 2" xfId="2769"/>
    <cellStyle name="Normal 17 4" xfId="2116"/>
    <cellStyle name="Normal 18" xfId="365"/>
    <cellStyle name="Normal 18 2" xfId="1563"/>
    <cellStyle name="Normal 18 2 2" xfId="2663"/>
    <cellStyle name="Normal 18 3" xfId="2117"/>
    <cellStyle name="Normal 18 4" xfId="2105"/>
    <cellStyle name="Normal 19" xfId="366"/>
    <cellStyle name="Normal 19 2" xfId="1710"/>
    <cellStyle name="Normal 19 2 2" xfId="2767"/>
    <cellStyle name="Normal 19 3" xfId="2118"/>
    <cellStyle name="Normal 2" xfId="195"/>
    <cellStyle name="Normal 2 10" xfId="378"/>
    <cellStyle name="Normal 2 10 2" xfId="1179"/>
    <cellStyle name="Normal 2 10 2 2" xfId="2608"/>
    <cellStyle name="Normal 2 10 3" xfId="802"/>
    <cellStyle name="Normal 2 10 3 2" xfId="2408"/>
    <cellStyle name="Normal 2 10 4" xfId="2129"/>
    <cellStyle name="Normal 2 11" xfId="379"/>
    <cellStyle name="Normal 2 11 2" xfId="843"/>
    <cellStyle name="Normal 2 11 2 2" xfId="2448"/>
    <cellStyle name="Normal 2 11 3" xfId="2130"/>
    <cellStyle name="Normal 2 11 4" xfId="2505"/>
    <cellStyle name="Normal 2 12" xfId="855"/>
    <cellStyle name="Normal 2 12 2" xfId="2460"/>
    <cellStyle name="Normal 2 13" xfId="1995"/>
    <cellStyle name="Normal 2 2" xfId="196"/>
    <cellStyle name="Normal 2 2 10" xfId="2649"/>
    <cellStyle name="Normal 2 2 2" xfId="197"/>
    <cellStyle name="Normal 2 2 2 2" xfId="198"/>
    <cellStyle name="Normal 2 2 2 2 2" xfId="199"/>
    <cellStyle name="Normal 2 2 2 2 2 2" xfId="382"/>
    <cellStyle name="Normal 2 2 2 2 2 2 2" xfId="2133"/>
    <cellStyle name="Normal 2 2 2 2 3" xfId="383"/>
    <cellStyle name="Normal 2 2 2 2 3 2" xfId="2134"/>
    <cellStyle name="Normal 2 2 2 2 4" xfId="384"/>
    <cellStyle name="Normal 2 2 2 2 4 2" xfId="2135"/>
    <cellStyle name="Normal 2 2 2 2 5" xfId="381"/>
    <cellStyle name="Normal 2 2 2 2 5 2" xfId="2132"/>
    <cellStyle name="Normal 2 2 2 3" xfId="200"/>
    <cellStyle name="Normal 2 2 2 3 2" xfId="385"/>
    <cellStyle name="Normal 2 2 2 3 2 2" xfId="2136"/>
    <cellStyle name="Normal 2 2 2 4" xfId="386"/>
    <cellStyle name="Normal 2 2 2 4 2" xfId="2137"/>
    <cellStyle name="Normal 2 2 2 5" xfId="380"/>
    <cellStyle name="Normal 2 2 2 5 2" xfId="2131"/>
    <cellStyle name="Normal 2 2 3" xfId="201"/>
    <cellStyle name="Normal 2 2 3 2" xfId="202"/>
    <cellStyle name="Normal 2 2 3 2 2" xfId="203"/>
    <cellStyle name="Normal 2 2 3 3" xfId="204"/>
    <cellStyle name="Normal 2 2 3 4" xfId="387"/>
    <cellStyle name="Normal 2 2 3 4 2" xfId="2138"/>
    <cellStyle name="Normal 2 2 4" xfId="205"/>
    <cellStyle name="Normal 2 2 4 2" xfId="206"/>
    <cellStyle name="Normal 2 2 4 2 2" xfId="207"/>
    <cellStyle name="Normal 2 2 4 3" xfId="208"/>
    <cellStyle name="Normal 2 2 4 4" xfId="388"/>
    <cellStyle name="Normal 2 2 4 4 2" xfId="2139"/>
    <cellStyle name="Normal 2 2 5" xfId="389"/>
    <cellStyle name="Normal 2 2 5 2" xfId="727"/>
    <cellStyle name="Normal 2 2 5 3" xfId="2140"/>
    <cellStyle name="Normal 2 2 5 4" xfId="2762"/>
    <cellStyle name="Normal 2 2 6" xfId="390"/>
    <cellStyle name="Normal 2 2 6 2" xfId="728"/>
    <cellStyle name="Normal 2 2 6 2 2" xfId="2354"/>
    <cellStyle name="Normal 2 2 6 3" xfId="2141"/>
    <cellStyle name="Normal 2 2 6 4" xfId="2504"/>
    <cellStyle name="Normal 2 2 7" xfId="391"/>
    <cellStyle name="Normal 2 2 7 2" xfId="1078"/>
    <cellStyle name="Normal 2 2 7 2 2" xfId="2576"/>
    <cellStyle name="Normal 2 2 7 3" xfId="2142"/>
    <cellStyle name="Normal 2 2 8" xfId="469"/>
    <cellStyle name="Normal 2 2 8 2" xfId="2217"/>
    <cellStyle name="Normal 2 2 9" xfId="1996"/>
    <cellStyle name="Normal 2 2_C03" xfId="209"/>
    <cellStyle name="Normal 2 3" xfId="210"/>
    <cellStyle name="Normal 2 3 2" xfId="211"/>
    <cellStyle name="Normal 2 3 2 2" xfId="212"/>
    <cellStyle name="Normal 2 3 2 3" xfId="729"/>
    <cellStyle name="Normal 2 3 2 3 2" xfId="2355"/>
    <cellStyle name="Normal 2 3 3" xfId="213"/>
    <cellStyle name="Normal 2 3 3 2" xfId="1612"/>
    <cellStyle name="Normal 2 3 3 2 2" xfId="2707"/>
    <cellStyle name="Normal 2 3 3 3" xfId="2503"/>
    <cellStyle name="Normal 2 3 4" xfId="392"/>
    <cellStyle name="Normal 2 3 4 2" xfId="2143"/>
    <cellStyle name="Normal 2 3 5" xfId="2652"/>
    <cellStyle name="Normal 2 4" xfId="214"/>
    <cellStyle name="Normal 2 4 2" xfId="1997"/>
    <cellStyle name="Normal 2 4 3" xfId="2483"/>
    <cellStyle name="Normal 2 5" xfId="215"/>
    <cellStyle name="Normal 2 5 2" xfId="1998"/>
    <cellStyle name="Normal 2 6" xfId="216"/>
    <cellStyle name="Normal 2 6 2" xfId="1999"/>
    <cellStyle name="Normal 2 7" xfId="217"/>
    <cellStyle name="Normal 2 7 2" xfId="394"/>
    <cellStyle name="Normal 2 7 2 2" xfId="395"/>
    <cellStyle name="Normal 2 7 2 2 2" xfId="2146"/>
    <cellStyle name="Normal 2 7 2 3" xfId="396"/>
    <cellStyle name="Normal 2 7 2 3 2" xfId="2147"/>
    <cellStyle name="Normal 2 7 2 4" xfId="397"/>
    <cellStyle name="Normal 2 7 2 4 2" xfId="2148"/>
    <cellStyle name="Normal 2 7 2 5" xfId="730"/>
    <cellStyle name="Normal 2 7 2 6" xfId="2145"/>
    <cellStyle name="Normal 2 7 3" xfId="398"/>
    <cellStyle name="Normal 2 7 3 2" xfId="2149"/>
    <cellStyle name="Normal 2 7 4" xfId="399"/>
    <cellStyle name="Normal 2 7 4 2" xfId="2150"/>
    <cellStyle name="Normal 2 7 5" xfId="393"/>
    <cellStyle name="Normal 2 7 5 2" xfId="2144"/>
    <cellStyle name="Normal 2 7 6" xfId="2000"/>
    <cellStyle name="Normal 2 7 7" xfId="2755"/>
    <cellStyle name="Normal 2 8" xfId="218"/>
    <cellStyle name="Normal 2 8 2" xfId="400"/>
    <cellStyle name="Normal 2 8 2 2" xfId="731"/>
    <cellStyle name="Normal 2 8 2 3" xfId="2151"/>
    <cellStyle name="Normal 2 8 3" xfId="2001"/>
    <cellStyle name="Normal 2 9" xfId="219"/>
    <cellStyle name="Normal 2 9 2" xfId="401"/>
    <cellStyle name="Normal 2 9 2 2" xfId="1077"/>
    <cellStyle name="Normal 2 9 2 3" xfId="2152"/>
    <cellStyle name="Normal 2 9 3" xfId="797"/>
    <cellStyle name="Normal 2 9 3 2" xfId="2403"/>
    <cellStyle name="Normal 2 9 4" xfId="2002"/>
    <cellStyle name="Normal 2_C03" xfId="220"/>
    <cellStyle name="Normal 20" xfId="367"/>
    <cellStyle name="Normal 20 2" xfId="1629"/>
    <cellStyle name="Normal 20 2 2" xfId="2722"/>
    <cellStyle name="Normal 20 3" xfId="2119"/>
    <cellStyle name="Normal 21" xfId="434"/>
    <cellStyle name="Normal 21 2" xfId="1722"/>
    <cellStyle name="Normal 21 2 2" xfId="2772"/>
    <cellStyle name="Normal 21 3" xfId="1653"/>
    <cellStyle name="Normal 21 3 2" xfId="2742"/>
    <cellStyle name="Normal 21 4" xfId="2184"/>
    <cellStyle name="Normal 22" xfId="467"/>
    <cellStyle name="Normal 22 2" xfId="1727"/>
    <cellStyle name="Normal 22 2 2" xfId="2773"/>
    <cellStyle name="Normal 22 3" xfId="1662"/>
    <cellStyle name="Normal 22 3 2" xfId="2747"/>
    <cellStyle name="Normal 22 4" xfId="2216"/>
    <cellStyle name="Normal 23" xfId="1664"/>
    <cellStyle name="Normal 23 2" xfId="1729"/>
    <cellStyle name="Normal 23 2 2" xfId="2774"/>
    <cellStyle name="Normal 23 3" xfId="2749"/>
    <cellStyle name="Normal 24" xfId="1669"/>
    <cellStyle name="Normal 24 2" xfId="2751"/>
    <cellStyle name="Normal 25" xfId="1687"/>
    <cellStyle name="Normal 25 2" xfId="2753"/>
    <cellStyle name="Normal 26" xfId="1690"/>
    <cellStyle name="Normal 26 2" xfId="2754"/>
    <cellStyle name="Normal 27" xfId="1692"/>
    <cellStyle name="Normal 27 2" xfId="2756"/>
    <cellStyle name="Normal 28" xfId="1694"/>
    <cellStyle name="Normal 28 2" xfId="2757"/>
    <cellStyle name="Normal 29" xfId="1696"/>
    <cellStyle name="Normal 29 2" xfId="2758"/>
    <cellStyle name="Normal 3" xfId="221"/>
    <cellStyle name="Normal 3 10" xfId="1658"/>
    <cellStyle name="Normal 3 10 2" xfId="2744"/>
    <cellStyle name="Normal 3 11" xfId="470"/>
    <cellStyle name="Normal 3 11 2" xfId="2218"/>
    <cellStyle name="Normal 3 12" xfId="2003"/>
    <cellStyle name="Normal 3 2" xfId="222"/>
    <cellStyle name="Normal 3 2 2" xfId="223"/>
    <cellStyle name="Normal 3 2 2 2" xfId="224"/>
    <cellStyle name="Normal 3 2 2 2 2" xfId="2006"/>
    <cellStyle name="Normal 3 2 2 3" xfId="732"/>
    <cellStyle name="Normal 3 2 2 3 2" xfId="2356"/>
    <cellStyle name="Normal 3 2 2 4" xfId="2005"/>
    <cellStyle name="Normal 3 2 3" xfId="402"/>
    <cellStyle name="Normal 3 2 3 2" xfId="733"/>
    <cellStyle name="Normal 3 2 3 2 2" xfId="2357"/>
    <cellStyle name="Normal 3 2 3 3" xfId="496"/>
    <cellStyle name="Normal 3 2 3 3 2" xfId="2223"/>
    <cellStyle name="Normal 3 2 3 4" xfId="2153"/>
    <cellStyle name="Normal 3 2 3 5" xfId="2752"/>
    <cellStyle name="Normal 3 2 4" xfId="969"/>
    <cellStyle name="Normal 3 2 4 2" xfId="2511"/>
    <cellStyle name="Normal 3 2 5" xfId="2004"/>
    <cellStyle name="Normal 3 3" xfId="225"/>
    <cellStyle name="Normal 3 3 2" xfId="226"/>
    <cellStyle name="Normal 3 3 2 2" xfId="2008"/>
    <cellStyle name="Normal 3 3 2 3" xfId="2502"/>
    <cellStyle name="Normal 3 3 3" xfId="227"/>
    <cellStyle name="Normal 3 3 3 2" xfId="973"/>
    <cellStyle name="Normal 3 3 3 2 2" xfId="2515"/>
    <cellStyle name="Normal 3 3 3 3" xfId="2009"/>
    <cellStyle name="Normal 3 3 4" xfId="497"/>
    <cellStyle name="Normal 3 3 4 2" xfId="2224"/>
    <cellStyle name="Normal 3 3 5" xfId="2007"/>
    <cellStyle name="Normal 3 3 6" xfId="2750"/>
    <cellStyle name="Normal 3 3_output data 08 to 10" xfId="228"/>
    <cellStyle name="Normal 3 4" xfId="229"/>
    <cellStyle name="Normal 3 4 2" xfId="2010"/>
    <cellStyle name="Normal 3 5" xfId="230"/>
    <cellStyle name="Normal 3 5 2" xfId="231"/>
    <cellStyle name="Normal 3 5 2 2" xfId="2012"/>
    <cellStyle name="Normal 3 5 3" xfId="734"/>
    <cellStyle name="Normal 3 5 3 2" xfId="2358"/>
    <cellStyle name="Normal 3 5 4" xfId="2011"/>
    <cellStyle name="Normal 3 5 5" xfId="2748"/>
    <cellStyle name="Normal 3 6" xfId="232"/>
    <cellStyle name="Normal 3 6 2" xfId="233"/>
    <cellStyle name="Normal 3 6 2 2" xfId="2014"/>
    <cellStyle name="Normal 3 6 3" xfId="403"/>
    <cellStyle name="Normal 3 6 3 2" xfId="844"/>
    <cellStyle name="Normal 3 6 3 2 2" xfId="2449"/>
    <cellStyle name="Normal 3 6 3 3" xfId="2154"/>
    <cellStyle name="Normal 3 6 4" xfId="2013"/>
    <cellStyle name="Normal 3 7" xfId="404"/>
    <cellStyle name="Normal 3 7 2" xfId="1613"/>
    <cellStyle name="Normal 3 7 2 2" xfId="2708"/>
    <cellStyle name="Normal 3 7 3" xfId="495"/>
    <cellStyle name="Normal 3 7 3 2" xfId="2222"/>
    <cellStyle name="Normal 3 7 4" xfId="2155"/>
    <cellStyle name="Normal 3 8" xfId="1627"/>
    <cellStyle name="Normal 3 8 2" xfId="2720"/>
    <cellStyle name="Normal 3 9" xfId="1623"/>
    <cellStyle name="Normal 3 9 2" xfId="2717"/>
    <cellStyle name="Normal 3_LCI updated" xfId="234"/>
    <cellStyle name="Normal 30" xfId="235"/>
    <cellStyle name="Normal 30 2" xfId="2015"/>
    <cellStyle name="Normal 31" xfId="236"/>
    <cellStyle name="Normal 31 2" xfId="2016"/>
    <cellStyle name="Normal 32" xfId="1698"/>
    <cellStyle name="Normal 32 2" xfId="2759"/>
    <cellStyle name="Normal 33" xfId="1700"/>
    <cellStyle name="Normal 33 2" xfId="2760"/>
    <cellStyle name="Normal 34" xfId="1702"/>
    <cellStyle name="Normal 34 2" xfId="2761"/>
    <cellStyle name="Normal 35" xfId="1704"/>
    <cellStyle name="Normal 35 2" xfId="2763"/>
    <cellStyle name="Normal 36" xfId="1706"/>
    <cellStyle name="Normal 36 2" xfId="2764"/>
    <cellStyle name="Normal 37" xfId="1708"/>
    <cellStyle name="Normal 37 2" xfId="2765"/>
    <cellStyle name="Normal 38" xfId="1709"/>
    <cellStyle name="Normal 38 2" xfId="2766"/>
    <cellStyle name="Normal 39" xfId="1817"/>
    <cellStyle name="Normal 39 2" xfId="2860"/>
    <cellStyle name="Normal 4" xfId="237"/>
    <cellStyle name="Normal 4 10" xfId="405"/>
    <cellStyle name="Normal 4 10 2" xfId="1660"/>
    <cellStyle name="Normal 4 10 2 2" xfId="2746"/>
    <cellStyle name="Normal 4 10 3" xfId="2156"/>
    <cellStyle name="Normal 4 11" xfId="406"/>
    <cellStyle name="Normal 4 11 2" xfId="2157"/>
    <cellStyle name="Normal 4 12" xfId="471"/>
    <cellStyle name="Normal 4 13" xfId="2017"/>
    <cellStyle name="Normal 4 14" xfId="2651"/>
    <cellStyle name="Normal 4 2" xfId="238"/>
    <cellStyle name="Normal 4 2 2" xfId="239"/>
    <cellStyle name="Normal 4 2 2 2" xfId="409"/>
    <cellStyle name="Normal 4 2 2 2 2" xfId="410"/>
    <cellStyle name="Normal 4 2 2 2 2 2" xfId="2161"/>
    <cellStyle name="Normal 4 2 2 2 3" xfId="411"/>
    <cellStyle name="Normal 4 2 2 2 3 2" xfId="2162"/>
    <cellStyle name="Normal 4 2 2 2 4" xfId="412"/>
    <cellStyle name="Normal 4 2 2 2 4 2" xfId="2163"/>
    <cellStyle name="Normal 4 2 2 2 5" xfId="2160"/>
    <cellStyle name="Normal 4 2 2 3" xfId="413"/>
    <cellStyle name="Normal 4 2 2 3 2" xfId="2164"/>
    <cellStyle name="Normal 4 2 2 4" xfId="414"/>
    <cellStyle name="Normal 4 2 2 4 2" xfId="2165"/>
    <cellStyle name="Normal 4 2 2 5" xfId="408"/>
    <cellStyle name="Normal 4 2 2 5 2" xfId="2159"/>
    <cellStyle name="Normal 4 2 2 6" xfId="2019"/>
    <cellStyle name="Normal 4 2 3" xfId="240"/>
    <cellStyle name="Normal 4 2 3 2" xfId="415"/>
    <cellStyle name="Normal 4 2 3 2 2" xfId="735"/>
    <cellStyle name="Normal 4 2 3 2 3" xfId="2166"/>
    <cellStyle name="Normal 4 2 3 3" xfId="2020"/>
    <cellStyle name="Normal 4 2 4" xfId="416"/>
    <cellStyle name="Normal 4 2 4 2" xfId="736"/>
    <cellStyle name="Normal 4 2 4 2 2" xfId="2359"/>
    <cellStyle name="Normal 4 2 4 3" xfId="2167"/>
    <cellStyle name="Normal 4 2 5" xfId="417"/>
    <cellStyle name="Normal 4 2 5 2" xfId="2168"/>
    <cellStyle name="Normal 4 2 6" xfId="418"/>
    <cellStyle name="Normal 4 2 6 2" xfId="2169"/>
    <cellStyle name="Normal 4 2 7" xfId="419"/>
    <cellStyle name="Normal 4 2 7 2" xfId="2170"/>
    <cellStyle name="Normal 4 2 8" xfId="407"/>
    <cellStyle name="Normal 4 2 8 2" xfId="2158"/>
    <cellStyle name="Normal 4 2 9" xfId="2018"/>
    <cellStyle name="Normal 4 2_output data 08 to 10" xfId="241"/>
    <cellStyle name="Normal 4 3" xfId="242"/>
    <cellStyle name="Normal 4 3 2" xfId="420"/>
    <cellStyle name="Normal 4 3 2 2" xfId="974"/>
    <cellStyle name="Normal 4 3 2 2 2" xfId="2516"/>
    <cellStyle name="Normal 4 3 2 3" xfId="2171"/>
    <cellStyle name="Normal 4 3 3" xfId="737"/>
    <cellStyle name="Normal 4 3 4" xfId="2021"/>
    <cellStyle name="Normal 4 3 5" xfId="2715"/>
    <cellStyle name="Normal 4 4" xfId="243"/>
    <cellStyle name="Normal 4 4 2" xfId="244"/>
    <cellStyle name="Normal 4 4 3" xfId="421"/>
    <cellStyle name="Normal 4 4 3 2" xfId="2172"/>
    <cellStyle name="Normal 4 5" xfId="422"/>
    <cellStyle name="Normal 4 5 2" xfId="1614"/>
    <cellStyle name="Normal 4 5 2 2" xfId="2709"/>
    <cellStyle name="Normal 4 5 3" xfId="2173"/>
    <cellStyle name="Normal 4 6" xfId="423"/>
    <cellStyle name="Normal 4 6 2" xfId="1628"/>
    <cellStyle name="Normal 4 6 2 2" xfId="2721"/>
    <cellStyle name="Normal 4 6 3" xfId="2174"/>
    <cellStyle name="Normal 4 7" xfId="424"/>
    <cellStyle name="Normal 4 7 2" xfId="425"/>
    <cellStyle name="Normal 4 7 2 2" xfId="426"/>
    <cellStyle name="Normal 4 7 2 2 2" xfId="2177"/>
    <cellStyle name="Normal 4 7 2 3" xfId="427"/>
    <cellStyle name="Normal 4 7 2 3 2" xfId="2178"/>
    <cellStyle name="Normal 4 7 2 4" xfId="428"/>
    <cellStyle name="Normal 4 7 2 4 2" xfId="2179"/>
    <cellStyle name="Normal 4 7 2 5" xfId="2176"/>
    <cellStyle name="Normal 4 7 3" xfId="429"/>
    <cellStyle name="Normal 4 7 3 2" xfId="2180"/>
    <cellStyle name="Normal 4 7 4" xfId="430"/>
    <cellStyle name="Normal 4 7 4 2" xfId="2181"/>
    <cellStyle name="Normal 4 7 5" xfId="1622"/>
    <cellStyle name="Normal 4 7 5 2" xfId="2716"/>
    <cellStyle name="Normal 4 7 6" xfId="2175"/>
    <cellStyle name="Normal 4 8" xfId="431"/>
    <cellStyle name="Normal 4 8 2" xfId="1659"/>
    <cellStyle name="Normal 4 8 2 2" xfId="2745"/>
    <cellStyle name="Normal 4 8 3" xfId="2182"/>
    <cellStyle name="Normal 4 9" xfId="432"/>
    <cellStyle name="Normal 4 9 2" xfId="1654"/>
    <cellStyle name="Normal 4 9 2 2" xfId="2743"/>
    <cellStyle name="Normal 4 9 3" xfId="2183"/>
    <cellStyle name="Normal 4_LCI updated" xfId="245"/>
    <cellStyle name="Normal 40" xfId="1857"/>
    <cellStyle name="Normal 40 2" xfId="2869"/>
    <cellStyle name="Normal 41" xfId="1858"/>
    <cellStyle name="Normal 41 2" xfId="2870"/>
    <cellStyle name="Normal 42" xfId="1860"/>
    <cellStyle name="Normal 42 2" xfId="2871"/>
    <cellStyle name="Normal 43" xfId="1862"/>
    <cellStyle name="Normal 43 2" xfId="2872"/>
    <cellStyle name="Normal 44" xfId="1864"/>
    <cellStyle name="Normal 45" xfId="2059"/>
    <cellStyle name="Normal 46" xfId="2741"/>
    <cellStyle name="Normal 47" xfId="2653"/>
    <cellStyle name="Normal 48" xfId="2658"/>
    <cellStyle name="Normal 49" xfId="2874"/>
    <cellStyle name="Normal 5" xfId="246"/>
    <cellStyle name="Normal 5 2" xfId="247"/>
    <cellStyle name="Normal 5 2 2" xfId="846"/>
    <cellStyle name="Normal 5 2 2 2" xfId="2451"/>
    <cellStyle name="Normal 5 2 3" xfId="738"/>
    <cellStyle name="Normal 5 2 4" xfId="2023"/>
    <cellStyle name="Normal 5 3" xfId="248"/>
    <cellStyle name="Normal 5 3 2" xfId="435"/>
    <cellStyle name="Normal 5 3 2 2" xfId="972"/>
    <cellStyle name="Normal 5 3 2 2 2" xfId="2514"/>
    <cellStyle name="Normal 5 3 2 3" xfId="2185"/>
    <cellStyle name="Normal 5 3 3" xfId="1079"/>
    <cellStyle name="Normal 5 3 4" xfId="845"/>
    <cellStyle name="Normal 5 3 4 2" xfId="2450"/>
    <cellStyle name="Normal 5 3 5" xfId="2024"/>
    <cellStyle name="Normal 5 3 6" xfId="2657"/>
    <cellStyle name="Normal 5 4" xfId="249"/>
    <cellStyle name="Normal 5 4 2" xfId="250"/>
    <cellStyle name="Normal 5 4 3" xfId="436"/>
    <cellStyle name="Normal 5 4 3 2" xfId="1615"/>
    <cellStyle name="Normal 5 4 3 2 2" xfId="2710"/>
    <cellStyle name="Normal 5 4 3 3" xfId="2186"/>
    <cellStyle name="Normal 5 5" xfId="437"/>
    <cellStyle name="Normal 5 5 2" xfId="2187"/>
    <cellStyle name="Normal 5 6" xfId="438"/>
    <cellStyle name="Normal 5 6 2" xfId="2188"/>
    <cellStyle name="Normal 5 7" xfId="439"/>
    <cellStyle name="Normal 5 7 2" xfId="2189"/>
    <cellStyle name="Normal 5 8" xfId="2022"/>
    <cellStyle name="Normal 5_LCI updated" xfId="251"/>
    <cellStyle name="Normal 50" xfId="2506"/>
    <cellStyle name="Normal 51" xfId="2875"/>
    <cellStyle name="Normal 52" xfId="2879"/>
    <cellStyle name="Normal 53" xfId="2882"/>
    <cellStyle name="Normal 54" xfId="2885"/>
    <cellStyle name="Normal 55" xfId="440"/>
    <cellStyle name="Normal 55 2" xfId="2190"/>
    <cellStyle name="Normal 56" xfId="441"/>
    <cellStyle name="Normal 56 2" xfId="2191"/>
    <cellStyle name="Normal 57" xfId="2886"/>
    <cellStyle name="Normal 58" xfId="2888"/>
    <cellStyle name="Normal 59" xfId="2890"/>
    <cellStyle name="Normal 6" xfId="252"/>
    <cellStyle name="Normal 6 2" xfId="253"/>
    <cellStyle name="Normal 6 2 2" xfId="254"/>
    <cellStyle name="Normal 6 2 2 2" xfId="848"/>
    <cellStyle name="Normal 6 2 2 2 2" xfId="2453"/>
    <cellStyle name="Normal 6 2 2 3" xfId="2027"/>
    <cellStyle name="Normal 6 2 3" xfId="442"/>
    <cellStyle name="Normal 6 2 3 2" xfId="499"/>
    <cellStyle name="Normal 6 2 3 2 2" xfId="2226"/>
    <cellStyle name="Normal 6 2 3 3" xfId="2192"/>
    <cellStyle name="Normal 6 2 4" xfId="2026"/>
    <cellStyle name="Normal 6 2 5" xfId="2634"/>
    <cellStyle name="Normal 6 3" xfId="255"/>
    <cellStyle name="Normal 6 3 2" xfId="443"/>
    <cellStyle name="Normal 6 3 2 2" xfId="847"/>
    <cellStyle name="Normal 6 3 2 2 2" xfId="2452"/>
    <cellStyle name="Normal 6 3 2 3" xfId="2193"/>
    <cellStyle name="Normal 6 3 3" xfId="2028"/>
    <cellStyle name="Normal 6 4" xfId="444"/>
    <cellStyle name="Normal 6 4 2" xfId="1573"/>
    <cellStyle name="Normal 6 4 2 2" xfId="2669"/>
    <cellStyle name="Normal 6 4 3" xfId="498"/>
    <cellStyle name="Normal 6 4 3 2" xfId="2225"/>
    <cellStyle name="Normal 6 4 4" xfId="2194"/>
    <cellStyle name="Normal 6 5" xfId="445"/>
    <cellStyle name="Normal 6 5 2" xfId="2195"/>
    <cellStyle name="Normal 6 6" xfId="446"/>
    <cellStyle name="Normal 6 6 2" xfId="2196"/>
    <cellStyle name="Normal 6 7" xfId="447"/>
    <cellStyle name="Normal 6 7 2" xfId="2197"/>
    <cellStyle name="Normal 6 8" xfId="2025"/>
    <cellStyle name="Normal 6_LCI updated" xfId="256"/>
    <cellStyle name="Normal 7" xfId="257"/>
    <cellStyle name="Normal 7 2" xfId="258"/>
    <cellStyle name="Normal 7 2 2" xfId="259"/>
    <cellStyle name="Normal 7 2 2 2" xfId="739"/>
    <cellStyle name="Normal 7 2 2 2 2" xfId="2360"/>
    <cellStyle name="Normal 7 2 2 3" xfId="2031"/>
    <cellStyle name="Normal 7 2 3" xfId="448"/>
    <cellStyle name="Normal 7 2 3 2" xfId="501"/>
    <cellStyle name="Normal 7 2 3 2 2" xfId="2228"/>
    <cellStyle name="Normal 7 2 3 3" xfId="2198"/>
    <cellStyle name="Normal 7 2 4" xfId="2030"/>
    <cellStyle name="Normal 7 3" xfId="260"/>
    <cellStyle name="Normal 7 3 2" xfId="261"/>
    <cellStyle name="Normal 7 3 2 2" xfId="849"/>
    <cellStyle name="Normal 7 3 2 2 2" xfId="2454"/>
    <cellStyle name="Normal 7 3 2 3" xfId="2033"/>
    <cellStyle name="Normal 7 3 3" xfId="449"/>
    <cellStyle name="Normal 7 3 3 2" xfId="502"/>
    <cellStyle name="Normal 7 3 3 2 2" xfId="2229"/>
    <cellStyle name="Normal 7 3 3 3" xfId="2199"/>
    <cellStyle name="Normal 7 3 4" xfId="2032"/>
    <cellStyle name="Normal 7 4" xfId="262"/>
    <cellStyle name="Normal 7 4 2" xfId="450"/>
    <cellStyle name="Normal 7 4 2 2" xfId="2200"/>
    <cellStyle name="Normal 7 4 3" xfId="2034"/>
    <cellStyle name="Normal 7 5" xfId="263"/>
    <cellStyle name="Normal 7 5 2" xfId="451"/>
    <cellStyle name="Normal 7 5 2 2" xfId="740"/>
    <cellStyle name="Normal 7 5 2 2 2" xfId="2361"/>
    <cellStyle name="Normal 7 5 2 3" xfId="2201"/>
    <cellStyle name="Normal 7 5 3" xfId="2035"/>
    <cellStyle name="Normal 7 6" xfId="452"/>
    <cellStyle name="Normal 7 6 2" xfId="500"/>
    <cellStyle name="Normal 7 6 2 2" xfId="2227"/>
    <cellStyle name="Normal 7 6 3" xfId="2202"/>
    <cellStyle name="Normal 7 6 4" xfId="2661"/>
    <cellStyle name="Normal 7 7" xfId="453"/>
    <cellStyle name="Normal 7 7 2" xfId="2203"/>
    <cellStyle name="Normal 7 8" xfId="2029"/>
    <cellStyle name="Normal 7_LCI updated" xfId="264"/>
    <cellStyle name="Normal 8" xfId="265"/>
    <cellStyle name="Normal 8 2" xfId="266"/>
    <cellStyle name="Normal 8 2 2" xfId="454"/>
    <cellStyle name="Normal 8 2 2 2" xfId="741"/>
    <cellStyle name="Normal 8 2 2 2 2" xfId="2362"/>
    <cellStyle name="Normal 8 2 2 3" xfId="2204"/>
    <cellStyle name="Normal 8 2 3" xfId="2037"/>
    <cellStyle name="Normal 8 3" xfId="455"/>
    <cellStyle name="Normal 8 3 2" xfId="1099"/>
    <cellStyle name="Normal 8 3 2 2" xfId="1234"/>
    <cellStyle name="Normal 8 3 2 2 2" xfId="2632"/>
    <cellStyle name="Normal 8 3 2 3" xfId="2590"/>
    <cellStyle name="Normal 8 3 3" xfId="1223"/>
    <cellStyle name="Normal 8 3 3 2" xfId="2624"/>
    <cellStyle name="Normal 8 3 4" xfId="1854"/>
    <cellStyle name="Normal 8 3 4 2" xfId="2866"/>
    <cellStyle name="Normal 8 3 5" xfId="742"/>
    <cellStyle name="Normal 8 3 5 2" xfId="2363"/>
    <cellStyle name="Normal 8 3 6" xfId="503"/>
    <cellStyle name="Normal 8 3 6 2" xfId="2230"/>
    <cellStyle name="Normal 8 3 7" xfId="2205"/>
    <cellStyle name="Normal 8 4" xfId="456"/>
    <cellStyle name="Normal 8 4 2" xfId="1080"/>
    <cellStyle name="Normal 8 4 2 2" xfId="2577"/>
    <cellStyle name="Normal 8 4 3" xfId="850"/>
    <cellStyle name="Normal 8 4 3 2" xfId="2455"/>
    <cellStyle name="Normal 8 4 4" xfId="2206"/>
    <cellStyle name="Normal 8 5" xfId="457"/>
    <cellStyle name="Normal 8 5 2" xfId="928"/>
    <cellStyle name="Normal 8 5 2 2" xfId="2496"/>
    <cellStyle name="Normal 8 5 3" xfId="2207"/>
    <cellStyle name="Normal 8 6" xfId="458"/>
    <cellStyle name="Normal 8 6 2" xfId="2208"/>
    <cellStyle name="Normal 8 7" xfId="459"/>
    <cellStyle name="Normal 8 7 2" xfId="2209"/>
    <cellStyle name="Normal 8 8" xfId="2036"/>
    <cellStyle name="Normal 9" xfId="267"/>
    <cellStyle name="Normal 9 2" xfId="460"/>
    <cellStyle name="Normal 9 2 2" xfId="2210"/>
    <cellStyle name="Normal 9 2 3" xfId="2602"/>
    <cellStyle name="Normal 9 3" xfId="461"/>
    <cellStyle name="Normal 9 3 2" xfId="2211"/>
    <cellStyle name="Normal 9 3 3" xfId="2662"/>
    <cellStyle name="Normal 9 4" xfId="462"/>
    <cellStyle name="Normal 9 4 2" xfId="2212"/>
    <cellStyle name="Normal 9 5" xfId="463"/>
    <cellStyle name="Normal 9 5 2" xfId="2213"/>
    <cellStyle name="Normal 9 6" xfId="464"/>
    <cellStyle name="Normal 9 6 2" xfId="2214"/>
    <cellStyle name="Normal 9 7" xfId="465"/>
    <cellStyle name="Normal 9 7 2" xfId="2215"/>
    <cellStyle name="Normal 9 8" xfId="2038"/>
    <cellStyle name="Normal 9 9" xfId="2508"/>
    <cellStyle name="Normal_alltabls" xfId="1859"/>
    <cellStyle name="Note" xfId="335" builtinId="10" customBuiltin="1"/>
    <cellStyle name="Note 2" xfId="268"/>
    <cellStyle name="Note 2 2" xfId="269"/>
    <cellStyle name="Note 2 2 2" xfId="270"/>
    <cellStyle name="Note 2 2 2 2" xfId="1807"/>
    <cellStyle name="Note 2 2 2 2 2" xfId="2850"/>
    <cellStyle name="Note 2 2 2 3" xfId="1633"/>
    <cellStyle name="Note 2 2 2 3 2" xfId="2726"/>
    <cellStyle name="Note 2 2 2 4" xfId="2041"/>
    <cellStyle name="Note 2 2 3" xfId="1762"/>
    <cellStyle name="Note 2 2 3 2" xfId="2805"/>
    <cellStyle name="Note 2 2 4" xfId="851"/>
    <cellStyle name="Note 2 2 4 2" xfId="2456"/>
    <cellStyle name="Note 2 2 5" xfId="2040"/>
    <cellStyle name="Note 2 3" xfId="271"/>
    <cellStyle name="Note 2 3 2" xfId="1638"/>
    <cellStyle name="Note 2 3 2 2" xfId="1811"/>
    <cellStyle name="Note 2 3 2 2 2" xfId="2854"/>
    <cellStyle name="Note 2 3 2 3" xfId="2731"/>
    <cellStyle name="Note 2 3 3" xfId="1771"/>
    <cellStyle name="Note 2 3 3 2" xfId="2814"/>
    <cellStyle name="Note 2 3 4" xfId="1010"/>
    <cellStyle name="Note 2 3 4 2" xfId="2551"/>
    <cellStyle name="Note 2 3 5" xfId="2042"/>
    <cellStyle name="Note 2 4" xfId="1018"/>
    <cellStyle name="Note 2 4 2" xfId="1643"/>
    <cellStyle name="Note 2 4 2 2" xfId="1815"/>
    <cellStyle name="Note 2 4 2 2 2" xfId="2858"/>
    <cellStyle name="Note 2 4 2 3" xfId="2736"/>
    <cellStyle name="Note 2 4 3" xfId="1777"/>
    <cellStyle name="Note 2 4 3 2" xfId="2820"/>
    <cellStyle name="Note 2 4 4" xfId="2559"/>
    <cellStyle name="Note 2 5" xfId="1616"/>
    <cellStyle name="Note 2 5 2" xfId="1801"/>
    <cellStyle name="Note 2 5 2 2" xfId="2844"/>
    <cellStyle name="Note 2 5 3" xfId="2711"/>
    <cellStyle name="Note 2 6" xfId="744"/>
    <cellStyle name="Note 2 6 2" xfId="2365"/>
    <cellStyle name="Note 2 7" xfId="2039"/>
    <cellStyle name="Note 3" xfId="272"/>
    <cellStyle name="Note 3 2" xfId="273"/>
    <cellStyle name="Note 3 2 2" xfId="1224"/>
    <cellStyle name="Note 3 2 2 2" xfId="2625"/>
    <cellStyle name="Note 3 2 3" xfId="2044"/>
    <cellStyle name="Note 3 3" xfId="745"/>
    <cellStyle name="Note 3 3 2" xfId="2366"/>
    <cellStyle name="Note 3 4" xfId="2043"/>
    <cellStyle name="Note 4" xfId="743"/>
    <cellStyle name="Note 4 2" xfId="1082"/>
    <cellStyle name="Note 4 2 2" xfId="1782"/>
    <cellStyle name="Note 4 2 2 2" xfId="2825"/>
    <cellStyle name="Note 4 2 3" xfId="2578"/>
    <cellStyle name="Note 4 3" xfId="1750"/>
    <cellStyle name="Note 4 3 2" xfId="2794"/>
    <cellStyle name="Note 4 4" xfId="2364"/>
    <cellStyle name="Note 5" xfId="803"/>
    <cellStyle name="Note 5 2" xfId="1630"/>
    <cellStyle name="Note 5 2 2" xfId="1721"/>
    <cellStyle name="Note 5 2 2 2" xfId="2771"/>
    <cellStyle name="Note 5 2 3" xfId="1804"/>
    <cellStyle name="Note 5 2 3 2" xfId="2847"/>
    <cellStyle name="Note 5 2 4" xfId="2723"/>
    <cellStyle name="Note 5 3" xfId="1712"/>
    <cellStyle name="Note 5 3 2" xfId="2768"/>
    <cellStyle name="Note 5 4" xfId="1755"/>
    <cellStyle name="Note 5 4 2" xfId="2798"/>
    <cellStyle name="Note 5 5" xfId="2409"/>
    <cellStyle name="Note 6" xfId="2074"/>
    <cellStyle name="notes" xfId="274"/>
    <cellStyle name="notes 2" xfId="2045"/>
    <cellStyle name="Output" xfId="330" builtinId="21" customBuiltin="1"/>
    <cellStyle name="Output 2" xfId="275"/>
    <cellStyle name="Output 2 2" xfId="276"/>
    <cellStyle name="Output 2 2 2" xfId="1634"/>
    <cellStyle name="Output 2 2 2 2" xfId="1734"/>
    <cellStyle name="Output 2 2 2 2 2" xfId="2778"/>
    <cellStyle name="Output 2 2 2 3" xfId="2727"/>
    <cellStyle name="Output 2 2 3" xfId="1763"/>
    <cellStyle name="Output 2 2 3 2" xfId="2806"/>
    <cellStyle name="Output 2 2 4" xfId="1748"/>
    <cellStyle name="Output 2 2 4 2" xfId="2792"/>
    <cellStyle name="Output 2 2 5" xfId="852"/>
    <cellStyle name="Output 2 2 5 2" xfId="2457"/>
    <cellStyle name="Output 2 2 6" xfId="2047"/>
    <cellStyle name="Output 2 3" xfId="1011"/>
    <cellStyle name="Output 2 3 2" xfId="1639"/>
    <cellStyle name="Output 2 3 2 2" xfId="1735"/>
    <cellStyle name="Output 2 3 2 2 2" xfId="2779"/>
    <cellStyle name="Output 2 3 2 3" xfId="2732"/>
    <cellStyle name="Output 2 3 3" xfId="1772"/>
    <cellStyle name="Output 2 3 3 2" xfId="2815"/>
    <cellStyle name="Output 2 3 4" xfId="1795"/>
    <cellStyle name="Output 2 3 4 2" xfId="2838"/>
    <cellStyle name="Output 2 3 5" xfId="2552"/>
    <cellStyle name="Output 2 4" xfId="1019"/>
    <cellStyle name="Output 2 4 2" xfId="1644"/>
    <cellStyle name="Output 2 4 2 2" xfId="1766"/>
    <cellStyle name="Output 2 4 2 2 2" xfId="2809"/>
    <cellStyle name="Output 2 4 2 3" xfId="2737"/>
    <cellStyle name="Output 2 4 3" xfId="1778"/>
    <cellStyle name="Output 2 4 3 2" xfId="2821"/>
    <cellStyle name="Output 2 4 4" xfId="1742"/>
    <cellStyle name="Output 2 4 4 2" xfId="2786"/>
    <cellStyle name="Output 2 4 5" xfId="2560"/>
    <cellStyle name="Output 2 5" xfId="1617"/>
    <cellStyle name="Output 2 5 2" xfId="1768"/>
    <cellStyle name="Output 2 5 2 2" xfId="2811"/>
    <cellStyle name="Output 2 5 3" xfId="2712"/>
    <cellStyle name="Output 2 6" xfId="747"/>
    <cellStyle name="Output 2 6 2" xfId="2368"/>
    <cellStyle name="Output 2 7" xfId="2046"/>
    <cellStyle name="Output 3" xfId="748"/>
    <cellStyle name="Output 3 2" xfId="2369"/>
    <cellStyle name="Output 4" xfId="746"/>
    <cellStyle name="Output 4 2" xfId="1083"/>
    <cellStyle name="Output 4 2 2" xfId="1788"/>
    <cellStyle name="Output 4 2 2 2" xfId="2831"/>
    <cellStyle name="Output 4 2 3" xfId="2579"/>
    <cellStyle name="Output 4 3" xfId="1751"/>
    <cellStyle name="Output 4 3 2" xfId="2795"/>
    <cellStyle name="Output 4 4" xfId="1749"/>
    <cellStyle name="Output 4 4 2" xfId="2793"/>
    <cellStyle name="Output 4 5" xfId="2367"/>
    <cellStyle name="Output 5" xfId="2069"/>
    <cellStyle name="Page Number" xfId="884"/>
    <cellStyle name="Page Number 2" xfId="929"/>
    <cellStyle name="Page Number 2 2" xfId="1713"/>
    <cellStyle name="Page Number 2 3" xfId="1754"/>
    <cellStyle name="Page Number 3" xfId="930"/>
    <cellStyle name="Percent" xfId="2" builtinId="5"/>
    <cellStyle name="Percent [0]" xfId="886"/>
    <cellStyle name="Percent [1]" xfId="887"/>
    <cellStyle name="Percent [2]" xfId="888"/>
    <cellStyle name="Percent 10" xfId="904"/>
    <cellStyle name="Percent 100" xfId="1397"/>
    <cellStyle name="Percent 101" xfId="1408"/>
    <cellStyle name="Percent 102" xfId="1398"/>
    <cellStyle name="Percent 103" xfId="1409"/>
    <cellStyle name="Percent 104" xfId="1399"/>
    <cellStyle name="Percent 105" xfId="1410"/>
    <cellStyle name="Percent 106" xfId="1400"/>
    <cellStyle name="Percent 107" xfId="1411"/>
    <cellStyle name="Percent 108" xfId="1401"/>
    <cellStyle name="Percent 109" xfId="1412"/>
    <cellStyle name="Percent 11" xfId="924"/>
    <cellStyle name="Percent 110" xfId="1402"/>
    <cellStyle name="Percent 111" xfId="1465"/>
    <cellStyle name="Percent 112" xfId="1431"/>
    <cellStyle name="Percent 113" xfId="1464"/>
    <cellStyle name="Percent 114" xfId="1430"/>
    <cellStyle name="Percent 115" xfId="1466"/>
    <cellStyle name="Percent 116" xfId="1429"/>
    <cellStyle name="Percent 117" xfId="1467"/>
    <cellStyle name="Percent 118" xfId="1476"/>
    <cellStyle name="Percent 119" xfId="1468"/>
    <cellStyle name="Percent 12" xfId="903"/>
    <cellStyle name="Percent 120" xfId="1477"/>
    <cellStyle name="Percent 121" xfId="1469"/>
    <cellStyle name="Percent 122" xfId="1478"/>
    <cellStyle name="Percent 123" xfId="1470"/>
    <cellStyle name="Percent 124" xfId="1479"/>
    <cellStyle name="Percent 125" xfId="1471"/>
    <cellStyle name="Percent 126" xfId="1480"/>
    <cellStyle name="Percent 127" xfId="1472"/>
    <cellStyle name="Percent 128" xfId="1481"/>
    <cellStyle name="Percent 129" xfId="1473"/>
    <cellStyle name="Percent 13" xfId="939"/>
    <cellStyle name="Percent 130" xfId="1537"/>
    <cellStyle name="Percent 131" xfId="1500"/>
    <cellStyle name="Percent 132" xfId="1536"/>
    <cellStyle name="Percent 133" xfId="1499"/>
    <cellStyle name="Percent 134" xfId="1538"/>
    <cellStyle name="Percent 135" xfId="1498"/>
    <cellStyle name="Percent 136" xfId="1539"/>
    <cellStyle name="Percent 137" xfId="1545"/>
    <cellStyle name="Percent 138" xfId="1540"/>
    <cellStyle name="Percent 139" xfId="1546"/>
    <cellStyle name="Percent 14" xfId="940"/>
    <cellStyle name="Percent 140" xfId="1541"/>
    <cellStyle name="Percent 141" xfId="1547"/>
    <cellStyle name="Percent 142" xfId="1543"/>
    <cellStyle name="Percent 143" xfId="1502"/>
    <cellStyle name="Percent 144" xfId="1550"/>
    <cellStyle name="Percent 145" xfId="1501"/>
    <cellStyle name="Percent 146" xfId="1553"/>
    <cellStyle name="Percent 147" xfId="1621"/>
    <cellStyle name="Percent 148" xfId="1661"/>
    <cellStyle name="Percent 148 2" xfId="1726"/>
    <cellStyle name="Percent 149" xfId="1663"/>
    <cellStyle name="Percent 149 2" xfId="1728"/>
    <cellStyle name="Percent 15" xfId="941"/>
    <cellStyle name="Percent 150" xfId="1665"/>
    <cellStyle name="Percent 150 2" xfId="1730"/>
    <cellStyle name="Percent 151" xfId="1685"/>
    <cellStyle name="Percent 152" xfId="1688"/>
    <cellStyle name="Percent 153" xfId="1686"/>
    <cellStyle name="Percent 154" xfId="1689"/>
    <cellStyle name="Percent 155" xfId="1691"/>
    <cellStyle name="Percent 156" xfId="1693"/>
    <cellStyle name="Percent 157" xfId="1695"/>
    <cellStyle name="Percent 158" xfId="1697"/>
    <cellStyle name="Percent 159" xfId="1699"/>
    <cellStyle name="Percent 16" xfId="942"/>
    <cellStyle name="Percent 160" xfId="1701"/>
    <cellStyle name="Percent 161" xfId="1703"/>
    <cellStyle name="Percent 162" xfId="1705"/>
    <cellStyle name="Percent 163" xfId="1707"/>
    <cellStyle name="Percent 164" xfId="1855"/>
    <cellStyle name="Percent 165" xfId="2878"/>
    <cellStyle name="Percent 166" xfId="2881"/>
    <cellStyle name="Percent 17" xfId="943"/>
    <cellStyle name="Percent 18" xfId="944"/>
    <cellStyle name="Percent 19" xfId="945"/>
    <cellStyle name="Percent 2" xfId="277"/>
    <cellStyle name="Percent 2 2" xfId="278"/>
    <cellStyle name="Percent 2 2 2" xfId="279"/>
    <cellStyle name="Percent 2 2 2 2" xfId="280"/>
    <cellStyle name="Percent 2 2 3" xfId="281"/>
    <cellStyle name="Percent 2 2 3 2" xfId="750"/>
    <cellStyle name="Percent 2 3" xfId="282"/>
    <cellStyle name="Percent 2 3 2" xfId="283"/>
    <cellStyle name="Percent 2 3 2 2" xfId="284"/>
    <cellStyle name="Percent 2 3 3" xfId="285"/>
    <cellStyle name="Percent 2 4" xfId="286"/>
    <cellStyle name="Percent 2 4 2" xfId="751"/>
    <cellStyle name="Percent 2 4 2 2" xfId="1225"/>
    <cellStyle name="Percent 2 4 2 3" xfId="2655"/>
    <cellStyle name="Percent 2 5" xfId="287"/>
    <cellStyle name="Percent 2 5 2" xfId="2659"/>
    <cellStyle name="Percent 2 5 3" xfId="2606"/>
    <cellStyle name="Percent 2 6" xfId="288"/>
    <cellStyle name="Percent 2 6 2" xfId="2656"/>
    <cellStyle name="Percent 2 6 3" xfId="2635"/>
    <cellStyle name="Percent 2 7" xfId="289"/>
    <cellStyle name="Percent 2 7 2" xfId="290"/>
    <cellStyle name="Percent 2 7 3" xfId="885"/>
    <cellStyle name="Percent 2 8" xfId="291"/>
    <cellStyle name="Percent 2 8 2" xfId="292"/>
    <cellStyle name="Percent 20" xfId="946"/>
    <cellStyle name="Percent 21" xfId="947"/>
    <cellStyle name="Percent 22" xfId="948"/>
    <cellStyle name="Percent 23" xfId="949"/>
    <cellStyle name="Percent 24" xfId="950"/>
    <cellStyle name="Percent 25" xfId="951"/>
    <cellStyle name="Percent 26" xfId="952"/>
    <cellStyle name="Percent 27" xfId="953"/>
    <cellStyle name="Percent 28" xfId="900"/>
    <cellStyle name="Percent 29" xfId="910"/>
    <cellStyle name="Percent 3" xfId="293"/>
    <cellStyle name="Percent 3 2" xfId="796"/>
    <cellStyle name="Percent 3 3" xfId="895"/>
    <cellStyle name="Percent 30" xfId="899"/>
    <cellStyle name="Percent 31" xfId="938"/>
    <cellStyle name="Percent 32" xfId="961"/>
    <cellStyle name="Percent 33" xfId="968"/>
    <cellStyle name="Percent 33 2" xfId="1235"/>
    <cellStyle name="Percent 33 3" xfId="1100"/>
    <cellStyle name="Percent 34" xfId="963"/>
    <cellStyle name="Percent 34 2" xfId="1108"/>
    <cellStyle name="Percent 35" xfId="1023"/>
    <cellStyle name="Percent 35 2" xfId="1091"/>
    <cellStyle name="Percent 36" xfId="1106"/>
    <cellStyle name="Percent 37" xfId="1092"/>
    <cellStyle name="Percent 38" xfId="1107"/>
    <cellStyle name="Percent 38 2" xfId="1237"/>
    <cellStyle name="Percent 39" xfId="1090"/>
    <cellStyle name="Percent 39 2" xfId="1227"/>
    <cellStyle name="Percent 4" xfId="294"/>
    <cellStyle name="Percent 4 2" xfId="295"/>
    <cellStyle name="Percent 4 2 2" xfId="296"/>
    <cellStyle name="Percent 4 3" xfId="297"/>
    <cellStyle name="Percent 4 3 2" xfId="1084"/>
    <cellStyle name="Percent 4 3 3" xfId="896"/>
    <cellStyle name="Percent 4 4" xfId="505"/>
    <cellStyle name="Percent 4 4 2" xfId="1185"/>
    <cellStyle name="Percent 4 4 3" xfId="1711"/>
    <cellStyle name="Percent 4 4 4" xfId="1036"/>
    <cellStyle name="Percent 4 5" xfId="752"/>
    <cellStyle name="Percent 4 6" xfId="2603"/>
    <cellStyle name="Percent 40" xfId="1126"/>
    <cellStyle name="Percent 41" xfId="1111"/>
    <cellStyle name="Percent 42" xfId="1125"/>
    <cellStyle name="Percent 43" xfId="1110"/>
    <cellStyle name="Percent 44" xfId="1127"/>
    <cellStyle name="Percent 45" xfId="1109"/>
    <cellStyle name="Percent 46" xfId="1128"/>
    <cellStyle name="Percent 47" xfId="1132"/>
    <cellStyle name="Percent 48" xfId="1129"/>
    <cellStyle name="Percent 49" xfId="1133"/>
    <cellStyle name="Percent 5" xfId="298"/>
    <cellStyle name="Percent 5 2" xfId="299"/>
    <cellStyle name="Percent 5 2 2" xfId="1085"/>
    <cellStyle name="Percent 5 2 3" xfId="931"/>
    <cellStyle name="Percent 5 3" xfId="1192"/>
    <cellStyle name="Percent 5 4" xfId="753"/>
    <cellStyle name="Percent 50" xfId="1130"/>
    <cellStyle name="Percent 51" xfId="1168"/>
    <cellStyle name="Percent 51 2" xfId="1246"/>
    <cellStyle name="Percent 52" xfId="1173"/>
    <cellStyle name="Percent 52 2" xfId="1249"/>
    <cellStyle name="Percent 53" xfId="1167"/>
    <cellStyle name="Percent 53 2" xfId="1245"/>
    <cellStyle name="Percent 54" xfId="1174"/>
    <cellStyle name="Percent 54 2" xfId="1250"/>
    <cellStyle name="Percent 55" xfId="1166"/>
    <cellStyle name="Percent 55 2" xfId="1244"/>
    <cellStyle name="Percent 56" xfId="1195"/>
    <cellStyle name="Percent 57" xfId="1175"/>
    <cellStyle name="Percent 58" xfId="1188"/>
    <cellStyle name="Percent 59" xfId="1140"/>
    <cellStyle name="Percent 6" xfId="749"/>
    <cellStyle name="Percent 6 2" xfId="907"/>
    <cellStyle name="Percent 60" xfId="1216"/>
    <cellStyle name="Percent 61" xfId="1253"/>
    <cellStyle name="Percent 62" xfId="1254"/>
    <cellStyle name="Percent 63" xfId="1196"/>
    <cellStyle name="Percent 64" xfId="1239"/>
    <cellStyle name="Percent 65" xfId="1256"/>
    <cellStyle name="Percent 66" xfId="1169"/>
    <cellStyle name="Percent 67" xfId="1257"/>
    <cellStyle name="Percent 68" xfId="1143"/>
    <cellStyle name="Percent 69" xfId="1187"/>
    <cellStyle name="Percent 7" xfId="787"/>
    <cellStyle name="Percent 7 2" xfId="920"/>
    <cellStyle name="Percent 7 3" xfId="1720"/>
    <cellStyle name="Percent 70" xfId="1142"/>
    <cellStyle name="Percent 71" xfId="1292"/>
    <cellStyle name="Percent 72" xfId="1259"/>
    <cellStyle name="Percent 73" xfId="1291"/>
    <cellStyle name="Percent 74" xfId="1258"/>
    <cellStyle name="Percent 75" xfId="1293"/>
    <cellStyle name="Percent 76" xfId="1339"/>
    <cellStyle name="Percent 77" xfId="1299"/>
    <cellStyle name="Percent 78" xfId="1338"/>
    <cellStyle name="Percent 79" xfId="1298"/>
    <cellStyle name="Percent 8" xfId="905"/>
    <cellStyle name="Percent 80" xfId="1340"/>
    <cellStyle name="Percent 81" xfId="1297"/>
    <cellStyle name="Percent 82" xfId="1341"/>
    <cellStyle name="Percent 83" xfId="1346"/>
    <cellStyle name="Percent 84" xfId="1334"/>
    <cellStyle name="Percent 85" xfId="1347"/>
    <cellStyle name="Percent 86" xfId="1335"/>
    <cellStyle name="Percent 87" xfId="1348"/>
    <cellStyle name="Percent 88" xfId="1336"/>
    <cellStyle name="Percent 89" xfId="1349"/>
    <cellStyle name="Percent 9" xfId="922"/>
    <cellStyle name="Percent 90" xfId="1337"/>
    <cellStyle name="Percent 91" xfId="1345"/>
    <cellStyle name="Percent 92" xfId="1396"/>
    <cellStyle name="Percent 93" xfId="1360"/>
    <cellStyle name="Percent 94" xfId="1393"/>
    <cellStyle name="Percent 95" xfId="1405"/>
    <cellStyle name="Percent 96" xfId="1394"/>
    <cellStyle name="Percent 97" xfId="1406"/>
    <cellStyle name="Percent 98" xfId="1395"/>
    <cellStyle name="Percent 99" xfId="1407"/>
    <cellStyle name="semestre" xfId="300"/>
    <cellStyle name="semestre 2" xfId="1718"/>
    <cellStyle name="semestre 2 2" xfId="2770"/>
    <cellStyle name="semestre 3" xfId="1738"/>
    <cellStyle name="semestre 3 2" xfId="2782"/>
    <cellStyle name="semestre 4" xfId="2048"/>
    <cellStyle name="sh0 -SideHeading" xfId="754"/>
    <cellStyle name="sh0 -SideHeading 2" xfId="755"/>
    <cellStyle name="sh0 -SideHeading 2 2" xfId="2371"/>
    <cellStyle name="sh0 -SideHeading 3" xfId="2370"/>
    <cellStyle name="sh1 -SideHeading" xfId="756"/>
    <cellStyle name="sh1 -SideHeading 2" xfId="757"/>
    <cellStyle name="sh1 -SideHeading 2 2" xfId="2373"/>
    <cellStyle name="sh1 -SideHeading 3" xfId="2372"/>
    <cellStyle name="sh2 -SideHeading" xfId="758"/>
    <cellStyle name="sh2 -SideHeading 2" xfId="759"/>
    <cellStyle name="sh2 -SideHeading 2 2" xfId="2375"/>
    <cellStyle name="sh2 -SideHeading 3" xfId="2374"/>
    <cellStyle name="sh3 -SideHeading" xfId="760"/>
    <cellStyle name="sh3 -SideHeading 2" xfId="761"/>
    <cellStyle name="sh3 -SideHeading 2 2" xfId="2377"/>
    <cellStyle name="sh3 -SideHeading 3" xfId="2376"/>
    <cellStyle name="st0 -SideText" xfId="762"/>
    <cellStyle name="st0 -SideText 2" xfId="763"/>
    <cellStyle name="st0 -SideText 2 2" xfId="2379"/>
    <cellStyle name="st0 -SideText 3" xfId="2378"/>
    <cellStyle name="st1 -SideText" xfId="764"/>
    <cellStyle name="st1 -SideText 2" xfId="765"/>
    <cellStyle name="st1 -SideText 2 2" xfId="2381"/>
    <cellStyle name="st1 -SideText 3" xfId="2380"/>
    <cellStyle name="st2 -SideText" xfId="766"/>
    <cellStyle name="st2 -SideText 2" xfId="767"/>
    <cellStyle name="st2 -SideText 2 2" xfId="2383"/>
    <cellStyle name="st2 -SideText 3" xfId="2382"/>
    <cellStyle name="st3 -SideText" xfId="768"/>
    <cellStyle name="st3 -SideText 2" xfId="769"/>
    <cellStyle name="st3 -SideText 2 2" xfId="2385"/>
    <cellStyle name="st3 -SideText 3" xfId="2384"/>
    <cellStyle name="st4 -SideText" xfId="770"/>
    <cellStyle name="st4 -SideText 2" xfId="771"/>
    <cellStyle name="st4 -SideText 2 2" xfId="2387"/>
    <cellStyle name="st4 -SideText 3" xfId="2386"/>
    <cellStyle name="Style 1" xfId="301"/>
    <cellStyle name="Style 1 10" xfId="1542"/>
    <cellStyle name="Style 1 11" xfId="1856"/>
    <cellStyle name="Style 1 12" xfId="2049"/>
    <cellStyle name="Style 1 2" xfId="302"/>
    <cellStyle name="Style 1 3" xfId="319"/>
    <cellStyle name="Style 1 3 2" xfId="1086"/>
    <cellStyle name="Style 1 3 3" xfId="798"/>
    <cellStyle name="Style 1 3 3 2" xfId="2404"/>
    <cellStyle name="Style 1 3 4" xfId="506"/>
    <cellStyle name="Style 1 3 4 2" xfId="2231"/>
    <cellStyle name="Style 1 3 5" xfId="2114"/>
    <cellStyle name="Style 1 4" xfId="962"/>
    <cellStyle name="Style 1 5" xfId="975"/>
    <cellStyle name="Style 1 5 2" xfId="1170"/>
    <cellStyle name="Style 1 5 3" xfId="2517"/>
    <cellStyle name="Style 1 6" xfId="1294"/>
    <cellStyle name="Style 1 7" xfId="1343"/>
    <cellStyle name="Style 1 8" xfId="1403"/>
    <cellStyle name="Style 1 9" xfId="1474"/>
    <cellStyle name="Sum" xfId="889"/>
    <cellStyle name="Sum 2" xfId="932"/>
    <cellStyle name="Sum 2 2" xfId="2498"/>
    <cellStyle name="Sum 3" xfId="2478"/>
    <cellStyle name="tête chapitre" xfId="303"/>
    <cellStyle name="tête chapitre 2" xfId="2050"/>
    <cellStyle name="Text" xfId="890"/>
    <cellStyle name="Text 2" xfId="933"/>
    <cellStyle name="Text 2 2" xfId="1057"/>
    <cellStyle name="Text 2 2 2" xfId="1650"/>
    <cellStyle name="Text 2 3" xfId="1564"/>
    <cellStyle name="Text rjustify" xfId="891"/>
    <cellStyle name="Text rjustify 2" xfId="934"/>
    <cellStyle name="Text rjustify 2 2" xfId="1058"/>
    <cellStyle name="Text rjustify 2 2 2" xfId="1651"/>
    <cellStyle name="Text rjustify 2 3" xfId="1081"/>
    <cellStyle name="Text Wrap" xfId="2637"/>
    <cellStyle name="Time" xfId="892"/>
    <cellStyle name="Time 2" xfId="935"/>
    <cellStyle name="Time 2 2" xfId="2499"/>
    <cellStyle name="Time 3" xfId="2479"/>
    <cellStyle name="Title" xfId="321" builtinId="15" customBuiltin="1"/>
    <cellStyle name="Title 2" xfId="304"/>
    <cellStyle name="Title 2 2" xfId="936"/>
    <cellStyle name="Title 2 2 2" xfId="1087"/>
    <cellStyle name="Title 2 2 2 2" xfId="2581"/>
    <cellStyle name="Title 2 2 3" xfId="2500"/>
    <cellStyle name="Title 2 3" xfId="1193"/>
    <cellStyle name="Title 2 3 2" xfId="2615"/>
    <cellStyle name="Title 2 4" xfId="2051"/>
    <cellStyle name="Title 3" xfId="773"/>
    <cellStyle name="Title 3 2" xfId="2389"/>
    <cellStyle name="Title 4" xfId="772"/>
    <cellStyle name="Title 4 2" xfId="2388"/>
    <cellStyle name="Title 5" xfId="2060"/>
    <cellStyle name="titre" xfId="305"/>
    <cellStyle name="titre 2" xfId="2052"/>
    <cellStyle name="Top rows" xfId="893"/>
    <cellStyle name="Top rows 2" xfId="937"/>
    <cellStyle name="Top rows 2 2" xfId="2501"/>
    <cellStyle name="Top rows 3" xfId="2480"/>
    <cellStyle name="Top rows 3 2" xfId="2108"/>
    <cellStyle name="Total" xfId="337" builtinId="25" customBuiltin="1"/>
    <cellStyle name="Total 2" xfId="306"/>
    <cellStyle name="Total 2 10" xfId="2053"/>
    <cellStyle name="Total 2 2" xfId="307"/>
    <cellStyle name="Total 2 2 2" xfId="1635"/>
    <cellStyle name="Total 2 2 2 2" xfId="1808"/>
    <cellStyle name="Total 2 2 2 2 2" xfId="2851"/>
    <cellStyle name="Total 2 2 2 3" xfId="1736"/>
    <cellStyle name="Total 2 2 2 3 2" xfId="2780"/>
    <cellStyle name="Total 2 2 2 4" xfId="2728"/>
    <cellStyle name="Total 2 2 3" xfId="1764"/>
    <cellStyle name="Total 2 2 3 2" xfId="2807"/>
    <cellStyle name="Total 2 2 4" xfId="1747"/>
    <cellStyle name="Total 2 2 4 2" xfId="2791"/>
    <cellStyle name="Total 2 2 5" xfId="853"/>
    <cellStyle name="Total 2 2 5 2" xfId="2458"/>
    <cellStyle name="Total 2 2 6" xfId="2054"/>
    <cellStyle name="Total 2 3" xfId="308"/>
    <cellStyle name="Total 2 3 2" xfId="1640"/>
    <cellStyle name="Total 2 3 2 2" xfId="1812"/>
    <cellStyle name="Total 2 3 2 2 2" xfId="2855"/>
    <cellStyle name="Total 2 3 2 3" xfId="1731"/>
    <cellStyle name="Total 2 3 2 3 2" xfId="2775"/>
    <cellStyle name="Total 2 3 2 4" xfId="2733"/>
    <cellStyle name="Total 2 3 3" xfId="1773"/>
    <cellStyle name="Total 2 3 3 2" xfId="2816"/>
    <cellStyle name="Total 2 3 4" xfId="1794"/>
    <cellStyle name="Total 2 3 4 2" xfId="2837"/>
    <cellStyle name="Total 2 3 5" xfId="1012"/>
    <cellStyle name="Total 2 3 5 2" xfId="2553"/>
    <cellStyle name="Total 2 3 6" xfId="2055"/>
    <cellStyle name="Total 2 4" xfId="1020"/>
    <cellStyle name="Total 2 4 2" xfId="1645"/>
    <cellStyle name="Total 2 4 2 2" xfId="1816"/>
    <cellStyle name="Total 2 4 2 2 2" xfId="2859"/>
    <cellStyle name="Total 2 4 2 3" xfId="1756"/>
    <cellStyle name="Total 2 4 2 3 2" xfId="2799"/>
    <cellStyle name="Total 2 4 2 4" xfId="2738"/>
    <cellStyle name="Total 2 4 3" xfId="1779"/>
    <cellStyle name="Total 2 4 3 2" xfId="2822"/>
    <cellStyle name="Total 2 4 4" xfId="1741"/>
    <cellStyle name="Total 2 4 4 2" xfId="2785"/>
    <cellStyle name="Total 2 4 5" xfId="2561"/>
    <cellStyle name="Total 2 5" xfId="1089"/>
    <cellStyle name="Total 2 5 2" xfId="1784"/>
    <cellStyle name="Total 2 5 2 2" xfId="2827"/>
    <cellStyle name="Total 2 5 3" xfId="1790"/>
    <cellStyle name="Total 2 5 3 2" xfId="2833"/>
    <cellStyle name="Total 2 5 4" xfId="2583"/>
    <cellStyle name="Total 2 6" xfId="1618"/>
    <cellStyle name="Total 2 6 2" xfId="1802"/>
    <cellStyle name="Total 2 6 2 2" xfId="2845"/>
    <cellStyle name="Total 2 6 3" xfId="1758"/>
    <cellStyle name="Total 2 6 3 2" xfId="2801"/>
    <cellStyle name="Total 2 6 4" xfId="2713"/>
    <cellStyle name="Total 2 7" xfId="1753"/>
    <cellStyle name="Total 2 7 2" xfId="2797"/>
    <cellStyle name="Total 2 8" xfId="1774"/>
    <cellStyle name="Total 2 8 2" xfId="2817"/>
    <cellStyle name="Total 2 9" xfId="775"/>
    <cellStyle name="Total 2 9 2" xfId="2391"/>
    <cellStyle name="Total 3" xfId="312"/>
    <cellStyle name="Total 3 2" xfId="776"/>
    <cellStyle name="Total 3 2 2" xfId="2392"/>
    <cellStyle name="Total 3 3" xfId="2110"/>
    <cellStyle name="Total 4" xfId="774"/>
    <cellStyle name="Total 4 2" xfId="1088"/>
    <cellStyle name="Total 4 2 2" xfId="1783"/>
    <cellStyle name="Total 4 2 2 2" xfId="2826"/>
    <cellStyle name="Total 4 2 3" xfId="1793"/>
    <cellStyle name="Total 4 2 3 2" xfId="2836"/>
    <cellStyle name="Total 4 2 4" xfId="2582"/>
    <cellStyle name="Total 4 3" xfId="1752"/>
    <cellStyle name="Total 4 3 2" xfId="2796"/>
    <cellStyle name="Total 4 4" xfId="1803"/>
    <cellStyle name="Total 4 4 2" xfId="2846"/>
    <cellStyle name="Total 4 5" xfId="2390"/>
    <cellStyle name="Total 5" xfId="801"/>
    <cellStyle name="Total 5 2" xfId="2407"/>
    <cellStyle name="Total 6" xfId="2076"/>
    <cellStyle name="ttn -TopTextNoWrap" xfId="777"/>
    <cellStyle name="ttn -TopTextNoWrap 2" xfId="778"/>
    <cellStyle name="ttn -TopTextNoWrap 2 2" xfId="2394"/>
    <cellStyle name="ttn -TopTextNoWrap 3" xfId="2393"/>
    <cellStyle name="ttw -TopTextWrap" xfId="779"/>
    <cellStyle name="ttw -TopTextWrap 2" xfId="780"/>
    <cellStyle name="ttw -TopTextWrap 2 2" xfId="2396"/>
    <cellStyle name="ttw -TopTextWrap 3" xfId="2395"/>
    <cellStyle name="Warning Text" xfId="334" builtinId="11" customBuiltin="1"/>
    <cellStyle name="Warning Text 2" xfId="309"/>
    <cellStyle name="Warning Text 2 2" xfId="310"/>
    <cellStyle name="Warning Text 2 2 2" xfId="854"/>
    <cellStyle name="Warning Text 2 2 2 2" xfId="2459"/>
    <cellStyle name="Warning Text 2 2 3" xfId="2057"/>
    <cellStyle name="Warning Text 2 3" xfId="1013"/>
    <cellStyle name="Warning Text 2 3 2" xfId="2554"/>
    <cellStyle name="Warning Text 2 4" xfId="1619"/>
    <cellStyle name="Warning Text 2 4 2" xfId="2714"/>
    <cellStyle name="Warning Text 2 5" xfId="782"/>
    <cellStyle name="Warning Text 2 5 2" xfId="2398"/>
    <cellStyle name="Warning Text 2 6" xfId="2056"/>
    <cellStyle name="Warning Text 3" xfId="781"/>
    <cellStyle name="Warning Text 3 2" xfId="2397"/>
    <cellStyle name="Warning Text 4" xfId="2073"/>
    <cellStyle name="Year" xfId="894"/>
  </cellStyles>
  <dxfs count="3"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D3F8FD"/>
      <color rgb="FF78F0F0"/>
      <color rgb="FFB8FA94"/>
      <color rgb="FF8EF9FC"/>
      <color rgb="FFD2F7FE"/>
      <color rgb="FFF6F6A4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GDP!$F$125</c:f>
              <c:strCache>
                <c:ptCount val="1"/>
                <c:pt idx="0">
                  <c:v>Cummulative change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GDP!$A$126:$A$141</c:f>
              <c:strCache>
                <c:ptCount val="16"/>
                <c:pt idx="0">
                  <c:v>Alpine Energy</c:v>
                </c:pt>
                <c:pt idx="1">
                  <c:v>Aurora Energy</c:v>
                </c:pt>
                <c:pt idx="2">
                  <c:v>Centralines</c:v>
                </c:pt>
                <c:pt idx="3">
                  <c:v>Eastland Network</c:v>
                </c:pt>
                <c:pt idx="4">
                  <c:v>Electricity Ashburton</c:v>
                </c:pt>
                <c:pt idx="5">
                  <c:v>Electricity Invercargill</c:v>
                </c:pt>
                <c:pt idx="6">
                  <c:v>Horizon Energy </c:v>
                </c:pt>
                <c:pt idx="7">
                  <c:v>Nelson Electricity</c:v>
                </c:pt>
                <c:pt idx="8">
                  <c:v>Network Tasman</c:v>
                </c:pt>
                <c:pt idx="9">
                  <c:v>OtagoNet </c:v>
                </c:pt>
                <c:pt idx="10">
                  <c:v>Powerco</c:v>
                </c:pt>
                <c:pt idx="11">
                  <c:v>The Lines Company</c:v>
                </c:pt>
                <c:pt idx="12">
                  <c:v>Top Energy</c:v>
                </c:pt>
                <c:pt idx="13">
                  <c:v>Unison</c:v>
                </c:pt>
                <c:pt idx="14">
                  <c:v>Vector</c:v>
                </c:pt>
                <c:pt idx="15">
                  <c:v>Wellington Electricity</c:v>
                </c:pt>
              </c:strCache>
            </c:strRef>
          </c:cat>
          <c:val>
            <c:numRef>
              <c:f>GDP!$F$126:$F$141</c:f>
              <c:numCache>
                <c:formatCode>0.00%</c:formatCode>
                <c:ptCount val="16"/>
                <c:pt idx="0">
                  <c:v>8.5104187377952556E-2</c:v>
                </c:pt>
                <c:pt idx="1">
                  <c:v>-9.4921278193731418E-3</c:v>
                </c:pt>
                <c:pt idx="2">
                  <c:v>3.0751962789814735E-2</c:v>
                </c:pt>
                <c:pt idx="3">
                  <c:v>3.0751962789814735E-2</c:v>
                </c:pt>
                <c:pt idx="4">
                  <c:v>8.5104187377952556E-2</c:v>
                </c:pt>
                <c:pt idx="5">
                  <c:v>2.055162427216084E-2</c:v>
                </c:pt>
                <c:pt idx="6">
                  <c:v>5.5058138117551891E-2</c:v>
                </c:pt>
                <c:pt idx="7">
                  <c:v>6.4006666842612914E-2</c:v>
                </c:pt>
                <c:pt idx="8">
                  <c:v>6.4006666842612914E-2</c:v>
                </c:pt>
                <c:pt idx="9">
                  <c:v>-9.4921278193731418E-3</c:v>
                </c:pt>
                <c:pt idx="10">
                  <c:v>5.1038665109426784E-2</c:v>
                </c:pt>
                <c:pt idx="11">
                  <c:v>6.435590965571647E-2</c:v>
                </c:pt>
                <c:pt idx="12">
                  <c:v>6.171804997039243E-2</c:v>
                </c:pt>
                <c:pt idx="13">
                  <c:v>3.9872340470858303E-2</c:v>
                </c:pt>
                <c:pt idx="14">
                  <c:v>8.5360469992226573E-2</c:v>
                </c:pt>
                <c:pt idx="15">
                  <c:v>4.9838725656670579E-2</c:v>
                </c:pt>
              </c:numCache>
            </c:numRef>
          </c:val>
        </c:ser>
        <c:axId val="56380032"/>
        <c:axId val="56390016"/>
      </c:barChart>
      <c:catAx>
        <c:axId val="56380032"/>
        <c:scaling>
          <c:orientation val="maxMin"/>
        </c:scaling>
        <c:axPos val="l"/>
        <c:majorTickMark val="none"/>
        <c:tickLblPos val="low"/>
        <c:spPr>
          <a:ln w="15875">
            <a:solidFill>
              <a:schemeClr val="tx1"/>
            </a:solidFill>
          </a:ln>
        </c:spPr>
        <c:crossAx val="56390016"/>
        <c:crosses val="autoZero"/>
        <c:auto val="1"/>
        <c:lblAlgn val="ctr"/>
        <c:lblOffset val="100"/>
      </c:catAx>
      <c:valAx>
        <c:axId val="56390016"/>
        <c:scaling>
          <c:orientation val="minMax"/>
          <c:max val="0.1"/>
        </c:scaling>
        <c:axPos val="t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0"/>
        <c:tickLblPos val="nextTo"/>
        <c:spPr>
          <a:ln>
            <a:noFill/>
          </a:ln>
        </c:spPr>
        <c:crossAx val="56380032"/>
        <c:crosses val="autoZero"/>
        <c:crossBetween val="between"/>
        <c:majorUnit val="2.0000000000000011E-2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Population!$A$269:$A$284</c:f>
              <c:strCache>
                <c:ptCount val="16"/>
                <c:pt idx="0">
                  <c:v>Wellington Electricity</c:v>
                </c:pt>
                <c:pt idx="1">
                  <c:v>Vector</c:v>
                </c:pt>
                <c:pt idx="2">
                  <c:v>Unison</c:v>
                </c:pt>
                <c:pt idx="3">
                  <c:v>Top Energy</c:v>
                </c:pt>
                <c:pt idx="4">
                  <c:v>The Lines Company</c:v>
                </c:pt>
                <c:pt idx="5">
                  <c:v>Powerco</c:v>
                </c:pt>
                <c:pt idx="6">
                  <c:v>OtagoNet </c:v>
                </c:pt>
                <c:pt idx="7">
                  <c:v>Network Tasman</c:v>
                </c:pt>
                <c:pt idx="8">
                  <c:v>Nelson Electricity</c:v>
                </c:pt>
                <c:pt idx="9">
                  <c:v>Horizon Energy </c:v>
                </c:pt>
                <c:pt idx="10">
                  <c:v>Electricity Invercargill</c:v>
                </c:pt>
                <c:pt idx="11">
                  <c:v>Electricity Ashburton</c:v>
                </c:pt>
                <c:pt idx="12">
                  <c:v>Eastland Network</c:v>
                </c:pt>
                <c:pt idx="13">
                  <c:v>Centralines</c:v>
                </c:pt>
                <c:pt idx="14">
                  <c:v>Aurora Energy</c:v>
                </c:pt>
                <c:pt idx="15">
                  <c:v>Alpine Energy</c:v>
                </c:pt>
              </c:strCache>
            </c:strRef>
          </c:cat>
          <c:val>
            <c:numRef>
              <c:f>Population!$C$269:$C$284</c:f>
              <c:numCache>
                <c:formatCode>0.0%</c:formatCode>
                <c:ptCount val="16"/>
                <c:pt idx="0">
                  <c:v>2.1097581292967682E-2</c:v>
                </c:pt>
                <c:pt idx="1">
                  <c:v>4.6275461356815262E-2</c:v>
                </c:pt>
                <c:pt idx="2">
                  <c:v>8.7916651704731397E-3</c:v>
                </c:pt>
                <c:pt idx="3">
                  <c:v>9.1248163356016931E-3</c:v>
                </c:pt>
                <c:pt idx="4">
                  <c:v>-8.2406999915572987E-3</c:v>
                </c:pt>
                <c:pt idx="5">
                  <c:v>1.6256992532856396E-2</c:v>
                </c:pt>
                <c:pt idx="6">
                  <c:v>-1.6577811750857485E-3</c:v>
                </c:pt>
                <c:pt idx="7">
                  <c:v>2.1145664622296945E-2</c:v>
                </c:pt>
                <c:pt idx="8">
                  <c:v>1.6898455838574744E-2</c:v>
                </c:pt>
                <c:pt idx="9">
                  <c:v>-6.8742581519585233E-3</c:v>
                </c:pt>
                <c:pt idx="10">
                  <c:v>0</c:v>
                </c:pt>
                <c:pt idx="11">
                  <c:v>1.9868700177098297E-2</c:v>
                </c:pt>
                <c:pt idx="12">
                  <c:v>-1.0848340222857633E-4</c:v>
                </c:pt>
                <c:pt idx="13">
                  <c:v>-2.2321445066258994E-3</c:v>
                </c:pt>
                <c:pt idx="14">
                  <c:v>2.0976590429618858E-2</c:v>
                </c:pt>
                <c:pt idx="15">
                  <c:v>2.3477537646345858E-3</c:v>
                </c:pt>
              </c:numCache>
            </c:numRef>
          </c:val>
        </c:ser>
        <c:axId val="56405376"/>
        <c:axId val="88036480"/>
      </c:barChart>
      <c:catAx>
        <c:axId val="56405376"/>
        <c:scaling>
          <c:orientation val="minMax"/>
        </c:scaling>
        <c:axPos val="l"/>
        <c:majorTickMark val="none"/>
        <c:tickLblPos val="low"/>
        <c:spPr>
          <a:ln w="19050">
            <a:solidFill>
              <a:schemeClr val="tx1"/>
            </a:solidFill>
          </a:ln>
        </c:spPr>
        <c:crossAx val="88036480"/>
        <c:crosses val="autoZero"/>
        <c:auto val="1"/>
        <c:lblAlgn val="ctr"/>
        <c:lblOffset val="100"/>
      </c:catAx>
      <c:valAx>
        <c:axId val="88036480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tickLblPos val="nextTo"/>
        <c:spPr>
          <a:ln>
            <a:noFill/>
          </a:ln>
        </c:spPr>
        <c:crossAx val="56405376"/>
        <c:crosses val="autoZero"/>
        <c:crossBetween val="between"/>
        <c:majorUnit val="1.0000000000000005E-2"/>
      </c:valAx>
    </c:plotArea>
    <c:plotVisOnly val="1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lineChart>
        <c:grouping val="standard"/>
        <c:ser>
          <c:idx val="0"/>
          <c:order val="0"/>
          <c:tx>
            <c:strRef>
              <c:f>'Energy use per residential user'!$I$29</c:f>
              <c:strCache>
                <c:ptCount val="1"/>
                <c:pt idx="0">
                  <c:v>Residential energy use (Kwh)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19"/>
              <c:layout>
                <c:manualLayout>
                  <c:x val="-8.6111111111110944E-2"/>
                  <c:y val="0.166956491255233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Residential   energy use (KwH)</a:t>
                    </a:r>
                  </a:p>
                </c:rich>
              </c:tx>
              <c:showVal val="1"/>
            </c:dLbl>
            <c:delete val="1"/>
          </c:dLbls>
          <c:cat>
            <c:numRef>
              <c:f>'Energy use per residential user'!$E$30:$E$49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'Energy use per residential user'!$I$30:$I$49</c:f>
              <c:numCache>
                <c:formatCode>0.00</c:formatCode>
                <c:ptCount val="20"/>
                <c:pt idx="0" formatCode="General">
                  <c:v>1</c:v>
                </c:pt>
                <c:pt idx="1">
                  <c:v>0.97820451272203557</c:v>
                </c:pt>
                <c:pt idx="2">
                  <c:v>0.98031685069611141</c:v>
                </c:pt>
                <c:pt idx="3">
                  <c:v>0.99750360057609222</c:v>
                </c:pt>
                <c:pt idx="4">
                  <c:v>1.0110417666826692</c:v>
                </c:pt>
                <c:pt idx="5">
                  <c:v>1.0464714354296687</c:v>
                </c:pt>
                <c:pt idx="6">
                  <c:v>1.0426308209313491</c:v>
                </c:pt>
                <c:pt idx="7">
                  <c:v>1.0659625540086415</c:v>
                </c:pt>
                <c:pt idx="8">
                  <c:v>1.0646183389342294</c:v>
                </c:pt>
                <c:pt idx="9">
                  <c:v>1.0812289966394624</c:v>
                </c:pt>
                <c:pt idx="10">
                  <c:v>1.1138742198751801</c:v>
                </c:pt>
                <c:pt idx="11">
                  <c:v>1.1204992798847815</c:v>
                </c:pt>
                <c:pt idx="12">
                  <c:v>1.1603456553048488</c:v>
                </c:pt>
                <c:pt idx="13">
                  <c:v>1.1807009121459433</c:v>
                </c:pt>
                <c:pt idx="14">
                  <c:v>1.1660105616898704</c:v>
                </c:pt>
                <c:pt idx="15">
                  <c:v>1.2160345655304849</c:v>
                </c:pt>
                <c:pt idx="16">
                  <c:v>1.1959673547767642</c:v>
                </c:pt>
                <c:pt idx="17">
                  <c:v>1.2172827652424387</c:v>
                </c:pt>
                <c:pt idx="18">
                  <c:v>1.2682669227076333</c:v>
                </c:pt>
                <c:pt idx="19">
                  <c:v>1.2813250120019204</c:v>
                </c:pt>
              </c:numCache>
            </c:numRef>
          </c:val>
        </c:ser>
        <c:ser>
          <c:idx val="1"/>
          <c:order val="1"/>
          <c:tx>
            <c:strRef>
              <c:f>'Energy use per residential user'!$J$29</c:f>
              <c:strCache>
                <c:ptCount val="1"/>
                <c:pt idx="0">
                  <c:v>Number of households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9"/>
              <c:layout>
                <c:manualLayout>
                  <c:x val="-0.25833333333333325"/>
                  <c:y val="-1.85507212505815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Number of</a:t>
                    </a:r>
                    <a:r>
                      <a:rPr lang="en-US" baseline="0"/>
                      <a:t> households</a:t>
                    </a:r>
                    <a:endParaRPr lang="en-US"/>
                  </a:p>
                </c:rich>
              </c:tx>
              <c:showVal val="1"/>
            </c:dLbl>
            <c:delete val="1"/>
          </c:dLbls>
          <c:cat>
            <c:numRef>
              <c:f>'Energy use per residential user'!$E$30:$E$49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'Energy use per residential user'!$J$30:$J$49</c:f>
              <c:numCache>
                <c:formatCode>0.00</c:formatCode>
                <c:ptCount val="20"/>
                <c:pt idx="0" formatCode="General">
                  <c:v>1</c:v>
                </c:pt>
                <c:pt idx="1">
                  <c:v>1.0125396825396826</c:v>
                </c:pt>
                <c:pt idx="2">
                  <c:v>1.0253174603174604</c:v>
                </c:pt>
                <c:pt idx="3">
                  <c:v>1.0397619047619047</c:v>
                </c:pt>
                <c:pt idx="4">
                  <c:v>1.0561904761904761</c:v>
                </c:pt>
                <c:pt idx="5">
                  <c:v>1.0704761904761906</c:v>
                </c:pt>
                <c:pt idx="6">
                  <c:v>1.0837301587301587</c:v>
                </c:pt>
                <c:pt idx="7">
                  <c:v>1.097936507936508</c:v>
                </c:pt>
                <c:pt idx="8">
                  <c:v>1.1111904761904763</c:v>
                </c:pt>
                <c:pt idx="9">
                  <c:v>1.1253968253968254</c:v>
                </c:pt>
                <c:pt idx="10">
                  <c:v>1.1382539682539683</c:v>
                </c:pt>
                <c:pt idx="11">
                  <c:v>1.1551587301587301</c:v>
                </c:pt>
                <c:pt idx="12">
                  <c:v>1.1769047619047619</c:v>
                </c:pt>
                <c:pt idx="13">
                  <c:v>1.2017460317460318</c:v>
                </c:pt>
                <c:pt idx="14">
                  <c:v>1.2223015873015872</c:v>
                </c:pt>
                <c:pt idx="15">
                  <c:v>1.2414285714285713</c:v>
                </c:pt>
                <c:pt idx="16">
                  <c:v>1.2612698412698413</c:v>
                </c:pt>
                <c:pt idx="17">
                  <c:v>1.2787301587301587</c:v>
                </c:pt>
                <c:pt idx="18">
                  <c:v>1.2892857142857144</c:v>
                </c:pt>
                <c:pt idx="19">
                  <c:v>1.3014285714285714</c:v>
                </c:pt>
              </c:numCache>
            </c:numRef>
          </c:val>
        </c:ser>
        <c:ser>
          <c:idx val="2"/>
          <c:order val="2"/>
          <c:tx>
            <c:strRef>
              <c:f>'Energy use per residential user'!$K$29</c:f>
              <c:strCache>
                <c:ptCount val="1"/>
                <c:pt idx="0">
                  <c:v>kWh per household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9"/>
              <c:layout>
                <c:manualLayout>
                  <c:x val="-0.13611111111111121"/>
                  <c:y val="0.139130409379361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KwH per household</a:t>
                    </a:r>
                  </a:p>
                </c:rich>
              </c:tx>
              <c:showVal val="1"/>
            </c:dLbl>
            <c:delete val="1"/>
          </c:dLbls>
          <c:cat>
            <c:numRef>
              <c:f>'Energy use per residential user'!$E$30:$E$49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'Energy use per residential user'!$K$30:$K$49</c:f>
              <c:numCache>
                <c:formatCode>0.00</c:formatCode>
                <c:ptCount val="20"/>
                <c:pt idx="0" formatCode="General">
                  <c:v>1</c:v>
                </c:pt>
                <c:pt idx="1">
                  <c:v>0.96609005018793292</c:v>
                </c:pt>
                <c:pt idx="2">
                  <c:v>0.95611055954570801</c:v>
                </c:pt>
                <c:pt idx="3">
                  <c:v>0.95935771065252728</c:v>
                </c:pt>
                <c:pt idx="4">
                  <c:v>0.95725325069143619</c:v>
                </c:pt>
                <c:pt idx="5">
                  <c:v>0.97757562918251972</c:v>
                </c:pt>
                <c:pt idx="6">
                  <c:v>0.96207604128414481</c:v>
                </c:pt>
                <c:pt idx="7">
                  <c:v>0.97087813940356238</c:v>
                </c:pt>
                <c:pt idx="8">
                  <c:v>0.95808807017865094</c:v>
                </c:pt>
                <c:pt idx="9">
                  <c:v>0.96075355131574214</c:v>
                </c:pt>
                <c:pt idx="10">
                  <c:v>0.97858145101291771</c:v>
                </c:pt>
                <c:pt idx="11">
                  <c:v>0.96999594136367218</c:v>
                </c:pt>
                <c:pt idx="12">
                  <c:v>0.98592995190782207</c:v>
                </c:pt>
                <c:pt idx="13">
                  <c:v>0.98248788092979056</c:v>
                </c:pt>
                <c:pt idx="14">
                  <c:v>0.95394669679192046</c:v>
                </c:pt>
                <c:pt idx="15">
                  <c:v>0.97954452919601775</c:v>
                </c:pt>
                <c:pt idx="16">
                  <c:v>0.94822480934981324</c:v>
                </c:pt>
                <c:pt idx="17">
                  <c:v>0.95194655176605814</c:v>
                </c:pt>
                <c:pt idx="18">
                  <c:v>0.9836973361721254</c:v>
                </c:pt>
                <c:pt idx="19">
                  <c:v>0.98455269857447225</c:v>
                </c:pt>
              </c:numCache>
            </c:numRef>
          </c:val>
        </c:ser>
        <c:marker val="1"/>
        <c:axId val="89671936"/>
        <c:axId val="89686016"/>
      </c:lineChart>
      <c:catAx>
        <c:axId val="89671936"/>
        <c:scaling>
          <c:orientation val="minMax"/>
        </c:scaling>
        <c:axPos val="b"/>
        <c:numFmt formatCode="General" sourceLinked="1"/>
        <c:tickLblPos val="nextTo"/>
        <c:crossAx val="89686016"/>
        <c:crosses val="autoZero"/>
        <c:auto val="1"/>
        <c:lblAlgn val="ctr"/>
        <c:lblOffset val="100"/>
        <c:tickLblSkip val="3"/>
      </c:catAx>
      <c:valAx>
        <c:axId val="89686016"/>
        <c:scaling>
          <c:orientation val="minMax"/>
          <c:min val="0.60000000000000053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tickLblPos val="nextTo"/>
        <c:spPr>
          <a:ln>
            <a:noFill/>
          </a:ln>
        </c:spPr>
        <c:crossAx val="8967193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40823</xdr:colOff>
      <xdr:row>124</xdr:row>
      <xdr:rowOff>108858</xdr:rowOff>
    </xdr:from>
    <xdr:to>
      <xdr:col>15</xdr:col>
      <xdr:colOff>666750</xdr:colOff>
      <xdr:row>154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119480</xdr:colOff>
      <xdr:row>266</xdr:row>
      <xdr:rowOff>51126</xdr:rowOff>
    </xdr:from>
    <xdr:to>
      <xdr:col>13</xdr:col>
      <xdr:colOff>750793</xdr:colOff>
      <xdr:row>292</xdr:row>
      <xdr:rowOff>22411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345282</xdr:colOff>
      <xdr:row>32</xdr:row>
      <xdr:rowOff>142875</xdr:rowOff>
    </xdr:from>
    <xdr:to>
      <xdr:col>21</xdr:col>
      <xdr:colOff>500063</xdr:colOff>
      <xdr:row>51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540\FC\MPSGraphs\Jun2010\0420\Macrofinancialstability\Financial%20System%20Report\Strength%20and%20robustness%20of%20financial%20markets\Temp_park\Rosborough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540\FC\MPSGraphs\Jun2010\0420\ANALYSIS\Paul\Corporate\Corpbonds_bloombe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chaelw/Local%20Settings/Temporary%20Internet%20Files/Content.Outlook/T3RGM3V0/1261715_Master%20Projections%20v3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biasm/Local%20Settings/Temporary%20Internet%20Files/Content.Outlook/DXDCJDSM/Projections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%20info%20from%20s53zd_consolidat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5"/>
      <sheetName val="Figure 1"/>
      <sheetName val="Data 1"/>
      <sheetName val="Figure 2"/>
      <sheetName val="Data 2"/>
      <sheetName val="Figure 3"/>
      <sheetName val="Data 3"/>
      <sheetName val="Figure 4"/>
      <sheetName val="Data 4"/>
      <sheetName val="Figure 5"/>
      <sheetName val="Figure 6"/>
      <sheetName val="Data 6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corps"/>
      <sheetName val="original swaps"/>
      <sheetName val="Chart1"/>
      <sheetName val="Chart2"/>
      <sheetName val="use this one"/>
      <sheetName val="1yr AA"/>
      <sheetName val="2yr AA"/>
      <sheetName val="3yr AA"/>
      <sheetName val="5yr AA"/>
      <sheetName val="7yr AA"/>
      <sheetName val="10yr AA"/>
      <sheetName val="1 year A"/>
      <sheetName val="2yr A"/>
      <sheetName val="3yr A"/>
      <sheetName val="5yr A"/>
      <sheetName val="7yr A"/>
      <sheetName val="10yr A"/>
      <sheetName val="CALC m"/>
      <sheetName val="swaps m"/>
      <sheetName val="corp m"/>
      <sheetName val="swaps d"/>
      <sheetName val="corp d"/>
      <sheetName val="govt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dit_Notes"/>
      <sheetName val="LogSheet"/>
      <sheetName val="Overview"/>
      <sheetName val="Specification"/>
      <sheetName val="Summary"/>
      <sheetName val="Revenue"/>
      <sheetName val="Opex"/>
      <sheetName val="System fixed assets"/>
      <sheetName val="CPI"/>
      <sheetName val="Revenue_population growth"/>
      <sheetName val="Revenue_real GDP growth"/>
      <sheetName val="Revenue_real GDP growth vol pop"/>
      <sheetName val="Inputs_Confidential"/>
      <sheetName val="Revenue_ electricity vol growth"/>
      <sheetName val="Opex_output"/>
      <sheetName val="Inputs"/>
      <sheetName val="Matching Regions_and GXPstoEDBs"/>
      <sheetName val="In_Sample_Analysis"/>
      <sheetName val="Opex_Reasonableness_Test"/>
      <sheetName val="Test_Option3_RRG_NZIER"/>
      <sheetName val="Test_option3_variable_tariff"/>
      <sheetName val="Chart1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 xml:space="preserve">Projected change in revenue (constant prices) </v>
          </cell>
        </row>
      </sheetData>
      <sheetData sheetId="5"/>
      <sheetData sheetId="6"/>
      <sheetData sheetId="7"/>
      <sheetData sheetId="8"/>
      <sheetData sheetId="9">
        <row r="176">
          <cell r="B176" t="str">
            <v>Far North District</v>
          </cell>
        </row>
      </sheetData>
      <sheetData sheetId="10"/>
      <sheetData sheetId="11"/>
      <sheetData sheetId="12"/>
      <sheetData sheetId="13"/>
      <sheetData sheetId="14"/>
      <sheetData sheetId="15">
        <row r="35">
          <cell r="A35" t="str">
            <v>Far North District</v>
          </cell>
        </row>
      </sheetData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P rev"/>
      <sheetName val="Opex"/>
      <sheetName val="Capex"/>
    </sheetNames>
    <sheetDataSet>
      <sheetData sheetId="0">
        <row r="14">
          <cell r="B14">
            <v>2011</v>
          </cell>
        </row>
        <row r="15">
          <cell r="B15">
            <v>2012</v>
          </cell>
        </row>
        <row r="16">
          <cell r="B16">
            <v>2013</v>
          </cell>
        </row>
        <row r="17">
          <cell r="B17">
            <v>2014</v>
          </cell>
        </row>
        <row r="18">
          <cell r="B18">
            <v>2015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Q&amp;A"/>
      <sheetName val="Summary"/>
      <sheetName val="Analysis"/>
      <sheetName val="tables for reasons paper"/>
      <sheetName val="Validation"/>
      <sheetName val="ALP"/>
      <sheetName val="AUR"/>
      <sheetName val="CNT"/>
      <sheetName val="EST"/>
      <sheetName val="ASH"/>
      <sheetName val="IVR"/>
      <sheetName val="HRN"/>
      <sheetName val="NEL"/>
      <sheetName val="TAS"/>
      <sheetName val="ORN"/>
      <sheetName val="OJV"/>
      <sheetName val="PCO"/>
      <sheetName val="TLC"/>
      <sheetName val="TEL"/>
      <sheetName val="UNI"/>
      <sheetName val="VCR"/>
      <sheetName val="WTN"/>
    </sheetNames>
    <sheetDataSet>
      <sheetData sheetId="0" refreshError="1"/>
      <sheetData sheetId="1" refreshError="1"/>
      <sheetData sheetId="2" refreshError="1"/>
      <sheetData sheetId="3">
        <row r="5">
          <cell r="D5">
            <v>0.31197848424246605</v>
          </cell>
          <cell r="E5">
            <v>0.85049178851688567</v>
          </cell>
          <cell r="F5">
            <v>0.71253235211846877</v>
          </cell>
          <cell r="G5">
            <v>0.93166012907541818</v>
          </cell>
          <cell r="H5">
            <v>0.8705736100732635</v>
          </cell>
          <cell r="I5">
            <v>0.68217723955570275</v>
          </cell>
          <cell r="J5">
            <v>0.63084525741259778</v>
          </cell>
          <cell r="K5">
            <v>0.8483321409116068</v>
          </cell>
          <cell r="L5">
            <v>0.79842484222954213</v>
          </cell>
          <cell r="N5">
            <v>0.57681861245202437</v>
          </cell>
          <cell r="O5">
            <v>0.62470151254296857</v>
          </cell>
          <cell r="P5">
            <v>0</v>
          </cell>
          <cell r="Q5">
            <v>0.91173091233598069</v>
          </cell>
          <cell r="R5">
            <v>0.70183545935370051</v>
          </cell>
          <cell r="S5">
            <v>0.9197368080870757</v>
          </cell>
          <cell r="T5">
            <v>0.8377063680463428</v>
          </cell>
        </row>
      </sheetData>
      <sheetData sheetId="4">
        <row r="120">
          <cell r="B120">
            <v>0.7475189638113513</v>
          </cell>
          <cell r="C120">
            <v>0.57909740406373378</v>
          </cell>
          <cell r="D120">
            <v>0.56465727328907844</v>
          </cell>
          <cell r="E120">
            <v>0.54417108848564155</v>
          </cell>
          <cell r="F120">
            <v>0.26549504882607522</v>
          </cell>
          <cell r="G120">
            <v>0.86219010077290714</v>
          </cell>
          <cell r="H120">
            <v>0.5057714015220478</v>
          </cell>
          <cell r="I120">
            <v>0.46135314567962316</v>
          </cell>
          <cell r="J120">
            <v>0.48424567014896669</v>
          </cell>
          <cell r="K120">
            <v>0.84557384388496781</v>
          </cell>
          <cell r="L120">
            <v>0.79005923177673665</v>
          </cell>
          <cell r="M120">
            <v>0.76277815699740747</v>
          </cell>
          <cell r="N120">
            <v>0.68877434508857205</v>
          </cell>
          <cell r="O120">
            <v>0.8716267237567864</v>
          </cell>
          <cell r="P120">
            <v>0.56627443769668173</v>
          </cell>
          <cell r="Q120">
            <v>0.57728901244295128</v>
          </cell>
          <cell r="R120">
            <v>0.74868177694016724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stats.govt.nz/Census/2006CensusHomePage/QuickStats/AboutAPlace.aspx" TargetMode="External"/><Relationship Id="rId1" Type="http://schemas.openxmlformats.org/officeDocument/2006/relationships/hyperlink" Target="http://www.stats.govt.nz/tools_and_services/tools/tablebuilder/population-projections-tables.aspx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B11" sqref="B11"/>
    </sheetView>
  </sheetViews>
  <sheetFormatPr defaultRowHeight="15"/>
  <cols>
    <col min="1" max="1" width="28.85546875" style="3" bestFit="1" customWidth="1"/>
    <col min="2" max="2" width="130.7109375" style="3" customWidth="1"/>
    <col min="3" max="16384" width="9.140625" style="3"/>
  </cols>
  <sheetData>
    <row r="1" spans="1:5">
      <c r="A1" s="124"/>
      <c r="B1" s="121"/>
    </row>
    <row r="2" spans="1:5" s="181" customFormat="1" ht="21">
      <c r="A2" s="251" t="s">
        <v>555</v>
      </c>
      <c r="B2" s="252" t="s">
        <v>554</v>
      </c>
    </row>
    <row r="3" spans="1:5">
      <c r="A3" s="123" t="s">
        <v>553</v>
      </c>
      <c r="B3" s="212" t="s">
        <v>573</v>
      </c>
    </row>
    <row r="4" spans="1:5">
      <c r="A4" s="123" t="s">
        <v>565</v>
      </c>
      <c r="B4" s="212" t="s">
        <v>566</v>
      </c>
    </row>
    <row r="5" spans="1:5">
      <c r="A5" s="212" t="s">
        <v>567</v>
      </c>
      <c r="B5" s="212" t="s">
        <v>568</v>
      </c>
    </row>
    <row r="6" spans="1:5">
      <c r="A6" s="212" t="s">
        <v>569</v>
      </c>
      <c r="B6" s="212" t="s">
        <v>574</v>
      </c>
    </row>
    <row r="7" spans="1:5">
      <c r="A7" s="212" t="s">
        <v>575</v>
      </c>
      <c r="B7" s="212" t="s">
        <v>586</v>
      </c>
    </row>
    <row r="8" spans="1:5">
      <c r="A8" s="253" t="s">
        <v>563</v>
      </c>
      <c r="B8" s="253" t="s">
        <v>570</v>
      </c>
    </row>
    <row r="9" spans="1:5">
      <c r="A9" s="253" t="s">
        <v>571</v>
      </c>
      <c r="B9" s="254" t="s">
        <v>572</v>
      </c>
    </row>
    <row r="10" spans="1:5">
      <c r="A10" s="94"/>
      <c r="B10" s="94"/>
      <c r="C10" s="94"/>
      <c r="D10" s="94"/>
      <c r="E10" s="94"/>
    </row>
    <row r="11" spans="1:5">
      <c r="A11" s="94"/>
      <c r="B11" s="94"/>
    </row>
    <row r="12" spans="1:5">
      <c r="B12" s="255"/>
    </row>
    <row r="13" spans="1:5">
      <c r="A13" s="257" t="s">
        <v>0</v>
      </c>
      <c r="B13" s="253"/>
    </row>
    <row r="14" spans="1:5">
      <c r="A14" s="256"/>
      <c r="B14" s="253" t="s">
        <v>576</v>
      </c>
    </row>
    <row r="17" spans="1:2" ht="12.75" customHeight="1">
      <c r="A17" s="122"/>
      <c r="B17" s="121"/>
    </row>
    <row r="18" spans="1:2">
      <c r="A18" s="125"/>
      <c r="B18" s="121"/>
    </row>
    <row r="19" spans="1:2">
      <c r="A19" s="125"/>
      <c r="B19" s="121"/>
    </row>
    <row r="23" spans="1:2">
      <c r="A23" s="121"/>
    </row>
    <row r="24" spans="1:2">
      <c r="A24" s="121"/>
      <c r="B24" s="94"/>
    </row>
    <row r="25" spans="1:2">
      <c r="A25" s="121"/>
      <c r="B25" s="94"/>
    </row>
    <row r="26" spans="1:2">
      <c r="A26" s="1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31"/>
  <sheetViews>
    <sheetView tabSelected="1" zoomScale="80" zoomScaleNormal="80" workbookViewId="0">
      <selection activeCell="T8" sqref="A3:T8"/>
    </sheetView>
  </sheetViews>
  <sheetFormatPr defaultRowHeight="15"/>
  <cols>
    <col min="1" max="1" width="11" style="115" customWidth="1"/>
    <col min="2" max="2" width="37.28515625" style="115" customWidth="1"/>
    <col min="3" max="3" width="7.85546875" style="115" customWidth="1"/>
    <col min="4" max="10" width="11.7109375" style="115" customWidth="1"/>
    <col min="11" max="11" width="10.85546875" style="115" customWidth="1"/>
    <col min="12" max="19" width="11.7109375" style="115" customWidth="1"/>
    <col min="20" max="16384" width="9.140625" style="115"/>
  </cols>
  <sheetData>
    <row r="1" spans="1:26" ht="23.25">
      <c r="A1" s="260" t="s">
        <v>490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</row>
    <row r="2" spans="1:26" ht="23.25" customHeight="1">
      <c r="A2" s="114"/>
      <c r="L2" s="250" t="s">
        <v>564</v>
      </c>
      <c r="M2" s="250"/>
    </row>
    <row r="3" spans="1:26" ht="33.75" customHeight="1">
      <c r="D3" s="116" t="s">
        <v>1</v>
      </c>
      <c r="E3" s="116" t="s">
        <v>2</v>
      </c>
      <c r="F3" s="116" t="s">
        <v>3</v>
      </c>
      <c r="G3" s="116" t="s">
        <v>30</v>
      </c>
      <c r="H3" s="116" t="s">
        <v>4</v>
      </c>
      <c r="I3" s="116" t="s">
        <v>5</v>
      </c>
      <c r="J3" s="116" t="s">
        <v>6</v>
      </c>
      <c r="K3" s="116" t="s">
        <v>7</v>
      </c>
      <c r="L3" s="116" t="s">
        <v>8</v>
      </c>
      <c r="M3" s="116" t="s">
        <v>9</v>
      </c>
      <c r="N3" s="116" t="s">
        <v>10</v>
      </c>
      <c r="O3" s="116" t="s">
        <v>11</v>
      </c>
      <c r="P3" s="116" t="s">
        <v>12</v>
      </c>
      <c r="Q3" s="116" t="s">
        <v>13</v>
      </c>
      <c r="R3" s="116" t="s">
        <v>14</v>
      </c>
      <c r="S3" s="116" t="s">
        <v>15</v>
      </c>
    </row>
    <row r="4" spans="1:26"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26" ht="15.75">
      <c r="A5" s="117" t="s">
        <v>491</v>
      </c>
      <c r="B5" s="118" t="s">
        <v>507</v>
      </c>
    </row>
    <row r="6" spans="1:26" ht="15.75">
      <c r="A6" s="117"/>
      <c r="B6" s="119" t="s">
        <v>492</v>
      </c>
    </row>
    <row r="7" spans="1:26">
      <c r="B7" s="115" t="s">
        <v>493</v>
      </c>
      <c r="C7" s="174">
        <v>0.52</v>
      </c>
      <c r="D7" s="115" t="s">
        <v>502</v>
      </c>
    </row>
    <row r="9" spans="1:26" ht="15.75">
      <c r="A9" s="117" t="s">
        <v>494</v>
      </c>
      <c r="B9" s="118" t="s">
        <v>495</v>
      </c>
    </row>
    <row r="10" spans="1:26">
      <c r="B10" s="119" t="s">
        <v>492</v>
      </c>
    </row>
    <row r="11" spans="1:26">
      <c r="B11" s="15">
        <f>[4]Cover!B14</f>
        <v>2011</v>
      </c>
      <c r="D11" s="175">
        <f>GDP!C109</f>
        <v>-1.919681714883037E-2</v>
      </c>
      <c r="E11" s="175">
        <f>GDP!D109</f>
        <v>8.5931815253427413E-2</v>
      </c>
      <c r="F11" s="175">
        <f>GDP!E109</f>
        <v>2.9054740374799382E-2</v>
      </c>
      <c r="G11" s="175">
        <f>GDP!F109</f>
        <v>2.9054740374799382E-2</v>
      </c>
      <c r="H11" s="175">
        <f>GDP!G109</f>
        <v>-1.919681714883037E-2</v>
      </c>
      <c r="I11" s="175">
        <f>GDP!H109</f>
        <v>-4.3210450882477873E-2</v>
      </c>
      <c r="J11" s="175">
        <f>GDP!I109</f>
        <v>1.5306765357844254E-2</v>
      </c>
      <c r="K11" s="175">
        <f>GDP!J109</f>
        <v>2.335227343132007E-2</v>
      </c>
      <c r="L11" s="175">
        <f>GDP!K109</f>
        <v>2.335227343132007E-2</v>
      </c>
      <c r="M11" s="175">
        <f>GDP!M109</f>
        <v>8.5931815253427413E-2</v>
      </c>
      <c r="N11" s="175">
        <f>GDP!N109</f>
        <v>7.1648169726085597E-3</v>
      </c>
      <c r="O11" s="175">
        <f>GDP!O109</f>
        <v>1.8983320768934164E-2</v>
      </c>
      <c r="P11" s="175">
        <f>GDP!P109</f>
        <v>-2.2618484330360733E-2</v>
      </c>
      <c r="Q11" s="175">
        <f>GDP!Q109</f>
        <v>2.478572684325597E-2</v>
      </c>
      <c r="R11" s="175">
        <f>GDP!R109</f>
        <v>4.1659840472431986E-2</v>
      </c>
      <c r="S11" s="175">
        <f>GDP!S109</f>
        <v>-1.921034182810033E-2</v>
      </c>
    </row>
    <row r="12" spans="1:26">
      <c r="B12" s="15">
        <f>[4]Cover!B15</f>
        <v>2012</v>
      </c>
      <c r="D12" s="175">
        <f>GDP!C110</f>
        <v>7.6234825194089861E-2</v>
      </c>
      <c r="E12" s="175">
        <f>GDP!D110</f>
        <v>-0.18110365566535827</v>
      </c>
      <c r="F12" s="175">
        <f>GDP!E110</f>
        <v>-7.4216704452017002E-2</v>
      </c>
      <c r="G12" s="175">
        <f>GDP!F110</f>
        <v>-7.4216704452017002E-2</v>
      </c>
      <c r="H12" s="175">
        <f>GDP!G110</f>
        <v>7.6234825194089861E-2</v>
      </c>
      <c r="I12" s="175">
        <f>GDP!H110</f>
        <v>-3.0196286487413904E-3</v>
      </c>
      <c r="J12" s="175">
        <f>GDP!I110</f>
        <v>-4.5996272275680816E-2</v>
      </c>
      <c r="K12" s="175">
        <f>GDP!J110</f>
        <v>-2.6137134868424727E-2</v>
      </c>
      <c r="L12" s="175">
        <f>GDP!K110</f>
        <v>-2.6137134868424727E-2</v>
      </c>
      <c r="M12" s="175">
        <f>GDP!M110</f>
        <v>-0.18110365566535827</v>
      </c>
      <c r="N12" s="175">
        <f>GDP!N110</f>
        <v>-1.9508946123281842E-2</v>
      </c>
      <c r="O12" s="175">
        <f>GDP!O110</f>
        <v>-3.8039846998326785E-2</v>
      </c>
      <c r="P12" s="175">
        <f>GDP!P110</f>
        <v>-6.5263104323904919E-3</v>
      </c>
      <c r="Q12" s="175">
        <f>GDP!Q110</f>
        <v>-6.4591593243604126E-2</v>
      </c>
      <c r="R12" s="175">
        <f>GDP!R110</f>
        <v>3.8493266416740113E-2</v>
      </c>
      <c r="S12" s="175">
        <f>GDP!S110</f>
        <v>4.7041423115289582E-2</v>
      </c>
    </row>
    <row r="13" spans="1:26">
      <c r="B13" s="15">
        <f>[4]Cover!B16</f>
        <v>2013</v>
      </c>
      <c r="D13" s="175">
        <f>GDP!C111</f>
        <v>2.4025084534900598E-2</v>
      </c>
      <c r="E13" s="175">
        <f>GDP!D111</f>
        <v>-7.4693083070846988E-3</v>
      </c>
      <c r="F13" s="175">
        <f>GDP!E111</f>
        <v>9.7104972262493927E-3</v>
      </c>
      <c r="G13" s="175">
        <f>GDP!F111</f>
        <v>9.7104972262493927E-3</v>
      </c>
      <c r="H13" s="175">
        <f>GDP!G111</f>
        <v>2.4025084534900598E-2</v>
      </c>
      <c r="I13" s="175">
        <f>GDP!H111</f>
        <v>6.0650817899665643E-3</v>
      </c>
      <c r="J13" s="175">
        <f>GDP!I111</f>
        <v>1.6136184169792456E-2</v>
      </c>
      <c r="K13" s="175">
        <f>GDP!J111</f>
        <v>3.4158842746757623E-2</v>
      </c>
      <c r="L13" s="175">
        <f>GDP!K111</f>
        <v>3.4158842746757623E-2</v>
      </c>
      <c r="M13" s="175">
        <f>GDP!M111</f>
        <v>-7.4693083070846988E-3</v>
      </c>
      <c r="N13" s="175">
        <f>GDP!N111</f>
        <v>2.1082017557450778E-2</v>
      </c>
      <c r="O13" s="175">
        <f>GDP!O111</f>
        <v>3.272355860904317E-2</v>
      </c>
      <c r="P13" s="175">
        <f>GDP!P111</f>
        <v>3.0455226656814993E-2</v>
      </c>
      <c r="Q13" s="175">
        <f>GDP!Q111</f>
        <v>1.2858190803831583E-2</v>
      </c>
      <c r="R13" s="175">
        <f>GDP!R111</f>
        <v>3.0288257288539011E-2</v>
      </c>
      <c r="S13" s="175">
        <f>GDP!S111</f>
        <v>1.4947151209069753E-2</v>
      </c>
    </row>
    <row r="14" spans="1:26">
      <c r="B14" s="15">
        <f>[4]Cover!B17</f>
        <v>2014</v>
      </c>
      <c r="D14" s="175">
        <f>GDP!C112</f>
        <v>2.8636793587902165E-2</v>
      </c>
      <c r="E14" s="175">
        <f>GDP!D112</f>
        <v>-1.9526202323337793E-3</v>
      </c>
      <c r="F14" s="175">
        <f>GDP!E112</f>
        <v>8.8170781336869286E-3</v>
      </c>
      <c r="G14" s="175">
        <f>GDP!F112</f>
        <v>8.8170781336869286E-3</v>
      </c>
      <c r="H14" s="175">
        <f>GDP!G112</f>
        <v>2.8636793587902165E-2</v>
      </c>
      <c r="I14" s="175">
        <f>GDP!H112</f>
        <v>5.3679961399444309E-3</v>
      </c>
      <c r="J14" s="175">
        <f>GDP!I112</f>
        <v>1.7688682272875011E-2</v>
      </c>
      <c r="K14" s="175">
        <f>GDP!J112</f>
        <v>1.2827490215787218E-2</v>
      </c>
      <c r="L14" s="175">
        <f>GDP!K112</f>
        <v>1.2827490215787218E-2</v>
      </c>
      <c r="M14" s="175">
        <f>GDP!M112</f>
        <v>-1.9526202323337793E-3</v>
      </c>
      <c r="N14" s="175">
        <f>GDP!N112</f>
        <v>1.3200858766629289E-2</v>
      </c>
      <c r="O14" s="175">
        <f>GDP!O112</f>
        <v>1.3713755129304044E-2</v>
      </c>
      <c r="P14" s="175">
        <f>GDP!P112</f>
        <v>1.364071904000963E-2</v>
      </c>
      <c r="Q14" s="175">
        <f>GDP!Q112</f>
        <v>1.1779121446656278E-2</v>
      </c>
      <c r="R14" s="175">
        <f>GDP!R112</f>
        <v>2.5469653124036595E-2</v>
      </c>
      <c r="S14" s="175">
        <f>GDP!S112</f>
        <v>1.5851176112771315E-2</v>
      </c>
    </row>
    <row r="15" spans="1:26">
      <c r="B15" s="15">
        <f>[4]Cover!B18</f>
        <v>2015</v>
      </c>
      <c r="D15" s="175">
        <f>GDP!C113</f>
        <v>3.014602126615018E-2</v>
      </c>
      <c r="E15" s="175">
        <f>GDP!D113</f>
        <v>-8.5589169218414085E-5</v>
      </c>
      <c r="F15" s="175">
        <f>GDP!E113</f>
        <v>1.1916956597176842E-2</v>
      </c>
      <c r="G15" s="175">
        <f>GDP!F113</f>
        <v>1.1916956597176842E-2</v>
      </c>
      <c r="H15" s="175">
        <f>GDP!G113</f>
        <v>3.014602126615018E-2</v>
      </c>
      <c r="I15" s="175">
        <f>GDP!H113</f>
        <v>8.9829932820479907E-3</v>
      </c>
      <c r="J15" s="175">
        <f>GDP!I113</f>
        <v>2.0256875843831512E-2</v>
      </c>
      <c r="K15" s="175">
        <f>GDP!J113</f>
        <v>1.5831366916552847E-2</v>
      </c>
      <c r="L15" s="175">
        <f>GDP!K113</f>
        <v>1.5831366916552847E-2</v>
      </c>
      <c r="M15" s="175">
        <f>GDP!M113</f>
        <v>-8.5589169218414085E-5</v>
      </c>
      <c r="N15" s="175">
        <f>GDP!N113</f>
        <v>1.5927031106922781E-2</v>
      </c>
      <c r="O15" s="175">
        <f>GDP!O113</f>
        <v>1.668742515350664E-2</v>
      </c>
      <c r="P15" s="175">
        <f>GDP!P113</f>
        <v>1.6473418542098495E-2</v>
      </c>
      <c r="Q15" s="175">
        <f>GDP!Q113</f>
        <v>1.4718711274332672E-2</v>
      </c>
      <c r="R15" s="175">
        <f>GDP!R113</f>
        <v>2.7288525771683947E-2</v>
      </c>
      <c r="S15" s="175">
        <f>GDP!S113</f>
        <v>1.8237464021181093E-2</v>
      </c>
    </row>
    <row r="17" spans="1:19" ht="15.75">
      <c r="A17" s="117" t="s">
        <v>496</v>
      </c>
      <c r="B17" s="118" t="s">
        <v>508</v>
      </c>
    </row>
    <row r="18" spans="1:19">
      <c r="B18" s="119" t="s">
        <v>492</v>
      </c>
    </row>
    <row r="19" spans="1:19">
      <c r="B19" s="115" t="s">
        <v>497</v>
      </c>
      <c r="D19" s="175">
        <f>'Revenue shares '!C8</f>
        <v>0.7475189638113513</v>
      </c>
      <c r="E19" s="175">
        <f>'Revenue shares '!D8</f>
        <v>0.57909740406373378</v>
      </c>
      <c r="F19" s="175">
        <f>'Revenue shares '!E8</f>
        <v>0.56465727328907844</v>
      </c>
      <c r="G19" s="175">
        <f>'Revenue shares '!F8</f>
        <v>0.54417108848564155</v>
      </c>
      <c r="H19" s="175">
        <f>'Revenue shares '!G8</f>
        <v>0.26549504882607522</v>
      </c>
      <c r="I19" s="175">
        <f>'Revenue shares '!H8</f>
        <v>0.86219010077290714</v>
      </c>
      <c r="J19" s="175">
        <f>'Revenue shares '!I8</f>
        <v>0.5057714015220478</v>
      </c>
      <c r="K19" s="175">
        <f>'Revenue shares '!J8</f>
        <v>0.46135314567962316</v>
      </c>
      <c r="L19" s="175">
        <f>'Revenue shares '!K8</f>
        <v>0.48424567014896669</v>
      </c>
      <c r="M19" s="175">
        <f>'Revenue shares '!M8</f>
        <v>0.79005923177673665</v>
      </c>
      <c r="N19" s="175">
        <f>'Revenue shares '!N8</f>
        <v>0.76277815699740747</v>
      </c>
      <c r="O19" s="175">
        <f>'Revenue shares '!O8</f>
        <v>0.68877434508857205</v>
      </c>
      <c r="P19" s="175">
        <f>'Revenue shares '!P8</f>
        <v>0.8716267237567864</v>
      </c>
      <c r="Q19" s="175">
        <f>'Revenue shares '!Q8</f>
        <v>0.56627443769668173</v>
      </c>
      <c r="R19" s="175">
        <f>'Revenue shares '!R8</f>
        <v>0.57728901244295128</v>
      </c>
      <c r="S19" s="175">
        <f>'Revenue shares '!S8</f>
        <v>0.74868177694016724</v>
      </c>
    </row>
    <row r="21" spans="1:19" ht="15.75">
      <c r="A21" s="117" t="s">
        <v>498</v>
      </c>
      <c r="B21" s="137" t="s">
        <v>509</v>
      </c>
    </row>
    <row r="22" spans="1:19">
      <c r="B22" s="119" t="s">
        <v>492</v>
      </c>
    </row>
    <row r="23" spans="1:19">
      <c r="B23" s="115" t="s">
        <v>497</v>
      </c>
      <c r="D23" s="176">
        <f>Population!C261</f>
        <v>7.8197294713411303E-4</v>
      </c>
      <c r="E23" s="176">
        <f>Population!D261</f>
        <v>6.9438679035536133E-3</v>
      </c>
      <c r="F23" s="176">
        <f>Population!E261</f>
        <v>-7.4460246409413511E-4</v>
      </c>
      <c r="G23" s="176">
        <f>Population!F261</f>
        <v>-3.6162441782616739E-5</v>
      </c>
      <c r="H23" s="176">
        <f>Population!G261</f>
        <v>6.5795150976679651E-3</v>
      </c>
      <c r="I23" s="176">
        <f>Population!H261</f>
        <v>0</v>
      </c>
      <c r="J23" s="176">
        <f>Population!I261</f>
        <v>-2.2966901313630217E-3</v>
      </c>
      <c r="K23" s="176">
        <f>Population!J261</f>
        <v>5.6013845221967173E-3</v>
      </c>
      <c r="L23" s="176">
        <f>Population!K261</f>
        <v>6.9994482914130796E-3</v>
      </c>
      <c r="M23" s="176">
        <f>Population!M261</f>
        <v>-5.528993663979076E-4</v>
      </c>
      <c r="N23" s="176">
        <f>Population!N261</f>
        <v>5.3898943559136381E-3</v>
      </c>
      <c r="O23" s="176">
        <f>Population!O261</f>
        <v>-2.7544801920860174E-3</v>
      </c>
      <c r="P23" s="176">
        <f>Population!P261</f>
        <v>3.0324006964497219E-3</v>
      </c>
      <c r="Q23" s="176">
        <f>Population!Q261</f>
        <v>2.9220086063614925E-3</v>
      </c>
      <c r="R23" s="176">
        <f>Population!R261</f>
        <v>1.5193152870053961E-2</v>
      </c>
      <c r="S23" s="176">
        <f>Population!S261</f>
        <v>6.9836423041458318E-3</v>
      </c>
    </row>
    <row r="25" spans="1:19" ht="15.75">
      <c r="A25" s="117" t="s">
        <v>499</v>
      </c>
      <c r="B25" s="137" t="s">
        <v>500</v>
      </c>
    </row>
    <row r="26" spans="1:19" ht="15.75">
      <c r="A26" s="117"/>
      <c r="B26" s="119" t="s">
        <v>492</v>
      </c>
    </row>
    <row r="27" spans="1:19">
      <c r="B27" s="115" t="s">
        <v>493</v>
      </c>
      <c r="D27" s="177">
        <f>'Revenue shares '!C12</f>
        <v>0.31197848424246605</v>
      </c>
      <c r="E27" s="177">
        <f>'Revenue shares '!D12</f>
        <v>0.85049178851688567</v>
      </c>
      <c r="F27" s="177">
        <f>'Revenue shares '!E12</f>
        <v>0.71253235211846877</v>
      </c>
      <c r="G27" s="177">
        <f>'Revenue shares '!F12</f>
        <v>0.93166012907541818</v>
      </c>
      <c r="H27" s="177">
        <f>'Revenue shares '!G12</f>
        <v>0.8705736100732635</v>
      </c>
      <c r="I27" s="177">
        <f>'Revenue shares '!H12</f>
        <v>0.68217723955570275</v>
      </c>
      <c r="J27" s="177">
        <f>'Revenue shares '!I12</f>
        <v>0.63084525741259778</v>
      </c>
      <c r="K27" s="177">
        <f>'Revenue shares '!J12</f>
        <v>0.8483321409116068</v>
      </c>
      <c r="L27" s="177">
        <f>'Revenue shares '!K12</f>
        <v>0.79842484222954213</v>
      </c>
      <c r="M27" s="177">
        <f>'Revenue shares '!M12</f>
        <v>0.57681861245202437</v>
      </c>
      <c r="N27" s="177">
        <f>'Revenue shares '!N12</f>
        <v>0.62470151254296857</v>
      </c>
      <c r="O27" s="177">
        <f>'Revenue shares '!O12</f>
        <v>0</v>
      </c>
      <c r="P27" s="177">
        <f>'Revenue shares '!P12</f>
        <v>0.91173091233598069</v>
      </c>
      <c r="Q27" s="177">
        <f>'Revenue shares '!Q12</f>
        <v>0.70183545935370051</v>
      </c>
      <c r="R27" s="177">
        <f>'Revenue shares '!R12</f>
        <v>0.9197368080870757</v>
      </c>
      <c r="S27" s="177">
        <f>'Revenue shares '!S12</f>
        <v>0.8377063680463428</v>
      </c>
    </row>
    <row r="29" spans="1:19" ht="15.75">
      <c r="A29" s="117" t="s">
        <v>501</v>
      </c>
      <c r="B29" s="137" t="s">
        <v>510</v>
      </c>
    </row>
    <row r="30" spans="1:19" ht="15.75">
      <c r="A30" s="117"/>
      <c r="B30" s="119" t="s">
        <v>492</v>
      </c>
    </row>
    <row r="31" spans="1:19">
      <c r="B31" s="115" t="s">
        <v>493</v>
      </c>
      <c r="C31" s="177">
        <v>0</v>
      </c>
    </row>
  </sheetData>
  <printOptions headings="1"/>
  <pageMargins left="0.19685039370078741" right="0.15748031496062992" top="0.74803149606299213" bottom="0.74803149606299213" header="0.31496062992125984" footer="0.31496062992125984"/>
  <pageSetup paperSize="8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Z144"/>
  <sheetViews>
    <sheetView topLeftCell="A119" zoomScale="70" zoomScaleNormal="70" workbookViewId="0">
      <selection activeCell="G109" sqref="G109"/>
    </sheetView>
  </sheetViews>
  <sheetFormatPr defaultRowHeight="15"/>
  <cols>
    <col min="1" max="1" width="16.42578125" style="3" customWidth="1"/>
    <col min="2" max="2" width="20.7109375" style="3" customWidth="1"/>
    <col min="3" max="3" width="14" style="3" customWidth="1"/>
    <col min="4" max="4" width="13.5703125" style="3" customWidth="1"/>
    <col min="5" max="5" width="14.5703125" style="3" customWidth="1"/>
    <col min="6" max="7" width="15.5703125" style="3" bestFit="1" customWidth="1"/>
    <col min="8" max="8" width="13.85546875" style="3" customWidth="1"/>
    <col min="9" max="16" width="15.5703125" style="3" bestFit="1" customWidth="1"/>
    <col min="17" max="17" width="15" style="3" bestFit="1" customWidth="1"/>
    <col min="18" max="18" width="15.5703125" style="3" bestFit="1" customWidth="1"/>
    <col min="19" max="19" width="11.85546875" style="3" customWidth="1"/>
    <col min="20" max="20" width="18" style="3" customWidth="1"/>
    <col min="21" max="16384" width="9.140625" style="3"/>
  </cols>
  <sheetData>
    <row r="1" spans="1:26" s="96" customFormat="1" ht="20.25" customHeight="1">
      <c r="A1" s="258" t="s">
        <v>579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9"/>
      <c r="M1" s="258"/>
      <c r="N1" s="258"/>
      <c r="O1" s="258"/>
      <c r="P1" s="258"/>
      <c r="Q1" s="258"/>
      <c r="R1" s="258"/>
      <c r="S1" s="258"/>
      <c r="T1" s="88"/>
      <c r="U1" s="88"/>
      <c r="V1" s="88"/>
      <c r="W1" s="88"/>
      <c r="X1" s="88"/>
      <c r="Y1" s="88"/>
      <c r="Z1" s="88"/>
    </row>
    <row r="2" spans="1:26" s="94" customFormat="1">
      <c r="L2" s="213"/>
    </row>
    <row r="3" spans="1:26" ht="18.75" customHeight="1">
      <c r="A3" s="95" t="s">
        <v>489</v>
      </c>
      <c r="B3" s="4"/>
      <c r="C3" s="4"/>
      <c r="D3" s="4"/>
      <c r="E3" s="4"/>
      <c r="F3" s="4"/>
      <c r="G3" s="4"/>
      <c r="H3" s="4"/>
      <c r="I3" s="4"/>
      <c r="J3" s="4"/>
      <c r="K3" s="4"/>
      <c r="L3" s="214"/>
      <c r="M3" s="8"/>
      <c r="N3" s="4"/>
      <c r="O3" s="4"/>
      <c r="P3" s="4"/>
      <c r="Q3" s="4"/>
      <c r="R3" s="4"/>
      <c r="S3" s="4"/>
      <c r="T3" s="94"/>
    </row>
    <row r="4" spans="1:26">
      <c r="A4" s="191">
        <v>2010</v>
      </c>
      <c r="B4" s="10"/>
      <c r="C4" s="10"/>
      <c r="D4" s="10"/>
      <c r="E4" s="10"/>
      <c r="F4" s="10"/>
      <c r="G4" s="10"/>
      <c r="H4" s="9"/>
      <c r="I4" s="9"/>
      <c r="J4" s="9"/>
      <c r="K4" s="10"/>
      <c r="L4" s="11"/>
      <c r="M4" s="140"/>
      <c r="N4" s="10"/>
      <c r="O4" s="10"/>
      <c r="P4" s="10"/>
      <c r="Q4" s="10"/>
      <c r="R4" s="10"/>
      <c r="T4" s="10"/>
      <c r="X4" s="10"/>
      <c r="Y4" s="10"/>
      <c r="Z4" s="10"/>
    </row>
    <row r="5" spans="1:26" ht="30">
      <c r="B5" s="98" t="s">
        <v>17</v>
      </c>
      <c r="C5" s="98" t="s">
        <v>1</v>
      </c>
      <c r="D5" s="98" t="s">
        <v>2</v>
      </c>
      <c r="E5" s="98" t="s">
        <v>3</v>
      </c>
      <c r="F5" s="98" t="s">
        <v>30</v>
      </c>
      <c r="G5" s="98" t="s">
        <v>4</v>
      </c>
      <c r="H5" s="98" t="s">
        <v>5</v>
      </c>
      <c r="I5" s="98" t="s">
        <v>6</v>
      </c>
      <c r="J5" s="98" t="s">
        <v>7</v>
      </c>
      <c r="K5" s="98" t="s">
        <v>8</v>
      </c>
      <c r="L5" s="224" t="s">
        <v>16</v>
      </c>
      <c r="M5" s="98" t="s">
        <v>9</v>
      </c>
      <c r="N5" s="98" t="s">
        <v>10</v>
      </c>
      <c r="O5" s="98" t="s">
        <v>11</v>
      </c>
      <c r="P5" s="98" t="s">
        <v>12</v>
      </c>
      <c r="Q5" s="98" t="s">
        <v>13</v>
      </c>
      <c r="R5" s="98" t="s">
        <v>14</v>
      </c>
      <c r="S5" s="98" t="s">
        <v>15</v>
      </c>
      <c r="X5" s="10"/>
      <c r="Y5" s="10"/>
      <c r="Z5" s="10"/>
    </row>
    <row r="6" spans="1:26" s="74" customFormat="1">
      <c r="B6" s="74" t="s">
        <v>18</v>
      </c>
      <c r="C6" s="82">
        <f>SUMPRODUCT(--(Inputs!$A$551:$A$2777=$A$4),--(Inputs!$I$551:$I$2777=GDP!$B6),--(Inputs!$J$551:$J$2777=GDP!C$5),Inputs!$D$551:$D$2777)</f>
        <v>0</v>
      </c>
      <c r="D6" s="82">
        <f>SUMPRODUCT(--(Inputs!$A$551:$A$2777=$A$4),--(Inputs!$I$551:$I$2777=GDP!$B6),--(Inputs!$J$551:$J$2777=GDP!D$5),Inputs!$D$551:$D$2777)</f>
        <v>0</v>
      </c>
      <c r="E6" s="82">
        <f>SUMPRODUCT(--(Inputs!$A$551:$A$2777=$A$4),--(Inputs!$I$551:$I$2777=GDP!$B6),--(Inputs!$J$551:$J$2777=GDP!E$5),Inputs!$D$551:$D$2777)</f>
        <v>0</v>
      </c>
      <c r="F6" s="82">
        <f>SUMPRODUCT(--(Inputs!$A$551:$A$2777=$A$4),--(Inputs!$I$551:$I$2777=GDP!$B6),--(Inputs!$J$551:$J$2777=GDP!F$5),Inputs!$D$551:$D$2777)</f>
        <v>0</v>
      </c>
      <c r="G6" s="82">
        <f>SUMPRODUCT(--(Inputs!$A$551:$A$2777=$A$4),--(Inputs!$I$551:$I$2777=GDP!$B6),--(Inputs!$J$551:$J$2777=GDP!G$5),Inputs!$D$551:$D$2777)</f>
        <v>0</v>
      </c>
      <c r="H6" s="82">
        <f>SUMPRODUCT(--(Inputs!$A$551:$A$2777=$A$4),--(Inputs!$I$551:$I$2777=GDP!$B6),--(Inputs!$J$551:$J$2777=GDP!H$5),Inputs!$D$551:$D$2777)</f>
        <v>0</v>
      </c>
      <c r="I6" s="82">
        <f>SUMPRODUCT(--(Inputs!$A$551:$A$2777=$A$4),--(Inputs!$I$551:$I$2777=GDP!$B6),--(Inputs!$J$551:$J$2777=GDP!I$5),Inputs!$D$551:$D$2777)</f>
        <v>0</v>
      </c>
      <c r="J6" s="82">
        <f>SUMPRODUCT(--(Inputs!$A$551:$A$2777=$A$4),--(Inputs!$I$551:$I$2777=GDP!$B6),--(Inputs!$J$551:$J$2777=GDP!J$5),Inputs!$D$551:$D$2777)</f>
        <v>0</v>
      </c>
      <c r="K6" s="82">
        <f>SUMPRODUCT(--(Inputs!$A$551:$A$2777=$A$4),--(Inputs!$I$551:$I$2777=GDP!$B6),--(Inputs!$J$551:$J$2777=GDP!K$5),Inputs!$D$551:$D$2777)</f>
        <v>0</v>
      </c>
      <c r="L6" s="215">
        <f>SUMPRODUCT(--(Inputs!$A$551:$A$2777=$A$4),--(Inputs!$I$551:$I$2777=GDP!$B6),--(Inputs!$J$551:$J$2777=GDP!L$5),Inputs!$D$551:$D$2777)</f>
        <v>0</v>
      </c>
      <c r="M6" s="82">
        <f>SUMPRODUCT(--(Inputs!$A$551:$A$2777=$A$4),--(Inputs!$I$551:$I$2777=GDP!$B6),--(Inputs!$J$551:$J$2777=GDP!M$5),Inputs!$D$551:$D$2777)</f>
        <v>0</v>
      </c>
      <c r="N6" s="82">
        <f>SUMPRODUCT(--(Inputs!$A$551:$A$2777=$A$4),--(Inputs!$I$551:$I$2777=GDP!$B6),--(Inputs!$J$551:$J$2777=GDP!N$5),Inputs!$D$551:$D$2777)</f>
        <v>0</v>
      </c>
      <c r="O6" s="82">
        <f>SUMPRODUCT(--(Inputs!$A$551:$A$2777=$A$4),--(Inputs!$I$551:$I$2777=GDP!$B6),--(Inputs!$J$551:$J$2777=GDP!O$5),Inputs!$D$551:$D$2777)</f>
        <v>0</v>
      </c>
      <c r="P6" s="82">
        <f>SUMPRODUCT(--(Inputs!$A$551:$A$2777=$A$4),--(Inputs!$I$551:$I$2777=GDP!$B6),--(Inputs!$J$551:$J$2777=GDP!P$5),Inputs!$D$551:$D$2777)</f>
        <v>173.61465000000001</v>
      </c>
      <c r="Q6" s="82">
        <f>SUMPRODUCT(--(Inputs!$A$551:$A$2777=$A$4),--(Inputs!$I$551:$I$2777=GDP!$B6),--(Inputs!$J$551:$J$2777=GDP!Q$5),Inputs!$D$551:$D$2777)</f>
        <v>0</v>
      </c>
      <c r="R6" s="82">
        <f>SUMPRODUCT(--(Inputs!$A$551:$A$2777=$A$4),--(Inputs!$I$551:$I$2777=GDP!$B6),--(Inputs!$J$551:$J$2777=GDP!R$5),Inputs!$D$551:$D$2777)</f>
        <v>0</v>
      </c>
      <c r="S6" s="82">
        <f>SUMPRODUCT(--(Inputs!$A$551:$A$2777=$A$4),--(Inputs!$I$551:$I$2777=GDP!$B6),--(Inputs!$J$551:$J$2777=GDP!S$5),Inputs!$D$551:$D$2777)</f>
        <v>0</v>
      </c>
      <c r="X6" s="88"/>
      <c r="Y6" s="88"/>
      <c r="Z6" s="88"/>
    </row>
    <row r="7" spans="1:26" s="74" customFormat="1">
      <c r="B7" s="74" t="s">
        <v>19</v>
      </c>
      <c r="C7" s="82">
        <f>SUMPRODUCT(--(Inputs!$A$551:$A$2777=$A$4),--(Inputs!$I$551:$I$2777=GDP!$B7),--(Inputs!$J$551:$J$2777=GDP!C$5),Inputs!$D$551:$D$2777)</f>
        <v>0</v>
      </c>
      <c r="D7" s="82">
        <f>SUMPRODUCT(--(Inputs!$A$551:$A$2777=$A$4),--(Inputs!$I$551:$I$2777=GDP!$B7),--(Inputs!$J$551:$J$2777=GDP!D$5),Inputs!$D$551:$D$2777)</f>
        <v>0</v>
      </c>
      <c r="E7" s="82">
        <f>SUMPRODUCT(--(Inputs!$A$551:$A$2777=$A$4),--(Inputs!$I$551:$I$2777=GDP!$B7),--(Inputs!$J$551:$J$2777=GDP!E$5),Inputs!$D$551:$D$2777)</f>
        <v>0</v>
      </c>
      <c r="F7" s="82">
        <f>SUMPRODUCT(--(Inputs!$A$551:$A$2777=$A$4),--(Inputs!$I$551:$I$2777=GDP!$B7),--(Inputs!$J$551:$J$2777=GDP!F$5),Inputs!$D$551:$D$2777)</f>
        <v>0</v>
      </c>
      <c r="G7" s="82">
        <f>SUMPRODUCT(--(Inputs!$A$551:$A$2777=$A$4),--(Inputs!$I$551:$I$2777=GDP!$B7),--(Inputs!$J$551:$J$2777=GDP!G$5),Inputs!$D$551:$D$2777)</f>
        <v>0</v>
      </c>
      <c r="H7" s="82">
        <f>SUMPRODUCT(--(Inputs!$A$551:$A$2777=$A$4),--(Inputs!$I$551:$I$2777=GDP!$B7),--(Inputs!$J$551:$J$2777=GDP!H$5),Inputs!$D$551:$D$2777)</f>
        <v>0</v>
      </c>
      <c r="I7" s="82">
        <f>SUMPRODUCT(--(Inputs!$A$551:$A$2777=$A$4),--(Inputs!$I$551:$I$2777=GDP!$B7),--(Inputs!$J$551:$J$2777=GDP!I$5),Inputs!$D$551:$D$2777)</f>
        <v>0</v>
      </c>
      <c r="J7" s="82">
        <f>SUMPRODUCT(--(Inputs!$A$551:$A$2777=$A$4),--(Inputs!$I$551:$I$2777=GDP!$B7),--(Inputs!$J$551:$J$2777=GDP!J$5),Inputs!$D$551:$D$2777)</f>
        <v>0</v>
      </c>
      <c r="K7" s="82">
        <f>SUMPRODUCT(--(Inputs!$A$551:$A$2777=$A$4),--(Inputs!$I$551:$I$2777=GDP!$B7),--(Inputs!$J$551:$J$2777=GDP!K$5),Inputs!$D$551:$D$2777)</f>
        <v>0</v>
      </c>
      <c r="L7" s="215">
        <f>SUMPRODUCT(--(Inputs!$A$551:$A$2777=$A$4),--(Inputs!$I$551:$I$2777=GDP!$B7),--(Inputs!$J$551:$J$2777=GDP!L$5),Inputs!$D$551:$D$2777)</f>
        <v>0</v>
      </c>
      <c r="M7" s="82">
        <f>SUMPRODUCT(--(Inputs!$A$551:$A$2777=$A$4),--(Inputs!$I$551:$I$2777=GDP!$B7),--(Inputs!$J$551:$J$2777=GDP!M$5),Inputs!$D$551:$D$2777)</f>
        <v>0</v>
      </c>
      <c r="N7" s="82">
        <f>SUMPRODUCT(--(Inputs!$A$551:$A$2777=$A$4),--(Inputs!$I$551:$I$2777=GDP!$B7),--(Inputs!$J$551:$J$2777=GDP!N$5),Inputs!$D$551:$D$2777)</f>
        <v>0</v>
      </c>
      <c r="O7" s="82">
        <f>SUMPRODUCT(--(Inputs!$A$551:$A$2777=$A$4),--(Inputs!$I$551:$I$2777=GDP!$B7),--(Inputs!$J$551:$J$2777=GDP!O$5),Inputs!$D$551:$D$2777)</f>
        <v>0</v>
      </c>
      <c r="P7" s="82">
        <f>SUMPRODUCT(--(Inputs!$A$551:$A$2777=$A$4),--(Inputs!$I$551:$I$2777=GDP!$B7),--(Inputs!$J$551:$J$2777=GDP!P$5),Inputs!$D$551:$D$2777)</f>
        <v>0</v>
      </c>
      <c r="Q7" s="82">
        <f>SUMPRODUCT(--(Inputs!$A$551:$A$2777=$A$4),--(Inputs!$I$551:$I$2777=GDP!$B7),--(Inputs!$J$551:$J$2777=GDP!Q$5),Inputs!$D$551:$D$2777)</f>
        <v>0</v>
      </c>
      <c r="R7" s="82">
        <f>SUMPRODUCT(--(Inputs!$A$551:$A$2777=$A$4),--(Inputs!$I$551:$I$2777=GDP!$B7),--(Inputs!$J$551:$J$2777=GDP!R$5),Inputs!$D$551:$D$2777)</f>
        <v>5632.8073000000004</v>
      </c>
      <c r="S7" s="82">
        <f>SUMPRODUCT(--(Inputs!$A$551:$A$2777=$A$4),--(Inputs!$I$551:$I$2777=GDP!$B7),--(Inputs!$J$551:$J$2777=GDP!S$5),Inputs!$D$551:$D$2777)</f>
        <v>0</v>
      </c>
      <c r="X7" s="88"/>
      <c r="Y7" s="88"/>
      <c r="Z7" s="88"/>
    </row>
    <row r="8" spans="1:26" s="74" customFormat="1">
      <c r="B8" s="74" t="s">
        <v>20</v>
      </c>
      <c r="C8" s="82">
        <f>SUMPRODUCT(--(Inputs!$A$551:$A$2777=$A$4),--(Inputs!$I$551:$I$2777=GDP!$B8),--(Inputs!$J$551:$J$2777=GDP!C$5),Inputs!$D$551:$D$2777)</f>
        <v>0</v>
      </c>
      <c r="D8" s="82">
        <f>SUMPRODUCT(--(Inputs!$A$551:$A$2777=$A$4),--(Inputs!$I$551:$I$2777=GDP!$B8),--(Inputs!$J$551:$J$2777=GDP!D$5),Inputs!$D$551:$D$2777)</f>
        <v>0</v>
      </c>
      <c r="E8" s="82">
        <f>SUMPRODUCT(--(Inputs!$A$551:$A$2777=$A$4),--(Inputs!$I$551:$I$2777=GDP!$B8),--(Inputs!$J$551:$J$2777=GDP!E$5),Inputs!$D$551:$D$2777)</f>
        <v>0</v>
      </c>
      <c r="F8" s="82">
        <f>SUMPRODUCT(--(Inputs!$A$551:$A$2777=$A$4),--(Inputs!$I$551:$I$2777=GDP!$B8),--(Inputs!$J$551:$J$2777=GDP!F$5),Inputs!$D$551:$D$2777)</f>
        <v>0</v>
      </c>
      <c r="G8" s="82">
        <f>SUMPRODUCT(--(Inputs!$A$551:$A$2777=$A$4),--(Inputs!$I$551:$I$2777=GDP!$B8),--(Inputs!$J$551:$J$2777=GDP!G$5),Inputs!$D$551:$D$2777)</f>
        <v>0</v>
      </c>
      <c r="H8" s="82">
        <f>SUMPRODUCT(--(Inputs!$A$551:$A$2777=$A$4),--(Inputs!$I$551:$I$2777=GDP!$B8),--(Inputs!$J$551:$J$2777=GDP!H$5),Inputs!$D$551:$D$2777)</f>
        <v>0</v>
      </c>
      <c r="I8" s="82">
        <f>SUMPRODUCT(--(Inputs!$A$551:$A$2777=$A$4),--(Inputs!$I$551:$I$2777=GDP!$B8),--(Inputs!$J$551:$J$2777=GDP!I$5),Inputs!$D$551:$D$2777)</f>
        <v>0</v>
      </c>
      <c r="J8" s="82">
        <f>SUMPRODUCT(--(Inputs!$A$551:$A$2777=$A$4),--(Inputs!$I$551:$I$2777=GDP!$B8),--(Inputs!$J$551:$J$2777=GDP!J$5),Inputs!$D$551:$D$2777)</f>
        <v>0</v>
      </c>
      <c r="K8" s="82">
        <f>SUMPRODUCT(--(Inputs!$A$551:$A$2777=$A$4),--(Inputs!$I$551:$I$2777=GDP!$B8),--(Inputs!$J$551:$J$2777=GDP!K$5),Inputs!$D$551:$D$2777)</f>
        <v>0</v>
      </c>
      <c r="L8" s="215">
        <f>SUMPRODUCT(--(Inputs!$A$551:$A$2777=$A$4),--(Inputs!$I$551:$I$2777=GDP!$B8),--(Inputs!$J$551:$J$2777=GDP!L$5),Inputs!$D$551:$D$2777)</f>
        <v>0</v>
      </c>
      <c r="M8" s="82">
        <f>SUMPRODUCT(--(Inputs!$A$551:$A$2777=$A$4),--(Inputs!$I$551:$I$2777=GDP!$B8),--(Inputs!$J$551:$J$2777=GDP!M$5),Inputs!$D$551:$D$2777)</f>
        <v>0</v>
      </c>
      <c r="N8" s="82">
        <f>SUMPRODUCT(--(Inputs!$A$551:$A$2777=$A$4),--(Inputs!$I$551:$I$2777=GDP!$B8),--(Inputs!$J$551:$J$2777=GDP!N$5),Inputs!$D$551:$D$2777)</f>
        <v>988.33150000000001</v>
      </c>
      <c r="O8" s="82">
        <f>SUMPRODUCT(--(Inputs!$A$551:$A$2777=$A$4),--(Inputs!$I$551:$I$2777=GDP!$B8),--(Inputs!$J$551:$J$2777=GDP!O$5),Inputs!$D$551:$D$2777)</f>
        <v>172.71344999999999</v>
      </c>
      <c r="P8" s="82">
        <f>SUMPRODUCT(--(Inputs!$A$551:$A$2777=$A$4),--(Inputs!$I$551:$I$2777=GDP!$B8),--(Inputs!$J$551:$J$2777=GDP!P$5),Inputs!$D$551:$D$2777)</f>
        <v>0</v>
      </c>
      <c r="Q8" s="82">
        <f>SUMPRODUCT(--(Inputs!$A$551:$A$2777=$A$4),--(Inputs!$I$551:$I$2777=GDP!$B8),--(Inputs!$J$551:$J$2777=GDP!Q$5),Inputs!$D$551:$D$2777)</f>
        <v>70.363349999999997</v>
      </c>
      <c r="R8" s="82">
        <f>SUMPRODUCT(--(Inputs!$A$551:$A$2777=$A$4),--(Inputs!$I$551:$I$2777=GDP!$B8),--(Inputs!$J$551:$J$2777=GDP!R$5),Inputs!$D$551:$D$2777)</f>
        <v>0</v>
      </c>
      <c r="S8" s="82">
        <f>SUMPRODUCT(--(Inputs!$A$551:$A$2777=$A$4),--(Inputs!$I$551:$I$2777=GDP!$B8),--(Inputs!$J$551:$J$2777=GDP!S$5),Inputs!$D$551:$D$2777)</f>
        <v>0</v>
      </c>
      <c r="X8" s="88"/>
      <c r="Y8" s="88"/>
      <c r="Z8" s="88"/>
    </row>
    <row r="9" spans="1:26" s="74" customFormat="1">
      <c r="B9" s="74" t="s">
        <v>21</v>
      </c>
      <c r="C9" s="82">
        <f>SUMPRODUCT(--(Inputs!$A$551:$A$2777=$A$4),--(Inputs!$I$551:$I$2777=GDP!$B9),--(Inputs!$J$551:$J$2777=GDP!C$5),Inputs!$D$551:$D$2777)</f>
        <v>0</v>
      </c>
      <c r="D9" s="82">
        <f>SUMPRODUCT(--(Inputs!$A$551:$A$2777=$A$4),--(Inputs!$I$551:$I$2777=GDP!$B9),--(Inputs!$J$551:$J$2777=GDP!D$5),Inputs!$D$551:$D$2777)</f>
        <v>0</v>
      </c>
      <c r="E9" s="82">
        <f>SUMPRODUCT(--(Inputs!$A$551:$A$2777=$A$4),--(Inputs!$I$551:$I$2777=GDP!$B9),--(Inputs!$J$551:$J$2777=GDP!E$5),Inputs!$D$551:$D$2777)</f>
        <v>0</v>
      </c>
      <c r="F9" s="82">
        <f>SUMPRODUCT(--(Inputs!$A$551:$A$2777=$A$4),--(Inputs!$I$551:$I$2777=GDP!$B9),--(Inputs!$J$551:$J$2777=GDP!F$5),Inputs!$D$551:$D$2777)</f>
        <v>0</v>
      </c>
      <c r="G9" s="82">
        <f>SUMPRODUCT(--(Inputs!$A$551:$A$2777=$A$4),--(Inputs!$I$551:$I$2777=GDP!$B9),--(Inputs!$J$551:$J$2777=GDP!G$5),Inputs!$D$551:$D$2777)</f>
        <v>0</v>
      </c>
      <c r="H9" s="82">
        <f>SUMPRODUCT(--(Inputs!$A$551:$A$2777=$A$4),--(Inputs!$I$551:$I$2777=GDP!$B9),--(Inputs!$J$551:$J$2777=GDP!H$5),Inputs!$D$551:$D$2777)</f>
        <v>0</v>
      </c>
      <c r="I9" s="82">
        <f>SUMPRODUCT(--(Inputs!$A$551:$A$2777=$A$4),--(Inputs!$I$551:$I$2777=GDP!$B9),--(Inputs!$J$551:$J$2777=GDP!I$5),Inputs!$D$551:$D$2777)</f>
        <v>486.13375000000002</v>
      </c>
      <c r="J9" s="82">
        <f>SUMPRODUCT(--(Inputs!$A$551:$A$2777=$A$4),--(Inputs!$I$551:$I$2777=GDP!$B9),--(Inputs!$J$551:$J$2777=GDP!J$5),Inputs!$D$551:$D$2777)</f>
        <v>0</v>
      </c>
      <c r="K9" s="82">
        <f>SUMPRODUCT(--(Inputs!$A$551:$A$2777=$A$4),--(Inputs!$I$551:$I$2777=GDP!$B9),--(Inputs!$J$551:$J$2777=GDP!K$5),Inputs!$D$551:$D$2777)</f>
        <v>0</v>
      </c>
      <c r="L9" s="215">
        <f>SUMPRODUCT(--(Inputs!$A$551:$A$2777=$A$4),--(Inputs!$I$551:$I$2777=GDP!$B9),--(Inputs!$J$551:$J$2777=GDP!L$5),Inputs!$D$551:$D$2777)</f>
        <v>0</v>
      </c>
      <c r="M9" s="82">
        <f>SUMPRODUCT(--(Inputs!$A$551:$A$2777=$A$4),--(Inputs!$I$551:$I$2777=GDP!$B9),--(Inputs!$J$551:$J$2777=GDP!M$5),Inputs!$D$551:$D$2777)</f>
        <v>0</v>
      </c>
      <c r="N9" s="82">
        <f>SUMPRODUCT(--(Inputs!$A$551:$A$2777=$A$4),--(Inputs!$I$551:$I$2777=GDP!$B9),--(Inputs!$J$551:$J$2777=GDP!N$5),Inputs!$D$551:$D$2777)</f>
        <v>788.00290000000007</v>
      </c>
      <c r="O9" s="82">
        <f>SUMPRODUCT(--(Inputs!$A$551:$A$2777=$A$4),--(Inputs!$I$551:$I$2777=GDP!$B9),--(Inputs!$J$551:$J$2777=GDP!O$5),Inputs!$D$551:$D$2777)</f>
        <v>0</v>
      </c>
      <c r="P9" s="82">
        <f>SUMPRODUCT(--(Inputs!$A$551:$A$2777=$A$4),--(Inputs!$I$551:$I$2777=GDP!$B9),--(Inputs!$J$551:$J$2777=GDP!P$5),Inputs!$D$551:$D$2777)</f>
        <v>0</v>
      </c>
      <c r="Q9" s="82">
        <f>SUMPRODUCT(--(Inputs!$A$551:$A$2777=$A$4),--(Inputs!$I$551:$I$2777=GDP!$B9),--(Inputs!$J$551:$J$2777=GDP!Q$5),Inputs!$D$551:$D$2777)</f>
        <v>452.02159999999998</v>
      </c>
      <c r="R9" s="82">
        <f>SUMPRODUCT(--(Inputs!$A$551:$A$2777=$A$4),--(Inputs!$I$551:$I$2777=GDP!$B9),--(Inputs!$J$551:$J$2777=GDP!R$5),Inputs!$D$551:$D$2777)</f>
        <v>0</v>
      </c>
      <c r="S9" s="82">
        <f>SUMPRODUCT(--(Inputs!$A$551:$A$2777=$A$4),--(Inputs!$I$551:$I$2777=GDP!$B9),--(Inputs!$J$551:$J$2777=GDP!S$5),Inputs!$D$551:$D$2777)</f>
        <v>0</v>
      </c>
      <c r="X9" s="88"/>
      <c r="Y9" s="88"/>
      <c r="Z9" s="88"/>
    </row>
    <row r="10" spans="1:26" s="74" customFormat="1">
      <c r="B10" s="74" t="s">
        <v>22</v>
      </c>
      <c r="C10" s="82">
        <f>SUMPRODUCT(--(Inputs!$A$551:$A$2777=$A$4),--(Inputs!$I$551:$I$2777=GDP!$B10),--(Inputs!$J$551:$J$2777=GDP!C$5),Inputs!$D$551:$D$2777)</f>
        <v>0</v>
      </c>
      <c r="D10" s="82">
        <f>SUMPRODUCT(--(Inputs!$A$551:$A$2777=$A$4),--(Inputs!$I$551:$I$2777=GDP!$B10),--(Inputs!$J$551:$J$2777=GDP!D$5),Inputs!$D$551:$D$2777)</f>
        <v>0</v>
      </c>
      <c r="E10" s="82">
        <v>0.01</v>
      </c>
      <c r="F10" s="82">
        <f>SUMPRODUCT(--(Inputs!$A$551:$A$2777=$A$4),--(Inputs!$I$551:$I$2777=GDP!$B10),--(Inputs!$J$551:$J$2777=GDP!F$5),Inputs!$D$551:$D$2777)</f>
        <v>282.02684999999997</v>
      </c>
      <c r="G10" s="82">
        <f>SUMPRODUCT(--(Inputs!$A$551:$A$2777=$A$4),--(Inputs!$I$551:$I$2777=GDP!$B10),--(Inputs!$J$551:$J$2777=GDP!G$5),Inputs!$D$551:$D$2777)</f>
        <v>0</v>
      </c>
      <c r="H10" s="82">
        <f>SUMPRODUCT(--(Inputs!$A$551:$A$2777=$A$4),--(Inputs!$I$551:$I$2777=GDP!$B10),--(Inputs!$J$551:$J$2777=GDP!H$5),Inputs!$D$551:$D$2777)</f>
        <v>0</v>
      </c>
      <c r="I10" s="82">
        <f>SUMPRODUCT(--(Inputs!$A$551:$A$2777=$A$4),--(Inputs!$I$551:$I$2777=GDP!$B10),--(Inputs!$J$551:$J$2777=GDP!I$5),Inputs!$D$551:$D$2777)</f>
        <v>0</v>
      </c>
      <c r="J10" s="82">
        <f>SUMPRODUCT(--(Inputs!$A$551:$A$2777=$A$4),--(Inputs!$I$551:$I$2777=GDP!$B10),--(Inputs!$J$551:$J$2777=GDP!J$5),Inputs!$D$551:$D$2777)</f>
        <v>0</v>
      </c>
      <c r="K10" s="82">
        <f>SUMPRODUCT(--(Inputs!$A$551:$A$2777=$A$4),--(Inputs!$I$551:$I$2777=GDP!$B10),--(Inputs!$J$551:$J$2777=GDP!K$5),Inputs!$D$551:$D$2777)</f>
        <v>0</v>
      </c>
      <c r="L10" s="215">
        <f>SUMPRODUCT(--(Inputs!$A$551:$A$2777=$A$4),--(Inputs!$I$551:$I$2777=GDP!$B10),--(Inputs!$J$551:$J$2777=GDP!L$5),Inputs!$D$551:$D$2777)</f>
        <v>0</v>
      </c>
      <c r="M10" s="82">
        <f>SUMPRODUCT(--(Inputs!$A$551:$A$2777=$A$4),--(Inputs!$I$551:$I$2777=GDP!$B10),--(Inputs!$J$551:$J$2777=GDP!M$5),Inputs!$D$551:$D$2777)</f>
        <v>0</v>
      </c>
      <c r="N10" s="82">
        <f>SUMPRODUCT(--(Inputs!$A$551:$A$2777=$A$4),--(Inputs!$I$551:$I$2777=GDP!$B10),--(Inputs!$J$551:$J$2777=GDP!N$5),Inputs!$D$551:$D$2777)</f>
        <v>0</v>
      </c>
      <c r="O10" s="82">
        <f>SUMPRODUCT(--(Inputs!$A$551:$A$2777=$A$4),--(Inputs!$I$551:$I$2777=GDP!$B10),--(Inputs!$J$551:$J$2777=GDP!O$5),Inputs!$D$551:$D$2777)</f>
        <v>0</v>
      </c>
      <c r="P10" s="82">
        <f>SUMPRODUCT(--(Inputs!$A$551:$A$2777=$A$4),--(Inputs!$I$551:$I$2777=GDP!$B10),--(Inputs!$J$551:$J$2777=GDP!P$5),Inputs!$D$551:$D$2777)</f>
        <v>0</v>
      </c>
      <c r="Q10" s="82">
        <f>SUMPRODUCT(--(Inputs!$A$551:$A$2777=$A$4),--(Inputs!$I$551:$I$2777=GDP!$B10),--(Inputs!$J$551:$J$2777=GDP!Q$5),Inputs!$D$551:$D$2777)</f>
        <v>975.31934999999999</v>
      </c>
      <c r="R10" s="82">
        <f>SUMPRODUCT(--(Inputs!$A$551:$A$2777=$A$4),--(Inputs!$I$551:$I$2777=GDP!$B10),--(Inputs!$J$551:$J$2777=GDP!R$5),Inputs!$D$551:$D$2777)</f>
        <v>0</v>
      </c>
      <c r="S10" s="82">
        <f>SUMPRODUCT(--(Inputs!$A$551:$A$2777=$A$4),--(Inputs!$I$551:$I$2777=GDP!$B10),--(Inputs!$J$551:$J$2777=GDP!S$5),Inputs!$D$551:$D$2777)</f>
        <v>0</v>
      </c>
      <c r="X10" s="88"/>
      <c r="Y10" s="88"/>
      <c r="Z10" s="88"/>
    </row>
    <row r="11" spans="1:26" s="74" customFormat="1">
      <c r="B11" s="74" t="s">
        <v>23</v>
      </c>
      <c r="C11" s="82">
        <f>SUMPRODUCT(--(Inputs!$A$551:$A$2777=$A$4),--(Inputs!$I$551:$I$2777=GDP!$B11),--(Inputs!$J$551:$J$2777=GDP!C$5),Inputs!$D$551:$D$2777)</f>
        <v>0</v>
      </c>
      <c r="D11" s="82">
        <f>SUMPRODUCT(--(Inputs!$A$551:$A$2777=$A$4),--(Inputs!$I$551:$I$2777=GDP!$B11),--(Inputs!$J$551:$J$2777=GDP!D$5),Inputs!$D$551:$D$2777)</f>
        <v>0</v>
      </c>
      <c r="E11" s="82">
        <f>SUMPRODUCT(--(Inputs!$A$551:$A$2777=$A$4),--(Inputs!$I$551:$I$2777=GDP!$B11),--(Inputs!$J$551:$J$2777=GDP!E$5),Inputs!$D$551:$D$2777)</f>
        <v>0</v>
      </c>
      <c r="F11" s="82">
        <f>SUMPRODUCT(--(Inputs!$A$551:$A$2777=$A$4),--(Inputs!$I$551:$I$2777=GDP!$B11),--(Inputs!$J$551:$J$2777=GDP!F$5),Inputs!$D$551:$D$2777)</f>
        <v>0</v>
      </c>
      <c r="G11" s="82">
        <f>SUMPRODUCT(--(Inputs!$A$551:$A$2777=$A$4),--(Inputs!$I$551:$I$2777=GDP!$B11),--(Inputs!$J$551:$J$2777=GDP!G$5),Inputs!$D$551:$D$2777)</f>
        <v>0</v>
      </c>
      <c r="H11" s="82">
        <f>SUMPRODUCT(--(Inputs!$A$551:$A$2777=$A$4),--(Inputs!$I$551:$I$2777=GDP!$B11),--(Inputs!$J$551:$J$2777=GDP!H$5),Inputs!$D$551:$D$2777)</f>
        <v>0</v>
      </c>
      <c r="I11" s="82">
        <f>SUMPRODUCT(--(Inputs!$A$551:$A$2777=$A$4),--(Inputs!$I$551:$I$2777=GDP!$B11),--(Inputs!$J$551:$J$2777=GDP!I$5),Inputs!$D$551:$D$2777)</f>
        <v>0</v>
      </c>
      <c r="J11" s="82">
        <f>SUMPRODUCT(--(Inputs!$A$551:$A$2777=$A$4),--(Inputs!$I$551:$I$2777=GDP!$B11),--(Inputs!$J$551:$J$2777=GDP!J$5),Inputs!$D$551:$D$2777)</f>
        <v>0</v>
      </c>
      <c r="K11" s="82">
        <f>SUMPRODUCT(--(Inputs!$A$551:$A$2777=$A$4),--(Inputs!$I$551:$I$2777=GDP!$B11),--(Inputs!$J$551:$J$2777=GDP!K$5),Inputs!$D$551:$D$2777)</f>
        <v>0</v>
      </c>
      <c r="L11" s="215">
        <f>SUMPRODUCT(--(Inputs!$A$551:$A$2777=$A$4),--(Inputs!$I$551:$I$2777=GDP!$B11),--(Inputs!$J$551:$J$2777=GDP!L$5),Inputs!$D$551:$D$2777)</f>
        <v>0</v>
      </c>
      <c r="M11" s="82">
        <f>SUMPRODUCT(--(Inputs!$A$551:$A$2777=$A$4),--(Inputs!$I$551:$I$2777=GDP!$B11),--(Inputs!$J$551:$J$2777=GDP!M$5),Inputs!$D$551:$D$2777)</f>
        <v>0</v>
      </c>
      <c r="N11" s="82">
        <f>SUMPRODUCT(--(Inputs!$A$551:$A$2777=$A$4),--(Inputs!$I$551:$I$2777=GDP!$B11),--(Inputs!$J$551:$J$2777=GDP!N$5),Inputs!$D$551:$D$2777)</f>
        <v>685.37574999999993</v>
      </c>
      <c r="O11" s="82">
        <f>SUMPRODUCT(--(Inputs!$A$551:$A$2777=$A$4),--(Inputs!$I$551:$I$2777=GDP!$B11),--(Inputs!$J$551:$J$2777=GDP!O$5),Inputs!$D$551:$D$2777)</f>
        <v>0</v>
      </c>
      <c r="P11" s="82">
        <f>SUMPRODUCT(--(Inputs!$A$551:$A$2777=$A$4),--(Inputs!$I$551:$I$2777=GDP!$B11),--(Inputs!$J$551:$J$2777=GDP!P$5),Inputs!$D$551:$D$2777)</f>
        <v>0</v>
      </c>
      <c r="Q11" s="82">
        <f>SUMPRODUCT(--(Inputs!$A$551:$A$2777=$A$4),--(Inputs!$I$551:$I$2777=GDP!$B11),--(Inputs!$J$551:$J$2777=GDP!Q$5),Inputs!$D$551:$D$2777)</f>
        <v>0</v>
      </c>
      <c r="R11" s="82">
        <f>SUMPRODUCT(--(Inputs!$A$551:$A$2777=$A$4),--(Inputs!$I$551:$I$2777=GDP!$B11),--(Inputs!$J$551:$J$2777=GDP!R$5),Inputs!$D$551:$D$2777)</f>
        <v>0</v>
      </c>
      <c r="S11" s="82">
        <f>SUMPRODUCT(--(Inputs!$A$551:$A$2777=$A$4),--(Inputs!$I$551:$I$2777=GDP!$B11),--(Inputs!$J$551:$J$2777=GDP!S$5),Inputs!$D$551:$D$2777)</f>
        <v>0</v>
      </c>
      <c r="X11" s="88"/>
      <c r="Y11" s="88"/>
      <c r="Z11" s="88"/>
    </row>
    <row r="12" spans="1:26" s="74" customFormat="1">
      <c r="B12" s="74" t="s">
        <v>24</v>
      </c>
      <c r="C12" s="82">
        <f>SUMPRODUCT(--(Inputs!$A$551:$A$2777=$A$4),--(Inputs!$I$551:$I$2777=GDP!$B12),--(Inputs!$J$551:$J$2777=GDP!C$5),Inputs!$D$551:$D$2777)</f>
        <v>0</v>
      </c>
      <c r="D12" s="82">
        <f>SUMPRODUCT(--(Inputs!$A$551:$A$2777=$A$4),--(Inputs!$I$551:$I$2777=GDP!$B12),--(Inputs!$J$551:$J$2777=GDP!D$5),Inputs!$D$551:$D$2777)</f>
        <v>0</v>
      </c>
      <c r="E12" s="82">
        <f>SUMPRODUCT(--(Inputs!$A$551:$A$2777=$A$4),--(Inputs!$I$551:$I$2777=GDP!$B12),--(Inputs!$J$551:$J$2777=GDP!E$5),Inputs!$D$551:$D$2777)</f>
        <v>0</v>
      </c>
      <c r="F12" s="82">
        <f>SUMPRODUCT(--(Inputs!$A$551:$A$2777=$A$4),--(Inputs!$I$551:$I$2777=GDP!$B12),--(Inputs!$J$551:$J$2777=GDP!F$5),Inputs!$D$551:$D$2777)</f>
        <v>0</v>
      </c>
      <c r="G12" s="82">
        <f>SUMPRODUCT(--(Inputs!$A$551:$A$2777=$A$4),--(Inputs!$I$551:$I$2777=GDP!$B12),--(Inputs!$J$551:$J$2777=GDP!G$5),Inputs!$D$551:$D$2777)</f>
        <v>0</v>
      </c>
      <c r="H12" s="82">
        <f>SUMPRODUCT(--(Inputs!$A$551:$A$2777=$A$4),--(Inputs!$I$551:$I$2777=GDP!$B12),--(Inputs!$J$551:$J$2777=GDP!H$5),Inputs!$D$551:$D$2777)</f>
        <v>0</v>
      </c>
      <c r="I12" s="82">
        <f>SUMPRODUCT(--(Inputs!$A$551:$A$2777=$A$4),--(Inputs!$I$551:$I$2777=GDP!$B12),--(Inputs!$J$551:$J$2777=GDP!I$5),Inputs!$D$551:$D$2777)</f>
        <v>0</v>
      </c>
      <c r="J12" s="82">
        <f>SUMPRODUCT(--(Inputs!$A$551:$A$2777=$A$4),--(Inputs!$I$551:$I$2777=GDP!$B12),--(Inputs!$J$551:$J$2777=GDP!J$5),Inputs!$D$551:$D$2777)</f>
        <v>0</v>
      </c>
      <c r="K12" s="82">
        <f>SUMPRODUCT(--(Inputs!$A$551:$A$2777=$A$4),--(Inputs!$I$551:$I$2777=GDP!$B12),--(Inputs!$J$551:$J$2777=GDP!K$5),Inputs!$D$551:$D$2777)</f>
        <v>0</v>
      </c>
      <c r="L12" s="215">
        <f>SUMPRODUCT(--(Inputs!$A$551:$A$2777=$A$4),--(Inputs!$I$551:$I$2777=GDP!$B12),--(Inputs!$J$551:$J$2777=GDP!L$5),Inputs!$D$551:$D$2777)</f>
        <v>0</v>
      </c>
      <c r="M12" s="82">
        <f>SUMPRODUCT(--(Inputs!$A$551:$A$2777=$A$4),--(Inputs!$I$551:$I$2777=GDP!$B12),--(Inputs!$J$551:$J$2777=GDP!M$5),Inputs!$D$551:$D$2777)</f>
        <v>0</v>
      </c>
      <c r="N12" s="82">
        <f>SUMPRODUCT(--(Inputs!$A$551:$A$2777=$A$4),--(Inputs!$I$551:$I$2777=GDP!$B12),--(Inputs!$J$551:$J$2777=GDP!N$5),Inputs!$D$551:$D$2777)</f>
        <v>949.24890000000005</v>
      </c>
      <c r="O12" s="82">
        <f>SUMPRODUCT(--(Inputs!$A$551:$A$2777=$A$4),--(Inputs!$I$551:$I$2777=GDP!$B12),--(Inputs!$J$551:$J$2777=GDP!O$5),Inputs!$D$551:$D$2777)</f>
        <v>62.717550000000003</v>
      </c>
      <c r="P12" s="82">
        <f>SUMPRODUCT(--(Inputs!$A$551:$A$2777=$A$4),--(Inputs!$I$551:$I$2777=GDP!$B12),--(Inputs!$J$551:$J$2777=GDP!P$5),Inputs!$D$551:$D$2777)</f>
        <v>0</v>
      </c>
      <c r="Q12" s="82">
        <f>SUMPRODUCT(--(Inputs!$A$551:$A$2777=$A$4),--(Inputs!$I$551:$I$2777=GDP!$B12),--(Inputs!$J$551:$J$2777=GDP!Q$5),Inputs!$D$551:$D$2777)</f>
        <v>0</v>
      </c>
      <c r="R12" s="82">
        <f>SUMPRODUCT(--(Inputs!$A$551:$A$2777=$A$4),--(Inputs!$I$551:$I$2777=GDP!$B12),--(Inputs!$J$551:$J$2777=GDP!R$5),Inputs!$D$551:$D$2777)</f>
        <v>0</v>
      </c>
      <c r="S12" s="82">
        <f>SUMPRODUCT(--(Inputs!$A$551:$A$2777=$A$4),--(Inputs!$I$551:$I$2777=GDP!$B12),--(Inputs!$J$551:$J$2777=GDP!S$5),Inputs!$D$551:$D$2777)</f>
        <v>0</v>
      </c>
      <c r="X12" s="88"/>
      <c r="Y12" s="88"/>
      <c r="Z12" s="88"/>
    </row>
    <row r="13" spans="1:26" s="74" customFormat="1">
      <c r="B13" s="74" t="s">
        <v>25</v>
      </c>
      <c r="C13" s="82">
        <f>SUMPRODUCT(--(Inputs!$A$551:$A$2777=$A$4),--(Inputs!$I$551:$I$2777=GDP!$B13),--(Inputs!$J$551:$J$2777=GDP!C$5),Inputs!$D$551:$D$2777)</f>
        <v>0</v>
      </c>
      <c r="D13" s="82">
        <f>SUMPRODUCT(--(Inputs!$A$551:$A$2777=$A$4),--(Inputs!$I$551:$I$2777=GDP!$B13),--(Inputs!$J$551:$J$2777=GDP!D$5),Inputs!$D$551:$D$2777)</f>
        <v>0</v>
      </c>
      <c r="E13" s="82">
        <f>SUMPRODUCT(--(Inputs!$A$551:$A$2777=$A$4),--(Inputs!$I$551:$I$2777=GDP!$B13),--(Inputs!$J$551:$J$2777=GDP!E$5),Inputs!$D$551:$D$2777)</f>
        <v>0</v>
      </c>
      <c r="F13" s="82">
        <f>SUMPRODUCT(--(Inputs!$A$551:$A$2777=$A$4),--(Inputs!$I$551:$I$2777=GDP!$B13),--(Inputs!$J$551:$J$2777=GDP!F$5),Inputs!$D$551:$D$2777)</f>
        <v>0</v>
      </c>
      <c r="G13" s="82">
        <f>SUMPRODUCT(--(Inputs!$A$551:$A$2777=$A$4),--(Inputs!$I$551:$I$2777=GDP!$B13),--(Inputs!$J$551:$J$2777=GDP!G$5),Inputs!$D$551:$D$2777)</f>
        <v>0</v>
      </c>
      <c r="H13" s="82">
        <f>SUMPRODUCT(--(Inputs!$A$551:$A$2777=$A$4),--(Inputs!$I$551:$I$2777=GDP!$B13),--(Inputs!$J$551:$J$2777=GDP!H$5),Inputs!$D$551:$D$2777)</f>
        <v>0</v>
      </c>
      <c r="I13" s="82">
        <f>SUMPRODUCT(--(Inputs!$A$551:$A$2777=$A$4),--(Inputs!$I$551:$I$2777=GDP!$B13),--(Inputs!$J$551:$J$2777=GDP!I$5),Inputs!$D$551:$D$2777)</f>
        <v>0</v>
      </c>
      <c r="J13" s="82">
        <f>SUMPRODUCT(--(Inputs!$A$551:$A$2777=$A$4),--(Inputs!$I$551:$I$2777=GDP!$B13),--(Inputs!$J$551:$J$2777=GDP!J$5),Inputs!$D$551:$D$2777)</f>
        <v>0</v>
      </c>
      <c r="K13" s="82">
        <f>SUMPRODUCT(--(Inputs!$A$551:$A$2777=$A$4),--(Inputs!$I$551:$I$2777=GDP!$B13),--(Inputs!$J$551:$J$2777=GDP!K$5),Inputs!$D$551:$D$2777)</f>
        <v>0</v>
      </c>
      <c r="L13" s="215">
        <f>SUMPRODUCT(--(Inputs!$A$551:$A$2777=$A$4),--(Inputs!$I$551:$I$2777=GDP!$B13),--(Inputs!$J$551:$J$2777=GDP!L$5),Inputs!$D$551:$D$2777)</f>
        <v>0</v>
      </c>
      <c r="M13" s="82">
        <f>SUMPRODUCT(--(Inputs!$A$551:$A$2777=$A$4),--(Inputs!$I$551:$I$2777=GDP!$B13),--(Inputs!$J$551:$J$2777=GDP!M$5),Inputs!$D$551:$D$2777)</f>
        <v>0</v>
      </c>
      <c r="N13" s="82">
        <f>SUMPRODUCT(--(Inputs!$A$551:$A$2777=$A$4),--(Inputs!$I$551:$I$2777=GDP!$B13),--(Inputs!$J$551:$J$2777=GDP!N$5),Inputs!$D$551:$D$2777)</f>
        <v>264.09739999999999</v>
      </c>
      <c r="O13" s="82">
        <f>SUMPRODUCT(--(Inputs!$A$551:$A$2777=$A$4),--(Inputs!$I$551:$I$2777=GDP!$B13),--(Inputs!$J$551:$J$2777=GDP!O$5),Inputs!$D$551:$D$2777)</f>
        <v>0</v>
      </c>
      <c r="P13" s="82">
        <f>SUMPRODUCT(--(Inputs!$A$551:$A$2777=$A$4),--(Inputs!$I$551:$I$2777=GDP!$B13),--(Inputs!$J$551:$J$2777=GDP!P$5),Inputs!$D$551:$D$2777)</f>
        <v>0</v>
      </c>
      <c r="Q13" s="82">
        <f>SUMPRODUCT(--(Inputs!$A$551:$A$2777=$A$4),--(Inputs!$I$551:$I$2777=GDP!$B13),--(Inputs!$J$551:$J$2777=GDP!Q$5),Inputs!$D$551:$D$2777)</f>
        <v>0</v>
      </c>
      <c r="R13" s="82">
        <f>SUMPRODUCT(--(Inputs!$A$551:$A$2777=$A$4),--(Inputs!$I$551:$I$2777=GDP!$B13),--(Inputs!$J$551:$J$2777=GDP!R$5),Inputs!$D$551:$D$2777)</f>
        <v>0</v>
      </c>
      <c r="S13" s="82">
        <f>SUMPRODUCT(--(Inputs!$A$551:$A$2777=$A$4),--(Inputs!$I$551:$I$2777=GDP!$B13),--(Inputs!$J$551:$J$2777=GDP!S$5),Inputs!$D$551:$D$2777)</f>
        <v>2568.9637500000003</v>
      </c>
      <c r="X13" s="88"/>
      <c r="Y13" s="88"/>
      <c r="Z13" s="88"/>
    </row>
    <row r="14" spans="1:26" s="74" customFormat="1">
      <c r="B14" s="74" t="s">
        <v>26</v>
      </c>
      <c r="C14" s="82">
        <f>SUMPRODUCT(--(Inputs!$A$551:$A$2777=$A$4),--(Inputs!$I$551:$I$2777=GDP!$B14),--(Inputs!$J$551:$J$2777=GDP!C$5),Inputs!$D$551:$D$2777)</f>
        <v>0</v>
      </c>
      <c r="D14" s="82">
        <f>SUMPRODUCT(--(Inputs!$A$551:$A$2777=$A$4),--(Inputs!$I$551:$I$2777=GDP!$B14),--(Inputs!$J$551:$J$2777=GDP!D$5),Inputs!$D$551:$D$2777)</f>
        <v>0</v>
      </c>
      <c r="E14" s="82">
        <f>SUMPRODUCT(--(Inputs!$A$551:$A$2777=$A$4),--(Inputs!$I$551:$I$2777=GDP!$B14),--(Inputs!$J$551:$J$2777=GDP!E$5),Inputs!$D$551:$D$2777)</f>
        <v>0</v>
      </c>
      <c r="F14" s="82">
        <f>SUMPRODUCT(--(Inputs!$A$551:$A$2777=$A$4),--(Inputs!$I$551:$I$2777=GDP!$B14),--(Inputs!$J$551:$J$2777=GDP!F$5),Inputs!$D$551:$D$2777)</f>
        <v>0</v>
      </c>
      <c r="G14" s="82">
        <f>SUMPRODUCT(--(Inputs!$A$551:$A$2777=$A$4),--(Inputs!$I$551:$I$2777=GDP!$B14),--(Inputs!$J$551:$J$2777=GDP!G$5),Inputs!$D$551:$D$2777)</f>
        <v>0</v>
      </c>
      <c r="H14" s="82">
        <f>SUMPRODUCT(--(Inputs!$A$551:$A$2777=$A$4),--(Inputs!$I$551:$I$2777=GDP!$B14),--(Inputs!$J$551:$J$2777=GDP!H$5),Inputs!$D$551:$D$2777)</f>
        <v>0</v>
      </c>
      <c r="I14" s="82">
        <f>SUMPRODUCT(--(Inputs!$A$551:$A$2777=$A$4),--(Inputs!$I$551:$I$2777=GDP!$B14),--(Inputs!$J$551:$J$2777=GDP!I$5),Inputs!$D$551:$D$2777)</f>
        <v>0</v>
      </c>
      <c r="J14" s="82">
        <v>0.01</v>
      </c>
      <c r="K14" s="82">
        <f>SUMPRODUCT(--(Inputs!$A$551:$A$2777=$A$4),--(Inputs!$I$551:$I$2777=GDP!$B14),--(Inputs!$J$551:$J$2777=GDP!K$5),Inputs!$D$551:$D$2777)</f>
        <v>760.75265000000002</v>
      </c>
      <c r="L14" s="215">
        <f>SUMPRODUCT(--(Inputs!$A$551:$A$2777=$A$4),--(Inputs!$I$551:$I$2777=GDP!$B14),--(Inputs!$J$551:$J$2777=GDP!L$5),Inputs!$D$551:$D$2777)</f>
        <v>0</v>
      </c>
      <c r="M14" s="82">
        <f>SUMPRODUCT(--(Inputs!$A$551:$A$2777=$A$4),--(Inputs!$I$551:$I$2777=GDP!$B14),--(Inputs!$J$551:$J$2777=GDP!M$5),Inputs!$D$551:$D$2777)</f>
        <v>0</v>
      </c>
      <c r="N14" s="82">
        <f>SUMPRODUCT(--(Inputs!$A$551:$A$2777=$A$4),--(Inputs!$I$551:$I$2777=GDP!$B14),--(Inputs!$J$551:$J$2777=GDP!N$5),Inputs!$D$551:$D$2777)</f>
        <v>0</v>
      </c>
      <c r="O14" s="82">
        <f>SUMPRODUCT(--(Inputs!$A$551:$A$2777=$A$4),--(Inputs!$I$551:$I$2777=GDP!$B14),--(Inputs!$J$551:$J$2777=GDP!O$5),Inputs!$D$551:$D$2777)</f>
        <v>0</v>
      </c>
      <c r="P14" s="82">
        <f>SUMPRODUCT(--(Inputs!$A$551:$A$2777=$A$4),--(Inputs!$I$551:$I$2777=GDP!$B14),--(Inputs!$J$551:$J$2777=GDP!P$5),Inputs!$D$551:$D$2777)</f>
        <v>0</v>
      </c>
      <c r="Q14" s="82">
        <f>SUMPRODUCT(--(Inputs!$A$551:$A$2777=$A$4),--(Inputs!$I$551:$I$2777=GDP!$B14),--(Inputs!$J$551:$J$2777=GDP!Q$5),Inputs!$D$551:$D$2777)</f>
        <v>0</v>
      </c>
      <c r="R14" s="82">
        <f>SUMPRODUCT(--(Inputs!$A$551:$A$2777=$A$4),--(Inputs!$I$551:$I$2777=GDP!$B14),--(Inputs!$J$551:$J$2777=GDP!R$5),Inputs!$D$551:$D$2777)</f>
        <v>0</v>
      </c>
      <c r="S14" s="82">
        <f>SUMPRODUCT(--(Inputs!$A$551:$A$2777=$A$4),--(Inputs!$I$551:$I$2777=GDP!$B14),--(Inputs!$J$551:$J$2777=GDP!S$5),Inputs!$D$551:$D$2777)</f>
        <v>0</v>
      </c>
      <c r="X14" s="88"/>
      <c r="Y14" s="88"/>
      <c r="Z14" s="88"/>
    </row>
    <row r="15" spans="1:26" s="74" customFormat="1">
      <c r="B15" s="74" t="s">
        <v>27</v>
      </c>
      <c r="C15" s="82">
        <f>SUMPRODUCT(--(Inputs!$A$551:$A$2777=$A$4),--(Inputs!$I$551:$I$2777=GDP!$B15),--(Inputs!$J$551:$J$2777=GDP!C$5),Inputs!$D$551:$D$2777)</f>
        <v>747.00324999999998</v>
      </c>
      <c r="D15" s="82">
        <f>SUMPRODUCT(--(Inputs!$A$551:$A$2777=$A$4),--(Inputs!$I$551:$I$2777=GDP!$B15),--(Inputs!$J$551:$J$2777=GDP!D$5),Inputs!$D$551:$D$2777)</f>
        <v>0</v>
      </c>
      <c r="E15" s="82">
        <f>SUMPRODUCT(--(Inputs!$A$551:$A$2777=$A$4),--(Inputs!$I$551:$I$2777=GDP!$B15),--(Inputs!$J$551:$J$2777=GDP!E$5),Inputs!$D$551:$D$2777)</f>
        <v>0</v>
      </c>
      <c r="F15" s="82">
        <f>SUMPRODUCT(--(Inputs!$A$551:$A$2777=$A$4),--(Inputs!$I$551:$I$2777=GDP!$B15),--(Inputs!$J$551:$J$2777=GDP!F$5),Inputs!$D$551:$D$2777)</f>
        <v>0</v>
      </c>
      <c r="G15" s="82">
        <f>SUMPRODUCT(--(Inputs!$A$551:$A$2777=$A$4),--(Inputs!$I$551:$I$2777=GDP!$B15),--(Inputs!$J$551:$J$2777=GDP!G$5),Inputs!$D$551:$D$2777)</f>
        <v>547.86159999999995</v>
      </c>
      <c r="H15" s="82">
        <f>SUMPRODUCT(--(Inputs!$A$551:$A$2777=$A$4),--(Inputs!$I$551:$I$2777=GDP!$B15),--(Inputs!$J$551:$J$2777=GDP!H$5),Inputs!$D$551:$D$2777)</f>
        <v>0</v>
      </c>
      <c r="I15" s="82">
        <f>SUMPRODUCT(--(Inputs!$A$551:$A$2777=$A$4),--(Inputs!$I$551:$I$2777=GDP!$B15),--(Inputs!$J$551:$J$2777=GDP!I$5),Inputs!$D$551:$D$2777)</f>
        <v>0</v>
      </c>
      <c r="J15" s="82">
        <f>SUMPRODUCT(--(Inputs!$A$551:$A$2777=$A$4),--(Inputs!$I$551:$I$2777=GDP!$B15),--(Inputs!$J$551:$J$2777=GDP!J$5),Inputs!$D$551:$D$2777)</f>
        <v>0</v>
      </c>
      <c r="K15" s="82">
        <f>SUMPRODUCT(--(Inputs!$A$551:$A$2777=$A$4),--(Inputs!$I$551:$I$2777=GDP!$B15),--(Inputs!$J$551:$J$2777=GDP!K$5),Inputs!$D$551:$D$2777)</f>
        <v>0</v>
      </c>
      <c r="L15" s="215">
        <f>SUMPRODUCT(--(Inputs!$A$551:$A$2777=$A$4),--(Inputs!$I$551:$I$2777=GDP!$B15),--(Inputs!$J$551:$J$2777=GDP!L$5),Inputs!$D$551:$D$2777)</f>
        <v>3332.7578500000004</v>
      </c>
      <c r="M15" s="82">
        <f>SUMPRODUCT(--(Inputs!$A$551:$A$2777=$A$4),--(Inputs!$I$551:$I$2777=GDP!$B15),--(Inputs!$J$551:$J$2777=GDP!M$5),Inputs!$D$551:$D$2777)</f>
        <v>0</v>
      </c>
      <c r="N15" s="82">
        <f>SUMPRODUCT(--(Inputs!$A$551:$A$2777=$A$4),--(Inputs!$I$551:$I$2777=GDP!$B15),--(Inputs!$J$551:$J$2777=GDP!N$5),Inputs!$D$551:$D$2777)</f>
        <v>0</v>
      </c>
      <c r="O15" s="82">
        <f>SUMPRODUCT(--(Inputs!$A$551:$A$2777=$A$4),--(Inputs!$I$551:$I$2777=GDP!$B15),--(Inputs!$J$551:$J$2777=GDP!O$5),Inputs!$D$551:$D$2777)</f>
        <v>0</v>
      </c>
      <c r="P15" s="82">
        <f>SUMPRODUCT(--(Inputs!$A$551:$A$2777=$A$4),--(Inputs!$I$551:$I$2777=GDP!$B15),--(Inputs!$J$551:$J$2777=GDP!P$5),Inputs!$D$551:$D$2777)</f>
        <v>0</v>
      </c>
      <c r="Q15" s="82">
        <f>SUMPRODUCT(--(Inputs!$A$551:$A$2777=$A$4),--(Inputs!$I$551:$I$2777=GDP!$B15),--(Inputs!$J$551:$J$2777=GDP!Q$5),Inputs!$D$551:$D$2777)</f>
        <v>0</v>
      </c>
      <c r="R15" s="82">
        <f>SUMPRODUCT(--(Inputs!$A$551:$A$2777=$A$4),--(Inputs!$I$551:$I$2777=GDP!$B15),--(Inputs!$J$551:$J$2777=GDP!R$5),Inputs!$D$551:$D$2777)</f>
        <v>0</v>
      </c>
      <c r="S15" s="82">
        <f>SUMPRODUCT(--(Inputs!$A$551:$A$2777=$A$4),--(Inputs!$I$551:$I$2777=GDP!$B15),--(Inputs!$J$551:$J$2777=GDP!S$5),Inputs!$D$551:$D$2777)</f>
        <v>0</v>
      </c>
      <c r="X15" s="88"/>
      <c r="Y15" s="88"/>
      <c r="Z15" s="88"/>
    </row>
    <row r="16" spans="1:26" s="74" customFormat="1">
      <c r="B16" s="74" t="s">
        <v>28</v>
      </c>
      <c r="C16" s="82">
        <f>SUMPRODUCT(--(Inputs!$A$551:$A$2777=$A$4),--(Inputs!$I$551:$I$2777=GDP!$B16),--(Inputs!$J$551:$J$2777=GDP!C$5),Inputs!$D$551:$D$2777)</f>
        <v>0</v>
      </c>
      <c r="D16" s="82">
        <f>SUMPRODUCT(--(Inputs!$A$551:$A$2777=$A$4),--(Inputs!$I$551:$I$2777=GDP!$B16),--(Inputs!$J$551:$J$2777=GDP!D$5),Inputs!$D$551:$D$2777)</f>
        <v>1118.5065500000001</v>
      </c>
      <c r="E16" s="82">
        <f>SUMPRODUCT(--(Inputs!$A$551:$A$2777=$A$4),--(Inputs!$I$551:$I$2777=GDP!$B16),--(Inputs!$J$551:$J$2777=GDP!E$5),Inputs!$D$551:$D$2777)</f>
        <v>0</v>
      </c>
      <c r="F16" s="82">
        <f>SUMPRODUCT(--(Inputs!$A$551:$A$2777=$A$4),--(Inputs!$I$551:$I$2777=GDP!$B16),--(Inputs!$J$551:$J$2777=GDP!F$5),Inputs!$D$551:$D$2777)</f>
        <v>0</v>
      </c>
      <c r="G16" s="82">
        <f>SUMPRODUCT(--(Inputs!$A$551:$A$2777=$A$4),--(Inputs!$I$551:$I$2777=GDP!$B16),--(Inputs!$J$551:$J$2777=GDP!G$5),Inputs!$D$551:$D$2777)</f>
        <v>0</v>
      </c>
      <c r="H16" s="82">
        <f>SUMPRODUCT(--(Inputs!$A$551:$A$2777=$A$4),--(Inputs!$I$551:$I$2777=GDP!$B16),--(Inputs!$J$551:$J$2777=GDP!H$5),Inputs!$D$551:$D$2777)</f>
        <v>0</v>
      </c>
      <c r="I16" s="82">
        <f>SUMPRODUCT(--(Inputs!$A$551:$A$2777=$A$4),--(Inputs!$I$551:$I$2777=GDP!$B16),--(Inputs!$J$551:$J$2777=GDP!I$5),Inputs!$D$551:$D$2777)</f>
        <v>0</v>
      </c>
      <c r="J16" s="82">
        <f>SUMPRODUCT(--(Inputs!$A$551:$A$2777=$A$4),--(Inputs!$I$551:$I$2777=GDP!$B16),--(Inputs!$J$551:$J$2777=GDP!J$5),Inputs!$D$551:$D$2777)</f>
        <v>0</v>
      </c>
      <c r="K16" s="82">
        <f>SUMPRODUCT(--(Inputs!$A$551:$A$2777=$A$4),--(Inputs!$I$551:$I$2777=GDP!$B16),--(Inputs!$J$551:$J$2777=GDP!K$5),Inputs!$D$551:$D$2777)</f>
        <v>0</v>
      </c>
      <c r="L16" s="215">
        <f>SUMPRODUCT(--(Inputs!$A$551:$A$2777=$A$4),--(Inputs!$I$551:$I$2777=GDP!$B16),--(Inputs!$J$551:$J$2777=GDP!L$5),Inputs!$D$551:$D$2777)</f>
        <v>0</v>
      </c>
      <c r="M16" s="82">
        <f>SUMPRODUCT(--(Inputs!$A$551:$A$2777=$A$4),--(Inputs!$I$551:$I$2777=GDP!$B16),--(Inputs!$J$551:$J$2777=GDP!M$5),Inputs!$D$551:$D$2777)</f>
        <v>350.70870000000002</v>
      </c>
      <c r="N16" s="82">
        <f>SUMPRODUCT(--(Inputs!$A$551:$A$2777=$A$4),--(Inputs!$I$551:$I$2777=GDP!$B16),--(Inputs!$J$551:$J$2777=GDP!N$5),Inputs!$D$551:$D$2777)</f>
        <v>0</v>
      </c>
      <c r="O16" s="82">
        <f>SUMPRODUCT(--(Inputs!$A$551:$A$2777=$A$4),--(Inputs!$I$551:$I$2777=GDP!$B16),--(Inputs!$J$551:$J$2777=GDP!O$5),Inputs!$D$551:$D$2777)</f>
        <v>0</v>
      </c>
      <c r="P16" s="82">
        <f>SUMPRODUCT(--(Inputs!$A$551:$A$2777=$A$4),--(Inputs!$I$551:$I$2777=GDP!$B16),--(Inputs!$J$551:$J$2777=GDP!P$5),Inputs!$D$551:$D$2777)</f>
        <v>0</v>
      </c>
      <c r="Q16" s="82">
        <f>SUMPRODUCT(--(Inputs!$A$551:$A$2777=$A$4),--(Inputs!$I$551:$I$2777=GDP!$B16),--(Inputs!$J$551:$J$2777=GDP!Q$5),Inputs!$D$551:$D$2777)</f>
        <v>0</v>
      </c>
      <c r="R16" s="82">
        <f>SUMPRODUCT(--(Inputs!$A$551:$A$2777=$A$4),--(Inputs!$I$551:$I$2777=GDP!$B16),--(Inputs!$J$551:$J$2777=GDP!R$5),Inputs!$D$551:$D$2777)</f>
        <v>0</v>
      </c>
      <c r="S16" s="82">
        <f>SUMPRODUCT(--(Inputs!$A$551:$A$2777=$A$4),--(Inputs!$I$551:$I$2777=GDP!$B16),--(Inputs!$J$551:$J$2777=GDP!S$5),Inputs!$D$551:$D$2777)</f>
        <v>0</v>
      </c>
      <c r="X16" s="88"/>
      <c r="Y16" s="88"/>
      <c r="Z16" s="88"/>
    </row>
    <row r="17" spans="1:26" s="74" customFormat="1">
      <c r="B17" s="74" t="s">
        <v>29</v>
      </c>
      <c r="C17" s="82">
        <f>SUMPRODUCT(--(Inputs!$A$551:$A$2777=$A$4),--(Inputs!$I$551:$I$2777=GDP!$B17),--(Inputs!$J$551:$J$2777=GDP!C$5),Inputs!$D$551:$D$2777)</f>
        <v>0</v>
      </c>
      <c r="D17" s="82">
        <f>SUMPRODUCT(--(Inputs!$A$551:$A$2777=$A$4),--(Inputs!$I$551:$I$2777=GDP!$B17),--(Inputs!$J$551:$J$2777=GDP!D$5),Inputs!$D$551:$D$2777)</f>
        <v>0</v>
      </c>
      <c r="E17" s="82">
        <f>SUMPRODUCT(--(Inputs!$A$551:$A$2777=$A$4),--(Inputs!$I$551:$I$2777=GDP!$B17),--(Inputs!$J$551:$J$2777=GDP!E$5),Inputs!$D$551:$D$2777)</f>
        <v>0</v>
      </c>
      <c r="F17" s="82">
        <f>SUMPRODUCT(--(Inputs!$A$551:$A$2777=$A$4),--(Inputs!$I$551:$I$2777=GDP!$B17),--(Inputs!$J$551:$J$2777=GDP!F$5),Inputs!$D$551:$D$2777)</f>
        <v>0</v>
      </c>
      <c r="G17" s="82">
        <f>SUMPRODUCT(--(Inputs!$A$551:$A$2777=$A$4),--(Inputs!$I$551:$I$2777=GDP!$B17),--(Inputs!$J$551:$J$2777=GDP!G$5),Inputs!$D$551:$D$2777)</f>
        <v>0</v>
      </c>
      <c r="H17" s="82">
        <f>SUMPRODUCT(--(Inputs!$A$551:$A$2777=$A$4),--(Inputs!$I$551:$I$2777=GDP!$B17),--(Inputs!$J$551:$J$2777=GDP!H$5),Inputs!$D$551:$D$2777)</f>
        <v>454.57215000000002</v>
      </c>
      <c r="I17" s="82">
        <f>SUMPRODUCT(--(Inputs!$A$551:$A$2777=$A$4),--(Inputs!$I$551:$I$2777=GDP!$B17),--(Inputs!$J$551:$J$2777=GDP!I$5),Inputs!$D$551:$D$2777)</f>
        <v>0</v>
      </c>
      <c r="J17" s="82">
        <f>SUMPRODUCT(--(Inputs!$A$551:$A$2777=$A$4),--(Inputs!$I$551:$I$2777=GDP!$B17),--(Inputs!$J$551:$J$2777=GDP!J$5),Inputs!$D$551:$D$2777)</f>
        <v>0</v>
      </c>
      <c r="K17" s="82">
        <f>SUMPRODUCT(--(Inputs!$A$551:$A$2777=$A$4),--(Inputs!$I$551:$I$2777=GDP!$B17),--(Inputs!$J$551:$J$2777=GDP!K$5),Inputs!$D$551:$D$2777)</f>
        <v>0</v>
      </c>
      <c r="L17" s="215">
        <f>SUMPRODUCT(--(Inputs!$A$551:$A$2777=$A$4),--(Inputs!$I$551:$I$2777=GDP!$B17),--(Inputs!$J$551:$J$2777=GDP!L$5),Inputs!$D$551:$D$2777)</f>
        <v>0</v>
      </c>
      <c r="M17" s="82">
        <f>SUMPRODUCT(--(Inputs!$A$551:$A$2777=$A$4),--(Inputs!$I$551:$I$2777=GDP!$B17),--(Inputs!$J$551:$J$2777=GDP!M$5),Inputs!$D$551:$D$2777)</f>
        <v>0</v>
      </c>
      <c r="N17" s="82">
        <f>SUMPRODUCT(--(Inputs!$A$551:$A$2777=$A$4),--(Inputs!$I$551:$I$2777=GDP!$B17),--(Inputs!$J$551:$J$2777=GDP!N$5),Inputs!$D$551:$D$2777)</f>
        <v>0</v>
      </c>
      <c r="O17" s="82">
        <f>SUMPRODUCT(--(Inputs!$A$551:$A$2777=$A$4),--(Inputs!$I$551:$I$2777=GDP!$B17),--(Inputs!$J$551:$J$2777=GDP!O$5),Inputs!$D$551:$D$2777)</f>
        <v>0</v>
      </c>
      <c r="P17" s="82">
        <f>SUMPRODUCT(--(Inputs!$A$551:$A$2777=$A$4),--(Inputs!$I$551:$I$2777=GDP!$B17),--(Inputs!$J$551:$J$2777=GDP!P$5),Inputs!$D$551:$D$2777)</f>
        <v>0</v>
      </c>
      <c r="Q17" s="82">
        <f>SUMPRODUCT(--(Inputs!$A$551:$A$2777=$A$4),--(Inputs!$I$551:$I$2777=GDP!$B17),--(Inputs!$J$551:$J$2777=GDP!Q$5),Inputs!$D$551:$D$2777)</f>
        <v>0</v>
      </c>
      <c r="R17" s="82">
        <f>SUMPRODUCT(--(Inputs!$A$551:$A$2777=$A$4),--(Inputs!$I$551:$I$2777=GDP!$B17),--(Inputs!$J$551:$J$2777=GDP!R$5),Inputs!$D$551:$D$2777)</f>
        <v>0</v>
      </c>
      <c r="S17" s="82">
        <f>SUMPRODUCT(--(Inputs!$A$551:$A$2777=$A$4),--(Inputs!$I$551:$I$2777=GDP!$B17),--(Inputs!$J$551:$J$2777=GDP!S$5),Inputs!$D$551:$D$2777)</f>
        <v>0</v>
      </c>
      <c r="X17" s="88"/>
      <c r="Y17" s="88"/>
      <c r="Z17" s="88"/>
    </row>
    <row r="18" spans="1:26">
      <c r="C18" s="65"/>
      <c r="D18" s="65"/>
      <c r="E18" s="65"/>
      <c r="F18" s="65"/>
      <c r="G18" s="65"/>
      <c r="H18" s="65"/>
      <c r="I18" s="65"/>
      <c r="J18" s="65"/>
      <c r="K18" s="65"/>
      <c r="L18" s="216"/>
      <c r="M18" s="65"/>
      <c r="N18" s="65"/>
      <c r="O18" s="65"/>
      <c r="P18" s="65"/>
      <c r="Q18" s="65"/>
      <c r="R18" s="65"/>
      <c r="S18" s="65"/>
    </row>
    <row r="19" spans="1:26">
      <c r="B19" s="94" t="s">
        <v>116</v>
      </c>
      <c r="C19" s="208">
        <f>SUM(C6:C18)</f>
        <v>747.00324999999998</v>
      </c>
      <c r="D19" s="208">
        <f t="shared" ref="D19:K19" si="0">SUM(D6:D18)</f>
        <v>1118.5065500000001</v>
      </c>
      <c r="E19" s="208">
        <f t="shared" si="0"/>
        <v>0.01</v>
      </c>
      <c r="F19" s="208">
        <f t="shared" si="0"/>
        <v>282.02684999999997</v>
      </c>
      <c r="G19" s="208">
        <f t="shared" si="0"/>
        <v>547.86159999999995</v>
      </c>
      <c r="H19" s="208">
        <f t="shared" si="0"/>
        <v>454.57215000000002</v>
      </c>
      <c r="I19" s="208">
        <f t="shared" si="0"/>
        <v>486.13375000000002</v>
      </c>
      <c r="J19" s="208">
        <f t="shared" si="0"/>
        <v>0.01</v>
      </c>
      <c r="K19" s="208">
        <f t="shared" si="0"/>
        <v>760.75265000000002</v>
      </c>
      <c r="L19" s="208">
        <f t="shared" ref="L19:S19" si="1">SUM(L6:L18)</f>
        <v>3332.7578500000004</v>
      </c>
      <c r="M19" s="208">
        <f t="shared" si="1"/>
        <v>350.70870000000002</v>
      </c>
      <c r="N19" s="208">
        <f t="shared" si="1"/>
        <v>3675.05645</v>
      </c>
      <c r="O19" s="208">
        <f t="shared" si="1"/>
        <v>235.43099999999998</v>
      </c>
      <c r="P19" s="208">
        <f t="shared" si="1"/>
        <v>173.61465000000001</v>
      </c>
      <c r="Q19" s="208">
        <f t="shared" si="1"/>
        <v>1497.7042999999999</v>
      </c>
      <c r="R19" s="208">
        <f t="shared" si="1"/>
        <v>5632.8073000000004</v>
      </c>
      <c r="S19" s="208">
        <f t="shared" si="1"/>
        <v>2568.9637500000003</v>
      </c>
    </row>
    <row r="20" spans="1:26">
      <c r="A20" s="11"/>
      <c r="B20" s="11"/>
      <c r="C20" s="11"/>
      <c r="D20" s="11"/>
      <c r="E20" s="11"/>
      <c r="F20" s="11"/>
      <c r="G20" s="11"/>
      <c r="H20" s="11"/>
      <c r="I20" s="11"/>
      <c r="K20" s="11"/>
      <c r="L20" s="141"/>
      <c r="M20" s="11"/>
      <c r="N20" s="11"/>
      <c r="O20" s="11"/>
      <c r="P20" s="11"/>
      <c r="Q20" s="11"/>
    </row>
    <row r="21" spans="1:26">
      <c r="L21" s="217"/>
    </row>
    <row r="22" spans="1:26" ht="18.75">
      <c r="A22" s="4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218"/>
      <c r="M22" s="4"/>
      <c r="N22" s="4"/>
      <c r="O22" s="4"/>
      <c r="P22" s="4"/>
      <c r="Q22" s="4"/>
      <c r="R22" s="95"/>
      <c r="S22" s="95"/>
    </row>
    <row r="23" spans="1:26">
      <c r="A23" s="12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219"/>
      <c r="M23" s="13"/>
      <c r="N23" s="13"/>
      <c r="O23" s="13"/>
      <c r="P23" s="13"/>
      <c r="Q23" s="13"/>
    </row>
    <row r="24" spans="1:26">
      <c r="D24" s="6" t="s">
        <v>32</v>
      </c>
      <c r="I24" s="6" t="s">
        <v>33</v>
      </c>
      <c r="L24" s="217"/>
    </row>
    <row r="25" spans="1:26" ht="30">
      <c r="B25" s="98" t="s">
        <v>17</v>
      </c>
      <c r="C25" s="98" t="s">
        <v>1</v>
      </c>
      <c r="D25" s="98" t="s">
        <v>2</v>
      </c>
      <c r="E25" s="98" t="s">
        <v>3</v>
      </c>
      <c r="F25" s="98" t="s">
        <v>30</v>
      </c>
      <c r="G25" s="98" t="s">
        <v>4</v>
      </c>
      <c r="H25" s="98" t="s">
        <v>5</v>
      </c>
      <c r="I25" s="98" t="s">
        <v>6</v>
      </c>
      <c r="J25" s="98" t="s">
        <v>7</v>
      </c>
      <c r="K25" s="98" t="s">
        <v>8</v>
      </c>
      <c r="L25" s="224" t="s">
        <v>16</v>
      </c>
      <c r="M25" s="98" t="s">
        <v>9</v>
      </c>
      <c r="N25" s="98" t="s">
        <v>10</v>
      </c>
      <c r="O25" s="98" t="s">
        <v>11</v>
      </c>
      <c r="P25" s="98" t="s">
        <v>12</v>
      </c>
      <c r="Q25" s="98" t="s">
        <v>13</v>
      </c>
      <c r="R25" s="98" t="s">
        <v>14</v>
      </c>
      <c r="S25" s="98" t="s">
        <v>15</v>
      </c>
    </row>
    <row r="26" spans="1:26">
      <c r="B26" s="3" t="s">
        <v>18</v>
      </c>
      <c r="C26" s="147">
        <f>GDP!C6/C$19</f>
        <v>0</v>
      </c>
      <c r="D26" s="147">
        <f>GDP!D6/D$19</f>
        <v>0</v>
      </c>
      <c r="E26" s="147">
        <f>GDP!E6/E$19</f>
        <v>0</v>
      </c>
      <c r="F26" s="147">
        <f>GDP!F6/F$19</f>
        <v>0</v>
      </c>
      <c r="G26" s="147">
        <f>GDP!G6/G$19</f>
        <v>0</v>
      </c>
      <c r="H26" s="147">
        <f>GDP!H6/H$19</f>
        <v>0</v>
      </c>
      <c r="I26" s="147">
        <f>GDP!I6/I$19</f>
        <v>0</v>
      </c>
      <c r="J26" s="147">
        <f>GDP!J6/J$19</f>
        <v>0</v>
      </c>
      <c r="K26" s="147">
        <f>GDP!K6/K$19</f>
        <v>0</v>
      </c>
      <c r="L26" s="220">
        <f>GDP!L6/L$19</f>
        <v>0</v>
      </c>
      <c r="M26" s="147">
        <f>GDP!M6/M$19</f>
        <v>0</v>
      </c>
      <c r="N26" s="147">
        <f>GDP!N6/N$19</f>
        <v>0</v>
      </c>
      <c r="O26" s="147">
        <f>GDP!O6/O$19</f>
        <v>0</v>
      </c>
      <c r="P26" s="147">
        <f>GDP!P6/P$19</f>
        <v>1</v>
      </c>
      <c r="Q26" s="147">
        <f>GDP!Q6/Q$19</f>
        <v>0</v>
      </c>
      <c r="R26" s="147">
        <f>GDP!R6/R$19</f>
        <v>0</v>
      </c>
      <c r="S26" s="147">
        <f>GDP!S6/S$19</f>
        <v>0</v>
      </c>
    </row>
    <row r="27" spans="1:26">
      <c r="B27" s="3" t="s">
        <v>19</v>
      </c>
      <c r="C27" s="147">
        <f>GDP!C7/C$19</f>
        <v>0</v>
      </c>
      <c r="D27" s="147">
        <f>GDP!D7/D$19</f>
        <v>0</v>
      </c>
      <c r="E27" s="147">
        <f>GDP!E7/E$19</f>
        <v>0</v>
      </c>
      <c r="F27" s="147">
        <f>GDP!F7/F$19</f>
        <v>0</v>
      </c>
      <c r="G27" s="147">
        <f>GDP!G7/G$19</f>
        <v>0</v>
      </c>
      <c r="H27" s="147">
        <f>GDP!H7/H$19</f>
        <v>0</v>
      </c>
      <c r="I27" s="147">
        <f>GDP!I7/I$19</f>
        <v>0</v>
      </c>
      <c r="J27" s="147">
        <f>GDP!J7/J$19</f>
        <v>0</v>
      </c>
      <c r="K27" s="147">
        <f>GDP!K7/K$19</f>
        <v>0</v>
      </c>
      <c r="L27" s="220">
        <f>GDP!L7/L$19</f>
        <v>0</v>
      </c>
      <c r="M27" s="147">
        <f>GDP!M7/M$19</f>
        <v>0</v>
      </c>
      <c r="N27" s="147">
        <f>GDP!N7/N$19</f>
        <v>0</v>
      </c>
      <c r="O27" s="147">
        <f>GDP!O7/O$19</f>
        <v>0</v>
      </c>
      <c r="P27" s="147">
        <f>GDP!P7/P$19</f>
        <v>0</v>
      </c>
      <c r="Q27" s="147">
        <f>GDP!Q7/Q$19</f>
        <v>0</v>
      </c>
      <c r="R27" s="147">
        <f>GDP!R7/R$19</f>
        <v>1</v>
      </c>
      <c r="S27" s="147">
        <f>GDP!S7/S$19</f>
        <v>0</v>
      </c>
    </row>
    <row r="28" spans="1:26">
      <c r="B28" s="3" t="s">
        <v>20</v>
      </c>
      <c r="C28" s="147">
        <f>GDP!C8/C$19</f>
        <v>0</v>
      </c>
      <c r="D28" s="147">
        <f>GDP!D8/D$19</f>
        <v>0</v>
      </c>
      <c r="E28" s="147">
        <f>GDP!E8/E$19</f>
        <v>0</v>
      </c>
      <c r="F28" s="147">
        <f>GDP!F8/F$19</f>
        <v>0</v>
      </c>
      <c r="G28" s="147">
        <f>GDP!G8/G$19</f>
        <v>0</v>
      </c>
      <c r="H28" s="147">
        <f>GDP!H8/H$19</f>
        <v>0</v>
      </c>
      <c r="I28" s="147">
        <f>GDP!I8/I$19</f>
        <v>0</v>
      </c>
      <c r="J28" s="147">
        <f>GDP!J8/J$19</f>
        <v>0</v>
      </c>
      <c r="K28" s="147">
        <f>GDP!K8/K$19</f>
        <v>0</v>
      </c>
      <c r="L28" s="220">
        <f>GDP!L8/L$19</f>
        <v>0</v>
      </c>
      <c r="M28" s="147">
        <f>GDP!M8/M$19</f>
        <v>0</v>
      </c>
      <c r="N28" s="147">
        <f>GDP!N8/N$19</f>
        <v>0.26892961059142373</v>
      </c>
      <c r="O28" s="147">
        <f>GDP!O8/O$19</f>
        <v>0.73360538756578364</v>
      </c>
      <c r="P28" s="147">
        <f>GDP!P8/P$19</f>
        <v>0</v>
      </c>
      <c r="Q28" s="147">
        <f>GDP!Q8/Q$19</f>
        <v>4.6980802552279516E-2</v>
      </c>
      <c r="R28" s="147">
        <f>GDP!R8/R$19</f>
        <v>0</v>
      </c>
      <c r="S28" s="147">
        <f>GDP!S8/S$19</f>
        <v>0</v>
      </c>
    </row>
    <row r="29" spans="1:26">
      <c r="B29" s="3" t="s">
        <v>21</v>
      </c>
      <c r="C29" s="147">
        <f>GDP!C9/C$19</f>
        <v>0</v>
      </c>
      <c r="D29" s="147">
        <f>GDP!D9/D$19</f>
        <v>0</v>
      </c>
      <c r="E29" s="147">
        <f>GDP!E9/E$19</f>
        <v>0</v>
      </c>
      <c r="F29" s="147">
        <f>GDP!F9/F$19</f>
        <v>0</v>
      </c>
      <c r="G29" s="147">
        <f>GDP!G9/G$19</f>
        <v>0</v>
      </c>
      <c r="H29" s="147">
        <f>GDP!H9/H$19</f>
        <v>0</v>
      </c>
      <c r="I29" s="147">
        <f>GDP!I9/I$19</f>
        <v>1</v>
      </c>
      <c r="J29" s="147">
        <f>GDP!J9/J$19</f>
        <v>0</v>
      </c>
      <c r="K29" s="147">
        <f>GDP!K9/K$19</f>
        <v>0</v>
      </c>
      <c r="L29" s="220">
        <f>GDP!L9/L$19</f>
        <v>0</v>
      </c>
      <c r="M29" s="147">
        <f>GDP!M9/M$19</f>
        <v>0</v>
      </c>
      <c r="N29" s="147">
        <f>GDP!N9/N$19</f>
        <v>0.21441926422653998</v>
      </c>
      <c r="O29" s="147">
        <f>GDP!O9/O$19</f>
        <v>0</v>
      </c>
      <c r="P29" s="147">
        <f>GDP!P9/P$19</f>
        <v>0</v>
      </c>
      <c r="Q29" s="147">
        <f>GDP!Q9/Q$19</f>
        <v>0.30180964293151863</v>
      </c>
      <c r="R29" s="147">
        <f>GDP!R9/R$19</f>
        <v>0</v>
      </c>
      <c r="S29" s="147">
        <f>GDP!S9/S$19</f>
        <v>0</v>
      </c>
    </row>
    <row r="30" spans="1:26">
      <c r="B30" s="3" t="s">
        <v>22</v>
      </c>
      <c r="C30" s="147">
        <f>GDP!C10/C$19</f>
        <v>0</v>
      </c>
      <c r="D30" s="147">
        <f>GDP!D10/D$19</f>
        <v>0</v>
      </c>
      <c r="E30" s="147">
        <f>GDP!E10/E$19</f>
        <v>1</v>
      </c>
      <c r="F30" s="147">
        <f>GDP!F10/F$19</f>
        <v>1</v>
      </c>
      <c r="G30" s="147">
        <f>GDP!G10/G$19</f>
        <v>0</v>
      </c>
      <c r="H30" s="147">
        <f>GDP!H10/H$19</f>
        <v>0</v>
      </c>
      <c r="I30" s="147">
        <f>GDP!I10/I$19</f>
        <v>0</v>
      </c>
      <c r="J30" s="147">
        <f>GDP!J10/J$19</f>
        <v>0</v>
      </c>
      <c r="K30" s="147">
        <f>GDP!K10/K$19</f>
        <v>0</v>
      </c>
      <c r="L30" s="220">
        <f>GDP!L10/L$19</f>
        <v>0</v>
      </c>
      <c r="M30" s="147">
        <f>GDP!M10/M$19</f>
        <v>0</v>
      </c>
      <c r="N30" s="147">
        <f>GDP!N10/N$19</f>
        <v>0</v>
      </c>
      <c r="O30" s="147">
        <f>GDP!O10/O$19</f>
        <v>0</v>
      </c>
      <c r="P30" s="147">
        <f>GDP!P10/P$19</f>
        <v>0</v>
      </c>
      <c r="Q30" s="147">
        <f>GDP!Q10/Q$19</f>
        <v>0.65120955451620199</v>
      </c>
      <c r="R30" s="147">
        <f>GDP!R10/R$19</f>
        <v>0</v>
      </c>
      <c r="S30" s="147">
        <f>GDP!S10/S$19</f>
        <v>0</v>
      </c>
    </row>
    <row r="31" spans="1:26">
      <c r="B31" s="3" t="s">
        <v>23</v>
      </c>
      <c r="C31" s="147">
        <f>GDP!C11/C$19</f>
        <v>0</v>
      </c>
      <c r="D31" s="147">
        <f>GDP!D11/D$19</f>
        <v>0</v>
      </c>
      <c r="E31" s="147">
        <f>GDP!E11/E$19</f>
        <v>0</v>
      </c>
      <c r="F31" s="147">
        <f>GDP!F11/F$19</f>
        <v>0</v>
      </c>
      <c r="G31" s="147">
        <f>GDP!G11/G$19</f>
        <v>0</v>
      </c>
      <c r="H31" s="147">
        <f>GDP!H11/H$19</f>
        <v>0</v>
      </c>
      <c r="I31" s="147">
        <f>GDP!I11/I$19</f>
        <v>0</v>
      </c>
      <c r="J31" s="147">
        <f>GDP!J11/J$19</f>
        <v>0</v>
      </c>
      <c r="K31" s="147">
        <f>GDP!K11/K$19</f>
        <v>0</v>
      </c>
      <c r="L31" s="220">
        <f>GDP!L11/L$19</f>
        <v>0</v>
      </c>
      <c r="M31" s="147">
        <f>GDP!M11/M$19</f>
        <v>0</v>
      </c>
      <c r="N31" s="147">
        <f>GDP!N11/N$19</f>
        <v>0.18649393807270631</v>
      </c>
      <c r="O31" s="147">
        <f>GDP!O11/O$19</f>
        <v>0</v>
      </c>
      <c r="P31" s="147">
        <f>GDP!P11/P$19</f>
        <v>0</v>
      </c>
      <c r="Q31" s="147">
        <f>GDP!Q11/Q$19</f>
        <v>0</v>
      </c>
      <c r="R31" s="147">
        <f>GDP!R11/R$19</f>
        <v>0</v>
      </c>
      <c r="S31" s="147">
        <f>GDP!S11/S$19</f>
        <v>0</v>
      </c>
    </row>
    <row r="32" spans="1:26">
      <c r="B32" s="3" t="s">
        <v>24</v>
      </c>
      <c r="C32" s="147">
        <f>GDP!C12/C$19</f>
        <v>0</v>
      </c>
      <c r="D32" s="147">
        <f>GDP!D12/D$19</f>
        <v>0</v>
      </c>
      <c r="E32" s="147">
        <f>GDP!E12/E$19</f>
        <v>0</v>
      </c>
      <c r="F32" s="147">
        <f>GDP!F12/F$19</f>
        <v>0</v>
      </c>
      <c r="G32" s="147">
        <f>GDP!G12/G$19</f>
        <v>0</v>
      </c>
      <c r="H32" s="147">
        <f>GDP!H12/H$19</f>
        <v>0</v>
      </c>
      <c r="I32" s="147">
        <f>GDP!I12/I$19</f>
        <v>0</v>
      </c>
      <c r="J32" s="147">
        <f>GDP!J12/J$19</f>
        <v>0</v>
      </c>
      <c r="K32" s="147">
        <f>GDP!K12/K$19</f>
        <v>0</v>
      </c>
      <c r="L32" s="220">
        <f>GDP!L12/L$19</f>
        <v>0</v>
      </c>
      <c r="M32" s="147">
        <f>GDP!M12/M$19</f>
        <v>0</v>
      </c>
      <c r="N32" s="147">
        <f>GDP!N12/N$19</f>
        <v>0.25829505285558269</v>
      </c>
      <c r="O32" s="147">
        <f>GDP!O12/O$19</f>
        <v>0.26639461243421642</v>
      </c>
      <c r="P32" s="147">
        <f>GDP!P12/P$19</f>
        <v>0</v>
      </c>
      <c r="Q32" s="147">
        <f>GDP!Q12/Q$19</f>
        <v>0</v>
      </c>
      <c r="R32" s="147">
        <f>GDP!R12/R$19</f>
        <v>0</v>
      </c>
      <c r="S32" s="147">
        <f>GDP!S12/S$19</f>
        <v>0</v>
      </c>
    </row>
    <row r="33" spans="1:19">
      <c r="B33" s="3" t="s">
        <v>25</v>
      </c>
      <c r="C33" s="147">
        <f>GDP!C13/C$19</f>
        <v>0</v>
      </c>
      <c r="D33" s="147">
        <f>GDP!D13/D$19</f>
        <v>0</v>
      </c>
      <c r="E33" s="147">
        <f>GDP!E13/E$19</f>
        <v>0</v>
      </c>
      <c r="F33" s="147">
        <f>GDP!F13/F$19</f>
        <v>0</v>
      </c>
      <c r="G33" s="147">
        <f>GDP!G13/G$19</f>
        <v>0</v>
      </c>
      <c r="H33" s="147">
        <f>GDP!H13/H$19</f>
        <v>0</v>
      </c>
      <c r="I33" s="147">
        <f>GDP!I13/I$19</f>
        <v>0</v>
      </c>
      <c r="J33" s="147">
        <f>GDP!J13/J$19</f>
        <v>0</v>
      </c>
      <c r="K33" s="147">
        <f>GDP!K13/K$19</f>
        <v>0</v>
      </c>
      <c r="L33" s="220">
        <f>GDP!L13/L$19</f>
        <v>0</v>
      </c>
      <c r="M33" s="147">
        <f>GDP!M13/M$19</f>
        <v>0</v>
      </c>
      <c r="N33" s="147">
        <f>GDP!N13/N$19</f>
        <v>7.1862134253747309E-2</v>
      </c>
      <c r="O33" s="147">
        <f>GDP!O13/O$19</f>
        <v>0</v>
      </c>
      <c r="P33" s="147">
        <f>GDP!P13/P$19</f>
        <v>0</v>
      </c>
      <c r="Q33" s="147">
        <f>GDP!Q13/Q$19</f>
        <v>0</v>
      </c>
      <c r="R33" s="147">
        <f>GDP!R13/R$19</f>
        <v>0</v>
      </c>
      <c r="S33" s="147">
        <f>GDP!S13/S$19</f>
        <v>1</v>
      </c>
    </row>
    <row r="34" spans="1:19">
      <c r="B34" s="3" t="s">
        <v>26</v>
      </c>
      <c r="C34" s="147">
        <f>GDP!C14/C$19</f>
        <v>0</v>
      </c>
      <c r="D34" s="147">
        <f>GDP!D14/D$19</f>
        <v>0</v>
      </c>
      <c r="E34" s="147">
        <f>GDP!E14/E$19</f>
        <v>0</v>
      </c>
      <c r="F34" s="147">
        <f>GDP!F14/F$19</f>
        <v>0</v>
      </c>
      <c r="G34" s="147">
        <f>GDP!G14/G$19</f>
        <v>0</v>
      </c>
      <c r="H34" s="147">
        <f>GDP!H14/H$19</f>
        <v>0</v>
      </c>
      <c r="I34" s="147">
        <f>GDP!I14/I$19</f>
        <v>0</v>
      </c>
      <c r="J34" s="147">
        <f>GDP!J14/J$19</f>
        <v>1</v>
      </c>
      <c r="K34" s="147">
        <f>GDP!K14/K$19</f>
        <v>1</v>
      </c>
      <c r="L34" s="220">
        <f>GDP!L14/L$19</f>
        <v>0</v>
      </c>
      <c r="M34" s="147">
        <f>GDP!M14/M$19</f>
        <v>0</v>
      </c>
      <c r="N34" s="147">
        <f>GDP!N14/N$19</f>
        <v>0</v>
      </c>
      <c r="O34" s="147">
        <f>GDP!O14/O$19</f>
        <v>0</v>
      </c>
      <c r="P34" s="147">
        <f>GDP!P14/P$19</f>
        <v>0</v>
      </c>
      <c r="Q34" s="147">
        <f>GDP!Q14/Q$19</f>
        <v>0</v>
      </c>
      <c r="R34" s="147">
        <f>GDP!R14/R$19</f>
        <v>0</v>
      </c>
      <c r="S34" s="147">
        <f>GDP!S14/S$19</f>
        <v>0</v>
      </c>
    </row>
    <row r="35" spans="1:19">
      <c r="B35" s="3" t="s">
        <v>27</v>
      </c>
      <c r="C35" s="147">
        <f>GDP!C15/C$19</f>
        <v>1</v>
      </c>
      <c r="D35" s="147">
        <f>GDP!D15/D$19</f>
        <v>0</v>
      </c>
      <c r="E35" s="147">
        <f>GDP!E15/E$19</f>
        <v>0</v>
      </c>
      <c r="F35" s="147">
        <f>GDP!F15/F$19</f>
        <v>0</v>
      </c>
      <c r="G35" s="147">
        <f>GDP!G15/G$19</f>
        <v>1</v>
      </c>
      <c r="H35" s="147">
        <f>GDP!H15/H$19</f>
        <v>0</v>
      </c>
      <c r="I35" s="147">
        <f>GDP!I15/I$19</f>
        <v>0</v>
      </c>
      <c r="J35" s="147">
        <f>GDP!J15/J$19</f>
        <v>0</v>
      </c>
      <c r="K35" s="147">
        <f>GDP!K15/K$19</f>
        <v>0</v>
      </c>
      <c r="L35" s="220">
        <f>GDP!L15/L$19</f>
        <v>1</v>
      </c>
      <c r="M35" s="147">
        <f>GDP!M15/M$19</f>
        <v>0</v>
      </c>
      <c r="N35" s="147">
        <f>GDP!N15/N$19</f>
        <v>0</v>
      </c>
      <c r="O35" s="147">
        <f>GDP!O15/O$19</f>
        <v>0</v>
      </c>
      <c r="P35" s="147">
        <f>GDP!P15/P$19</f>
        <v>0</v>
      </c>
      <c r="Q35" s="147">
        <f>GDP!Q15/Q$19</f>
        <v>0</v>
      </c>
      <c r="R35" s="147">
        <f>GDP!R15/R$19</f>
        <v>0</v>
      </c>
      <c r="S35" s="147">
        <f>GDP!S15/S$19</f>
        <v>0</v>
      </c>
    </row>
    <row r="36" spans="1:19">
      <c r="B36" s="3" t="s">
        <v>28</v>
      </c>
      <c r="C36" s="147">
        <f>GDP!C16/C$19</f>
        <v>0</v>
      </c>
      <c r="D36" s="147">
        <f>GDP!D16/D$19</f>
        <v>1</v>
      </c>
      <c r="E36" s="147">
        <f>GDP!E16/E$19</f>
        <v>0</v>
      </c>
      <c r="F36" s="147">
        <f>GDP!F16/F$19</f>
        <v>0</v>
      </c>
      <c r="G36" s="147">
        <f>GDP!G16/G$19</f>
        <v>0</v>
      </c>
      <c r="H36" s="147">
        <f>GDP!H16/H$19</f>
        <v>0</v>
      </c>
      <c r="I36" s="147">
        <f>GDP!I16/I$19</f>
        <v>0</v>
      </c>
      <c r="J36" s="147">
        <f>GDP!J16/J$19</f>
        <v>0</v>
      </c>
      <c r="K36" s="147">
        <f>GDP!K16/K$19</f>
        <v>0</v>
      </c>
      <c r="L36" s="220">
        <f>GDP!L16/L$19</f>
        <v>0</v>
      </c>
      <c r="M36" s="147">
        <f>GDP!M16/M$19</f>
        <v>1</v>
      </c>
      <c r="N36" s="147">
        <f>GDP!N16/N$19</f>
        <v>0</v>
      </c>
      <c r="O36" s="147">
        <f>GDP!O16/O$19</f>
        <v>0</v>
      </c>
      <c r="P36" s="147">
        <f>GDP!P16/P$19</f>
        <v>0</v>
      </c>
      <c r="Q36" s="147">
        <f>GDP!Q16/Q$19</f>
        <v>0</v>
      </c>
      <c r="R36" s="147">
        <f>GDP!R16/R$19</f>
        <v>0</v>
      </c>
      <c r="S36" s="147">
        <f>GDP!S16/S$19</f>
        <v>0</v>
      </c>
    </row>
    <row r="37" spans="1:19">
      <c r="B37" s="3" t="s">
        <v>29</v>
      </c>
      <c r="C37" s="147">
        <f>GDP!C17/C$19</f>
        <v>0</v>
      </c>
      <c r="D37" s="147">
        <f>GDP!D17/D$19</f>
        <v>0</v>
      </c>
      <c r="E37" s="147">
        <f>GDP!E17/E$19</f>
        <v>0</v>
      </c>
      <c r="F37" s="147">
        <f>GDP!F17/F$19</f>
        <v>0</v>
      </c>
      <c r="G37" s="147">
        <f>GDP!G17/G$19</f>
        <v>0</v>
      </c>
      <c r="H37" s="147">
        <f>GDP!H17/H$19</f>
        <v>1</v>
      </c>
      <c r="I37" s="147">
        <f>GDP!I17/I$19</f>
        <v>0</v>
      </c>
      <c r="J37" s="147">
        <f>GDP!J17/J$19</f>
        <v>0</v>
      </c>
      <c r="K37" s="147">
        <f>GDP!K17/K$19</f>
        <v>0</v>
      </c>
      <c r="L37" s="220">
        <f>GDP!L17/L$19</f>
        <v>0</v>
      </c>
      <c r="M37" s="147">
        <f>GDP!M17/M$19</f>
        <v>0</v>
      </c>
      <c r="N37" s="147">
        <f>GDP!N17/N$19</f>
        <v>0</v>
      </c>
      <c r="O37" s="147">
        <f>GDP!O17/O$19</f>
        <v>0</v>
      </c>
      <c r="P37" s="147">
        <f>GDP!P17/P$19</f>
        <v>0</v>
      </c>
      <c r="Q37" s="147">
        <f>GDP!Q17/Q$19</f>
        <v>0</v>
      </c>
      <c r="R37" s="147">
        <f>GDP!R17/R$19</f>
        <v>0</v>
      </c>
      <c r="S37" s="147">
        <f>GDP!S17/S$19</f>
        <v>0</v>
      </c>
    </row>
    <row r="38" spans="1:19">
      <c r="C38" s="49"/>
      <c r="D38" s="49"/>
      <c r="E38" s="49"/>
      <c r="F38" s="49"/>
      <c r="G38" s="49"/>
      <c r="H38" s="49"/>
      <c r="I38" s="49"/>
      <c r="J38" s="49"/>
      <c r="K38" s="49"/>
      <c r="L38" s="221"/>
      <c r="M38" s="49"/>
      <c r="N38" s="49"/>
      <c r="O38" s="49"/>
      <c r="P38" s="49"/>
      <c r="Q38" s="49"/>
      <c r="R38" s="49"/>
      <c r="S38" s="49"/>
    </row>
    <row r="39" spans="1:19">
      <c r="B39" s="11"/>
      <c r="C39" s="149">
        <f t="shared" ref="C39:K39" si="2">SUM(C26:C38)</f>
        <v>1</v>
      </c>
      <c r="D39" s="149">
        <f t="shared" si="2"/>
        <v>1</v>
      </c>
      <c r="E39" s="149">
        <f t="shared" si="2"/>
        <v>1</v>
      </c>
      <c r="F39" s="149">
        <f t="shared" si="2"/>
        <v>1</v>
      </c>
      <c r="G39" s="149">
        <f t="shared" si="2"/>
        <v>1</v>
      </c>
      <c r="H39" s="149">
        <f t="shared" si="2"/>
        <v>1</v>
      </c>
      <c r="I39" s="149">
        <f t="shared" si="2"/>
        <v>1</v>
      </c>
      <c r="J39" s="149">
        <f t="shared" si="2"/>
        <v>1</v>
      </c>
      <c r="K39" s="149">
        <f t="shared" si="2"/>
        <v>1</v>
      </c>
      <c r="L39" s="150">
        <f t="shared" ref="L39:S39" si="3">SUM(L26:L38)</f>
        <v>1</v>
      </c>
      <c r="M39" s="149">
        <f t="shared" si="3"/>
        <v>1</v>
      </c>
      <c r="N39" s="149">
        <f t="shared" si="3"/>
        <v>1</v>
      </c>
      <c r="O39" s="149">
        <f t="shared" si="3"/>
        <v>1</v>
      </c>
      <c r="P39" s="149">
        <f t="shared" si="3"/>
        <v>1</v>
      </c>
      <c r="Q39" s="149">
        <f t="shared" si="3"/>
        <v>1</v>
      </c>
      <c r="R39" s="149">
        <f t="shared" si="3"/>
        <v>1</v>
      </c>
      <c r="S39" s="149">
        <f t="shared" si="3"/>
        <v>1</v>
      </c>
    </row>
    <row r="40" spans="1:19">
      <c r="L40" s="217"/>
    </row>
    <row r="41" spans="1:19">
      <c r="L41" s="213"/>
    </row>
    <row r="42" spans="1:19" s="94" customFormat="1">
      <c r="B42" s="77"/>
      <c r="L42" s="217"/>
    </row>
    <row r="43" spans="1:19">
      <c r="L43" s="217"/>
    </row>
    <row r="44" spans="1:19" s="94" customFormat="1" ht="18.75">
      <c r="A44" s="95" t="s">
        <v>485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218"/>
      <c r="M44" s="95"/>
      <c r="N44" s="95"/>
      <c r="O44" s="95"/>
      <c r="P44" s="95"/>
      <c r="Q44" s="95"/>
      <c r="R44" s="95"/>
      <c r="S44" s="95"/>
    </row>
    <row r="45" spans="1:19" ht="30">
      <c r="A45" s="108" t="s">
        <v>114</v>
      </c>
      <c r="B45" s="98" t="s">
        <v>17</v>
      </c>
      <c r="C45" s="98" t="s">
        <v>1</v>
      </c>
      <c r="D45" s="98" t="s">
        <v>2</v>
      </c>
      <c r="E45" s="98" t="s">
        <v>3</v>
      </c>
      <c r="F45" s="98" t="s">
        <v>30</v>
      </c>
      <c r="G45" s="98" t="s">
        <v>4</v>
      </c>
      <c r="H45" s="98" t="s">
        <v>5</v>
      </c>
      <c r="I45" s="98" t="s">
        <v>6</v>
      </c>
      <c r="J45" s="98" t="s">
        <v>7</v>
      </c>
      <c r="K45" s="98" t="s">
        <v>8</v>
      </c>
      <c r="L45" s="224" t="s">
        <v>16</v>
      </c>
      <c r="M45" s="98" t="s">
        <v>9</v>
      </c>
      <c r="N45" s="98" t="s">
        <v>10</v>
      </c>
      <c r="O45" s="98" t="s">
        <v>11</v>
      </c>
      <c r="P45" s="98" t="s">
        <v>12</v>
      </c>
      <c r="Q45" s="98" t="s">
        <v>13</v>
      </c>
      <c r="R45" s="98" t="s">
        <v>14</v>
      </c>
      <c r="S45" s="207" t="s">
        <v>15</v>
      </c>
    </row>
    <row r="46" spans="1:19">
      <c r="A46" s="3">
        <v>2011</v>
      </c>
      <c r="B46" s="96" t="s">
        <v>18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222">
        <v>0</v>
      </c>
      <c r="M46" s="142">
        <v>0</v>
      </c>
      <c r="N46" s="142">
        <v>0</v>
      </c>
      <c r="O46" s="142">
        <v>0</v>
      </c>
      <c r="P46" s="142">
        <v>-2.2618484330360733</v>
      </c>
      <c r="Q46" s="142">
        <v>0</v>
      </c>
      <c r="R46" s="142">
        <v>0</v>
      </c>
      <c r="S46" s="143">
        <v>0</v>
      </c>
    </row>
    <row r="47" spans="1:19">
      <c r="A47" s="94">
        <v>2011</v>
      </c>
      <c r="B47" s="96" t="s">
        <v>19</v>
      </c>
      <c r="C47" s="142">
        <v>0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222">
        <v>0</v>
      </c>
      <c r="M47" s="142">
        <v>0</v>
      </c>
      <c r="N47" s="142">
        <v>0</v>
      </c>
      <c r="O47" s="142">
        <v>0</v>
      </c>
      <c r="P47" s="142">
        <v>0</v>
      </c>
      <c r="Q47" s="142">
        <v>0</v>
      </c>
      <c r="R47" s="142">
        <v>4.1659840472431986</v>
      </c>
      <c r="S47" s="143">
        <v>0</v>
      </c>
    </row>
    <row r="48" spans="1:19">
      <c r="A48" s="94">
        <v>2011</v>
      </c>
      <c r="B48" s="96" t="s">
        <v>20</v>
      </c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222">
        <v>0</v>
      </c>
      <c r="M48" s="142">
        <v>0</v>
      </c>
      <c r="N48" s="142">
        <v>0.71282469283694061</v>
      </c>
      <c r="O48" s="142">
        <v>1.9444940774840098</v>
      </c>
      <c r="P48" s="142">
        <v>0</v>
      </c>
      <c r="Q48" s="142">
        <v>0.1245272920111445</v>
      </c>
      <c r="R48" s="142">
        <v>0</v>
      </c>
      <c r="S48" s="143">
        <v>0</v>
      </c>
    </row>
    <row r="49" spans="1:19">
      <c r="A49" s="94">
        <v>2011</v>
      </c>
      <c r="B49" s="96" t="s">
        <v>21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1.5306765357844254</v>
      </c>
      <c r="J49" s="142">
        <v>0</v>
      </c>
      <c r="K49" s="142">
        <v>0</v>
      </c>
      <c r="L49" s="222">
        <v>0</v>
      </c>
      <c r="M49" s="142">
        <v>0</v>
      </c>
      <c r="N49" s="142">
        <v>0.3282065365717256</v>
      </c>
      <c r="O49" s="142">
        <v>0</v>
      </c>
      <c r="P49" s="142">
        <v>0</v>
      </c>
      <c r="Q49" s="142">
        <v>0.46197293870875134</v>
      </c>
      <c r="R49" s="142">
        <v>0</v>
      </c>
      <c r="S49" s="143">
        <v>0</v>
      </c>
    </row>
    <row r="50" spans="1:19">
      <c r="A50" s="94">
        <v>2011</v>
      </c>
      <c r="B50" s="96" t="s">
        <v>22</v>
      </c>
      <c r="C50" s="142">
        <v>0</v>
      </c>
      <c r="D50" s="142">
        <v>0</v>
      </c>
      <c r="E50" s="142">
        <v>2.9054740374799382</v>
      </c>
      <c r="F50" s="142">
        <v>2.9054740374799382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222">
        <v>0</v>
      </c>
      <c r="M50" s="142">
        <v>0</v>
      </c>
      <c r="N50" s="142">
        <v>0</v>
      </c>
      <c r="O50" s="142">
        <v>0</v>
      </c>
      <c r="P50" s="142">
        <v>0</v>
      </c>
      <c r="Q50" s="142">
        <v>1.8920724536057012</v>
      </c>
      <c r="R50" s="142">
        <v>0</v>
      </c>
      <c r="S50" s="143">
        <v>0</v>
      </c>
    </row>
    <row r="51" spans="1:19">
      <c r="A51" s="94">
        <v>2011</v>
      </c>
      <c r="B51" s="96" t="s">
        <v>23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222">
        <v>0</v>
      </c>
      <c r="M51" s="142">
        <v>0</v>
      </c>
      <c r="N51" s="142">
        <v>-0.14174144161615693</v>
      </c>
      <c r="O51" s="142">
        <v>0</v>
      </c>
      <c r="P51" s="142">
        <v>0</v>
      </c>
      <c r="Q51" s="142">
        <v>0</v>
      </c>
      <c r="R51" s="142">
        <v>0</v>
      </c>
      <c r="S51" s="143">
        <v>0</v>
      </c>
    </row>
    <row r="52" spans="1:19">
      <c r="A52" s="94">
        <v>2011</v>
      </c>
      <c r="B52" s="96" t="s">
        <v>24</v>
      </c>
      <c r="C52" s="142">
        <v>0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222">
        <v>0</v>
      </c>
      <c r="M52" s="142">
        <v>0</v>
      </c>
      <c r="N52" s="142">
        <v>-4.475847418052091E-2</v>
      </c>
      <c r="O52" s="142">
        <v>-4.6162000590593354E-2</v>
      </c>
      <c r="P52" s="142">
        <v>0</v>
      </c>
      <c r="Q52" s="142">
        <v>0</v>
      </c>
      <c r="R52" s="142">
        <v>0</v>
      </c>
      <c r="S52" s="143">
        <v>0</v>
      </c>
    </row>
    <row r="53" spans="1:19">
      <c r="A53" s="94">
        <v>2011</v>
      </c>
      <c r="B53" s="96" t="s">
        <v>25</v>
      </c>
      <c r="C53" s="142">
        <v>0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222">
        <v>0</v>
      </c>
      <c r="M53" s="142">
        <v>0</v>
      </c>
      <c r="N53" s="142">
        <v>-0.13804961635113233</v>
      </c>
      <c r="O53" s="142">
        <v>0</v>
      </c>
      <c r="P53" s="142">
        <v>0</v>
      </c>
      <c r="Q53" s="142">
        <v>0</v>
      </c>
      <c r="R53" s="142">
        <v>0</v>
      </c>
      <c r="S53" s="143">
        <v>-1.921034182810033</v>
      </c>
    </row>
    <row r="54" spans="1:19">
      <c r="A54" s="94">
        <v>2011</v>
      </c>
      <c r="B54" s="96" t="s">
        <v>26</v>
      </c>
      <c r="C54" s="142">
        <v>0</v>
      </c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v>2.335227343132007</v>
      </c>
      <c r="K54" s="142">
        <v>2.335227343132007</v>
      </c>
      <c r="L54" s="222">
        <v>0</v>
      </c>
      <c r="M54" s="142">
        <v>0</v>
      </c>
      <c r="N54" s="142">
        <v>0</v>
      </c>
      <c r="O54" s="142">
        <v>0</v>
      </c>
      <c r="P54" s="142">
        <v>0</v>
      </c>
      <c r="Q54" s="142">
        <v>0</v>
      </c>
      <c r="R54" s="142">
        <v>0</v>
      </c>
      <c r="S54" s="143">
        <v>0</v>
      </c>
    </row>
    <row r="55" spans="1:19">
      <c r="A55" s="94">
        <v>2011</v>
      </c>
      <c r="B55" s="96" t="s">
        <v>27</v>
      </c>
      <c r="C55" s="142">
        <v>-1.919681714883037</v>
      </c>
      <c r="D55" s="142">
        <v>0</v>
      </c>
      <c r="E55" s="142">
        <v>0</v>
      </c>
      <c r="F55" s="142">
        <v>0</v>
      </c>
      <c r="G55" s="142">
        <v>-1.919681714883037</v>
      </c>
      <c r="H55" s="142">
        <v>0</v>
      </c>
      <c r="I55" s="142">
        <v>0</v>
      </c>
      <c r="J55" s="142">
        <v>0</v>
      </c>
      <c r="K55" s="142">
        <v>0</v>
      </c>
      <c r="L55" s="222">
        <v>-1.919681714883037</v>
      </c>
      <c r="M55" s="142">
        <v>0</v>
      </c>
      <c r="N55" s="142">
        <v>0</v>
      </c>
      <c r="O55" s="142">
        <v>0</v>
      </c>
      <c r="P55" s="142">
        <v>0</v>
      </c>
      <c r="Q55" s="142">
        <v>0</v>
      </c>
      <c r="R55" s="142">
        <v>0</v>
      </c>
      <c r="S55" s="143">
        <v>0</v>
      </c>
    </row>
    <row r="56" spans="1:19">
      <c r="A56" s="94">
        <v>2011</v>
      </c>
      <c r="B56" s="96" t="s">
        <v>28</v>
      </c>
      <c r="C56" s="142">
        <v>0</v>
      </c>
      <c r="D56" s="142">
        <v>8.5931815253427413</v>
      </c>
      <c r="E56" s="142">
        <v>0</v>
      </c>
      <c r="F56" s="142">
        <v>0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  <c r="L56" s="222">
        <v>0</v>
      </c>
      <c r="M56" s="142">
        <v>8.5931815253427413</v>
      </c>
      <c r="N56" s="142">
        <v>0</v>
      </c>
      <c r="O56" s="142">
        <v>0</v>
      </c>
      <c r="P56" s="142">
        <v>0</v>
      </c>
      <c r="Q56" s="142">
        <v>0</v>
      </c>
      <c r="R56" s="142">
        <v>0</v>
      </c>
      <c r="S56" s="143">
        <v>0</v>
      </c>
    </row>
    <row r="57" spans="1:19">
      <c r="A57" s="100">
        <v>2011</v>
      </c>
      <c r="B57" s="78" t="s">
        <v>29</v>
      </c>
      <c r="C57" s="144">
        <v>0</v>
      </c>
      <c r="D57" s="144">
        <v>0</v>
      </c>
      <c r="E57" s="144">
        <v>0</v>
      </c>
      <c r="F57" s="144">
        <v>0</v>
      </c>
      <c r="G57" s="144">
        <v>0</v>
      </c>
      <c r="H57" s="144">
        <v>-4.3210450882477875</v>
      </c>
      <c r="I57" s="144">
        <v>0</v>
      </c>
      <c r="J57" s="144">
        <v>0</v>
      </c>
      <c r="K57" s="144">
        <v>0</v>
      </c>
      <c r="L57" s="223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44">
        <v>0</v>
      </c>
      <c r="S57" s="145">
        <v>0</v>
      </c>
    </row>
    <row r="58" spans="1:19">
      <c r="A58" s="94">
        <v>2012</v>
      </c>
      <c r="B58" s="96" t="s">
        <v>18</v>
      </c>
      <c r="C58" s="142">
        <v>0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2">
        <v>0</v>
      </c>
      <c r="J58" s="142">
        <v>0</v>
      </c>
      <c r="K58" s="142">
        <v>0</v>
      </c>
      <c r="L58" s="222">
        <v>0</v>
      </c>
      <c r="M58" s="142">
        <v>0</v>
      </c>
      <c r="N58" s="142">
        <v>0</v>
      </c>
      <c r="O58" s="142">
        <v>0</v>
      </c>
      <c r="P58" s="142">
        <v>-0.65263104323904919</v>
      </c>
      <c r="Q58" s="142">
        <v>0</v>
      </c>
      <c r="R58" s="142">
        <v>0</v>
      </c>
      <c r="S58" s="143">
        <v>0</v>
      </c>
    </row>
    <row r="59" spans="1:19">
      <c r="A59" s="94">
        <v>2012</v>
      </c>
      <c r="B59" s="96" t="s">
        <v>19</v>
      </c>
      <c r="C59" s="142">
        <v>0</v>
      </c>
      <c r="D59" s="142">
        <v>0</v>
      </c>
      <c r="E59" s="142">
        <v>0</v>
      </c>
      <c r="F59" s="142">
        <v>0</v>
      </c>
      <c r="G59" s="142">
        <v>0</v>
      </c>
      <c r="H59" s="142">
        <v>0</v>
      </c>
      <c r="I59" s="142">
        <v>0</v>
      </c>
      <c r="J59" s="142">
        <v>0</v>
      </c>
      <c r="K59" s="142">
        <v>0</v>
      </c>
      <c r="L59" s="222">
        <v>0</v>
      </c>
      <c r="M59" s="142">
        <v>0</v>
      </c>
      <c r="N59" s="142">
        <v>0</v>
      </c>
      <c r="O59" s="142">
        <v>0</v>
      </c>
      <c r="P59" s="142">
        <v>0</v>
      </c>
      <c r="Q59" s="142">
        <v>0</v>
      </c>
      <c r="R59" s="142">
        <v>3.8493266416740113</v>
      </c>
      <c r="S59" s="143">
        <v>0</v>
      </c>
    </row>
    <row r="60" spans="1:19">
      <c r="A60" s="94">
        <v>2012</v>
      </c>
      <c r="B60" s="96" t="s">
        <v>20</v>
      </c>
      <c r="C60" s="142">
        <v>0</v>
      </c>
      <c r="D60" s="142">
        <v>0</v>
      </c>
      <c r="E60" s="142">
        <v>0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  <c r="K60" s="142">
        <v>0</v>
      </c>
      <c r="L60" s="222">
        <v>0</v>
      </c>
      <c r="M60" s="142">
        <v>0</v>
      </c>
      <c r="N60" s="142">
        <v>-1.3617106299735491</v>
      </c>
      <c r="O60" s="142">
        <v>-3.714571453315636</v>
      </c>
      <c r="P60" s="142">
        <v>0</v>
      </c>
      <c r="Q60" s="142">
        <v>-0.23788476880413714</v>
      </c>
      <c r="R60" s="142">
        <v>0</v>
      </c>
      <c r="S60" s="143">
        <v>0</v>
      </c>
    </row>
    <row r="61" spans="1:19">
      <c r="A61" s="94">
        <v>2012</v>
      </c>
      <c r="B61" s="96" t="s">
        <v>21</v>
      </c>
      <c r="C61" s="142">
        <v>0</v>
      </c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142">
        <v>-4.5996272275680816</v>
      </c>
      <c r="J61" s="142">
        <v>0</v>
      </c>
      <c r="K61" s="142">
        <v>0</v>
      </c>
      <c r="L61" s="222">
        <v>0</v>
      </c>
      <c r="M61" s="142">
        <v>0</v>
      </c>
      <c r="N61" s="142">
        <v>-0.98624868585150804</v>
      </c>
      <c r="O61" s="142">
        <v>0</v>
      </c>
      <c r="P61" s="142">
        <v>0</v>
      </c>
      <c r="Q61" s="142">
        <v>-1.3882118511704138</v>
      </c>
      <c r="R61" s="142">
        <v>0</v>
      </c>
      <c r="S61" s="143">
        <v>0</v>
      </c>
    </row>
    <row r="62" spans="1:19">
      <c r="A62" s="94">
        <v>2012</v>
      </c>
      <c r="B62" s="96" t="s">
        <v>22</v>
      </c>
      <c r="C62" s="142">
        <v>0</v>
      </c>
      <c r="D62" s="142">
        <v>0</v>
      </c>
      <c r="E62" s="142">
        <v>-7.4216704452017002</v>
      </c>
      <c r="F62" s="142">
        <v>-7.4216704452017002</v>
      </c>
      <c r="G62" s="142">
        <v>0</v>
      </c>
      <c r="H62" s="142">
        <v>0</v>
      </c>
      <c r="I62" s="142">
        <v>0</v>
      </c>
      <c r="J62" s="142">
        <v>0</v>
      </c>
      <c r="K62" s="142">
        <v>0</v>
      </c>
      <c r="L62" s="22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-4.8330627043858616</v>
      </c>
      <c r="R62" s="142">
        <v>0</v>
      </c>
      <c r="S62" s="143">
        <v>0</v>
      </c>
    </row>
    <row r="63" spans="1:19">
      <c r="A63" s="94">
        <v>2012</v>
      </c>
      <c r="B63" s="96" t="s">
        <v>23</v>
      </c>
      <c r="C63" s="142">
        <v>0</v>
      </c>
      <c r="D63" s="142">
        <v>0</v>
      </c>
      <c r="E63" s="142">
        <v>0</v>
      </c>
      <c r="F63" s="142">
        <v>0</v>
      </c>
      <c r="G63" s="142">
        <v>0</v>
      </c>
      <c r="H63" s="142">
        <v>0</v>
      </c>
      <c r="I63" s="142">
        <v>0</v>
      </c>
      <c r="J63" s="142">
        <v>0</v>
      </c>
      <c r="K63" s="142">
        <v>0</v>
      </c>
      <c r="L63" s="222">
        <v>0</v>
      </c>
      <c r="M63" s="142">
        <v>0</v>
      </c>
      <c r="N63" s="142">
        <v>0.14570969050716656</v>
      </c>
      <c r="O63" s="142">
        <v>0</v>
      </c>
      <c r="P63" s="142">
        <v>0</v>
      </c>
      <c r="Q63" s="142">
        <v>0</v>
      </c>
      <c r="R63" s="142">
        <v>0</v>
      </c>
      <c r="S63" s="143">
        <v>0</v>
      </c>
    </row>
    <row r="64" spans="1:19">
      <c r="A64" s="94">
        <v>2012</v>
      </c>
      <c r="B64" s="96" t="s">
        <v>24</v>
      </c>
      <c r="C64" s="142">
        <v>0</v>
      </c>
      <c r="D64" s="142">
        <v>0</v>
      </c>
      <c r="E64" s="142">
        <v>0</v>
      </c>
      <c r="F64" s="142">
        <v>0</v>
      </c>
      <c r="G64" s="142">
        <v>0</v>
      </c>
      <c r="H64" s="142">
        <v>0</v>
      </c>
      <c r="I64" s="142">
        <v>0</v>
      </c>
      <c r="J64" s="142">
        <v>0</v>
      </c>
      <c r="K64" s="142">
        <v>0</v>
      </c>
      <c r="L64" s="222">
        <v>0</v>
      </c>
      <c r="M64" s="142">
        <v>0</v>
      </c>
      <c r="N64" s="142">
        <v>-8.6694693350120797E-2</v>
      </c>
      <c r="O64" s="142">
        <v>-8.941324651704223E-2</v>
      </c>
      <c r="P64" s="142">
        <v>0</v>
      </c>
      <c r="Q64" s="142">
        <v>0</v>
      </c>
      <c r="R64" s="142">
        <v>0</v>
      </c>
      <c r="S64" s="143">
        <v>0</v>
      </c>
    </row>
    <row r="65" spans="1:19">
      <c r="A65" s="94">
        <v>2012</v>
      </c>
      <c r="B65" s="96" t="s">
        <v>25</v>
      </c>
      <c r="C65" s="142">
        <v>0</v>
      </c>
      <c r="D65" s="142">
        <v>0</v>
      </c>
      <c r="E65" s="142">
        <v>0</v>
      </c>
      <c r="F65" s="142">
        <v>0</v>
      </c>
      <c r="G65" s="142">
        <v>0</v>
      </c>
      <c r="H65" s="142">
        <v>0</v>
      </c>
      <c r="I65" s="142">
        <v>0</v>
      </c>
      <c r="J65" s="142">
        <v>0</v>
      </c>
      <c r="K65" s="142">
        <v>0</v>
      </c>
      <c r="L65" s="222">
        <v>0</v>
      </c>
      <c r="M65" s="142">
        <v>0</v>
      </c>
      <c r="N65" s="142">
        <v>0.33804970633982717</v>
      </c>
      <c r="O65" s="142">
        <v>0</v>
      </c>
      <c r="P65" s="142">
        <v>0</v>
      </c>
      <c r="Q65" s="142">
        <v>0</v>
      </c>
      <c r="R65" s="142">
        <v>0</v>
      </c>
      <c r="S65" s="143">
        <v>4.7041423115289582</v>
      </c>
    </row>
    <row r="66" spans="1:19">
      <c r="A66" s="94">
        <v>2012</v>
      </c>
      <c r="B66" s="96" t="s">
        <v>26</v>
      </c>
      <c r="C66" s="142">
        <v>0</v>
      </c>
      <c r="D66" s="142">
        <v>0</v>
      </c>
      <c r="E66" s="142">
        <v>0</v>
      </c>
      <c r="F66" s="142">
        <v>0</v>
      </c>
      <c r="G66" s="142">
        <v>0</v>
      </c>
      <c r="H66" s="142">
        <v>0</v>
      </c>
      <c r="I66" s="142">
        <v>0</v>
      </c>
      <c r="J66" s="142">
        <v>-2.6137134868424727</v>
      </c>
      <c r="K66" s="142">
        <v>-2.6137134868424727</v>
      </c>
      <c r="L66" s="222"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0</v>
      </c>
      <c r="S66" s="143">
        <v>0</v>
      </c>
    </row>
    <row r="67" spans="1:19">
      <c r="A67" s="94">
        <v>2012</v>
      </c>
      <c r="B67" s="96" t="s">
        <v>27</v>
      </c>
      <c r="C67" s="142">
        <v>7.6234825194089861</v>
      </c>
      <c r="D67" s="142">
        <v>0</v>
      </c>
      <c r="E67" s="142">
        <v>0</v>
      </c>
      <c r="F67" s="142">
        <v>0</v>
      </c>
      <c r="G67" s="142">
        <v>7.6234825194089861</v>
      </c>
      <c r="H67" s="142">
        <v>0</v>
      </c>
      <c r="I67" s="142">
        <v>0</v>
      </c>
      <c r="J67" s="142">
        <v>0</v>
      </c>
      <c r="K67" s="142">
        <v>0</v>
      </c>
      <c r="L67" s="222">
        <v>7.6234825194089861</v>
      </c>
      <c r="M67" s="142">
        <v>0</v>
      </c>
      <c r="N67" s="142">
        <v>0</v>
      </c>
      <c r="O67" s="142">
        <v>0</v>
      </c>
      <c r="P67" s="142">
        <v>0</v>
      </c>
      <c r="Q67" s="142">
        <v>0</v>
      </c>
      <c r="R67" s="142">
        <v>0</v>
      </c>
      <c r="S67" s="143">
        <v>0</v>
      </c>
    </row>
    <row r="68" spans="1:19">
      <c r="A68" s="94">
        <v>2012</v>
      </c>
      <c r="B68" s="96" t="s">
        <v>28</v>
      </c>
      <c r="C68" s="142">
        <v>0</v>
      </c>
      <c r="D68" s="142">
        <v>-18.110365566535826</v>
      </c>
      <c r="E68" s="142">
        <v>0</v>
      </c>
      <c r="F68" s="142">
        <v>0</v>
      </c>
      <c r="G68" s="142">
        <v>0</v>
      </c>
      <c r="H68" s="142">
        <v>0</v>
      </c>
      <c r="I68" s="142">
        <v>0</v>
      </c>
      <c r="J68" s="142">
        <v>0</v>
      </c>
      <c r="K68" s="142">
        <v>0</v>
      </c>
      <c r="L68" s="222">
        <v>0</v>
      </c>
      <c r="M68" s="142">
        <v>-18.110365566535826</v>
      </c>
      <c r="N68" s="142">
        <v>0</v>
      </c>
      <c r="O68" s="142">
        <v>0</v>
      </c>
      <c r="P68" s="142">
        <v>0</v>
      </c>
      <c r="Q68" s="142">
        <v>0</v>
      </c>
      <c r="R68" s="142">
        <v>0</v>
      </c>
      <c r="S68" s="143">
        <v>0</v>
      </c>
    </row>
    <row r="69" spans="1:19">
      <c r="A69" s="100">
        <v>2012</v>
      </c>
      <c r="B69" s="78" t="s">
        <v>29</v>
      </c>
      <c r="C69" s="144">
        <v>0</v>
      </c>
      <c r="D69" s="144">
        <v>0</v>
      </c>
      <c r="E69" s="144">
        <v>0</v>
      </c>
      <c r="F69" s="144">
        <v>0</v>
      </c>
      <c r="G69" s="144">
        <v>0</v>
      </c>
      <c r="H69" s="144">
        <v>-0.30196286487413904</v>
      </c>
      <c r="I69" s="144">
        <v>0</v>
      </c>
      <c r="J69" s="144">
        <v>0</v>
      </c>
      <c r="K69" s="144">
        <v>0</v>
      </c>
      <c r="L69" s="223">
        <v>0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5">
        <v>0</v>
      </c>
    </row>
    <row r="70" spans="1:19">
      <c r="A70" s="94">
        <v>2013</v>
      </c>
      <c r="B70" s="96" t="s">
        <v>18</v>
      </c>
      <c r="C70" s="142">
        <v>0</v>
      </c>
      <c r="D70" s="142">
        <v>0</v>
      </c>
      <c r="E70" s="142">
        <v>0</v>
      </c>
      <c r="F70" s="142">
        <v>0</v>
      </c>
      <c r="G70" s="142">
        <v>0</v>
      </c>
      <c r="H70" s="142">
        <v>0</v>
      </c>
      <c r="I70" s="142">
        <v>0</v>
      </c>
      <c r="J70" s="142">
        <v>0</v>
      </c>
      <c r="K70" s="142">
        <v>0</v>
      </c>
      <c r="L70" s="222">
        <v>0</v>
      </c>
      <c r="M70" s="142">
        <v>0</v>
      </c>
      <c r="N70" s="142">
        <v>0</v>
      </c>
      <c r="O70" s="142">
        <v>0</v>
      </c>
      <c r="P70" s="142">
        <v>3.0455226656814993</v>
      </c>
      <c r="Q70" s="142">
        <v>0</v>
      </c>
      <c r="R70" s="142">
        <v>0</v>
      </c>
      <c r="S70" s="143">
        <v>0</v>
      </c>
    </row>
    <row r="71" spans="1:19">
      <c r="A71" s="94">
        <v>2013</v>
      </c>
      <c r="B71" s="96" t="s">
        <v>19</v>
      </c>
      <c r="C71" s="142">
        <v>0</v>
      </c>
      <c r="D71" s="142">
        <v>0</v>
      </c>
      <c r="E71" s="142">
        <v>0</v>
      </c>
      <c r="F71" s="142">
        <v>0</v>
      </c>
      <c r="G71" s="142">
        <v>0</v>
      </c>
      <c r="H71" s="142">
        <v>0</v>
      </c>
      <c r="I71" s="142">
        <v>0</v>
      </c>
      <c r="J71" s="142">
        <v>0</v>
      </c>
      <c r="K71" s="142">
        <v>0</v>
      </c>
      <c r="L71" s="222">
        <v>0</v>
      </c>
      <c r="M71" s="142">
        <v>0</v>
      </c>
      <c r="N71" s="142">
        <v>0</v>
      </c>
      <c r="O71" s="142">
        <v>0</v>
      </c>
      <c r="P71" s="142">
        <v>0</v>
      </c>
      <c r="Q71" s="142">
        <v>0</v>
      </c>
      <c r="R71" s="142">
        <v>3.0288257288539011</v>
      </c>
      <c r="S71" s="143">
        <v>0</v>
      </c>
    </row>
    <row r="72" spans="1:19">
      <c r="A72" s="94">
        <v>2013</v>
      </c>
      <c r="B72" s="96" t="s">
        <v>20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222">
        <v>0</v>
      </c>
      <c r="M72" s="142">
        <v>0</v>
      </c>
      <c r="N72" s="142">
        <v>0.95283845459317484</v>
      </c>
      <c r="O72" s="142">
        <v>2.5992207486270016</v>
      </c>
      <c r="P72" s="142">
        <v>0</v>
      </c>
      <c r="Q72" s="142">
        <v>0.16645662484326176</v>
      </c>
      <c r="R72" s="142">
        <v>0</v>
      </c>
      <c r="S72" s="143">
        <v>0</v>
      </c>
    </row>
    <row r="73" spans="1:19">
      <c r="A73" s="94">
        <v>2013</v>
      </c>
      <c r="B73" s="96" t="s">
        <v>21</v>
      </c>
      <c r="C73" s="142">
        <v>0</v>
      </c>
      <c r="D73" s="142">
        <v>0</v>
      </c>
      <c r="E73" s="142">
        <v>0</v>
      </c>
      <c r="F73" s="142">
        <v>0</v>
      </c>
      <c r="G73" s="142">
        <v>0</v>
      </c>
      <c r="H73" s="142">
        <v>0</v>
      </c>
      <c r="I73" s="142">
        <v>1.6136184169792456</v>
      </c>
      <c r="J73" s="142">
        <v>0</v>
      </c>
      <c r="K73" s="142">
        <v>0</v>
      </c>
      <c r="L73" s="222">
        <v>0</v>
      </c>
      <c r="M73" s="142">
        <v>0</v>
      </c>
      <c r="N73" s="142">
        <v>0.345990873711084</v>
      </c>
      <c r="O73" s="142">
        <v>0</v>
      </c>
      <c r="P73" s="142">
        <v>0</v>
      </c>
      <c r="Q73" s="142">
        <v>0.48700559825622847</v>
      </c>
      <c r="R73" s="142">
        <v>0</v>
      </c>
      <c r="S73" s="143">
        <v>0</v>
      </c>
    </row>
    <row r="74" spans="1:19">
      <c r="A74" s="94">
        <v>2013</v>
      </c>
      <c r="B74" s="96" t="s">
        <v>22</v>
      </c>
      <c r="C74" s="142">
        <v>0</v>
      </c>
      <c r="D74" s="142">
        <v>0</v>
      </c>
      <c r="E74" s="142">
        <v>0.97104972262493927</v>
      </c>
      <c r="F74" s="142">
        <v>0.97104972262493927</v>
      </c>
      <c r="G74" s="142">
        <v>0</v>
      </c>
      <c r="H74" s="142">
        <v>0</v>
      </c>
      <c r="I74" s="142">
        <v>0</v>
      </c>
      <c r="J74" s="142">
        <v>0</v>
      </c>
      <c r="K74" s="142">
        <v>0</v>
      </c>
      <c r="L74" s="222">
        <v>0</v>
      </c>
      <c r="M74" s="142">
        <v>0</v>
      </c>
      <c r="N74" s="142">
        <v>0</v>
      </c>
      <c r="O74" s="142">
        <v>0</v>
      </c>
      <c r="P74" s="142">
        <v>0</v>
      </c>
      <c r="Q74" s="142">
        <v>0.63235685728366819</v>
      </c>
      <c r="R74" s="142">
        <v>0</v>
      </c>
      <c r="S74" s="143">
        <v>0</v>
      </c>
    </row>
    <row r="75" spans="1:19">
      <c r="A75" s="94">
        <v>2013</v>
      </c>
      <c r="B75" s="96" t="s">
        <v>23</v>
      </c>
      <c r="C75" s="142">
        <v>0</v>
      </c>
      <c r="D75" s="142">
        <v>0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222">
        <v>0</v>
      </c>
      <c r="M75" s="142">
        <v>0</v>
      </c>
      <c r="N75" s="142">
        <v>4.9290143506860874E-2</v>
      </c>
      <c r="O75" s="142">
        <v>0</v>
      </c>
      <c r="P75" s="142">
        <v>0</v>
      </c>
      <c r="Q75" s="142">
        <v>0</v>
      </c>
      <c r="R75" s="142">
        <v>0</v>
      </c>
      <c r="S75" s="143">
        <v>0</v>
      </c>
    </row>
    <row r="76" spans="1:19">
      <c r="A76" s="94">
        <v>2013</v>
      </c>
      <c r="B76" s="96" t="s">
        <v>24</v>
      </c>
      <c r="C76" s="142">
        <v>0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222">
        <v>0</v>
      </c>
      <c r="M76" s="142">
        <v>0</v>
      </c>
      <c r="N76" s="142">
        <v>0.65266886524423495</v>
      </c>
      <c r="O76" s="142">
        <v>0.67313511227731548</v>
      </c>
      <c r="P76" s="142">
        <v>0</v>
      </c>
      <c r="Q76" s="142">
        <v>0</v>
      </c>
      <c r="R76" s="142">
        <v>0</v>
      </c>
      <c r="S76" s="143">
        <v>0</v>
      </c>
    </row>
    <row r="77" spans="1:19">
      <c r="A77" s="94">
        <v>2013</v>
      </c>
      <c r="B77" s="96" t="s">
        <v>25</v>
      </c>
      <c r="C77" s="142">
        <v>0</v>
      </c>
      <c r="D77" s="142">
        <v>0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222">
        <v>0</v>
      </c>
      <c r="M77" s="142">
        <v>0</v>
      </c>
      <c r="N77" s="142">
        <v>0.10741341868972321</v>
      </c>
      <c r="O77" s="142">
        <v>0</v>
      </c>
      <c r="P77" s="142">
        <v>0</v>
      </c>
      <c r="Q77" s="142">
        <v>0</v>
      </c>
      <c r="R77" s="142">
        <v>0</v>
      </c>
      <c r="S77" s="143">
        <v>1.4947151209069753</v>
      </c>
    </row>
    <row r="78" spans="1:19">
      <c r="A78" s="94">
        <v>2013</v>
      </c>
      <c r="B78" s="96" t="s">
        <v>26</v>
      </c>
      <c r="C78" s="142">
        <v>0</v>
      </c>
      <c r="D78" s="142">
        <v>0</v>
      </c>
      <c r="E78" s="142">
        <v>0</v>
      </c>
      <c r="F78" s="142">
        <v>0</v>
      </c>
      <c r="G78" s="142">
        <v>0</v>
      </c>
      <c r="H78" s="142">
        <v>0</v>
      </c>
      <c r="I78" s="142">
        <v>0</v>
      </c>
      <c r="J78" s="142">
        <v>3.4158842746757623</v>
      </c>
      <c r="K78" s="142">
        <v>3.4158842746757623</v>
      </c>
      <c r="L78" s="22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3">
        <v>0</v>
      </c>
    </row>
    <row r="79" spans="1:19">
      <c r="A79" s="94">
        <v>2013</v>
      </c>
      <c r="B79" s="96" t="s">
        <v>27</v>
      </c>
      <c r="C79" s="142">
        <v>2.4025084534900598</v>
      </c>
      <c r="D79" s="142">
        <v>0</v>
      </c>
      <c r="E79" s="142">
        <v>0</v>
      </c>
      <c r="F79" s="142">
        <v>0</v>
      </c>
      <c r="G79" s="142">
        <v>2.4025084534900598</v>
      </c>
      <c r="H79" s="142">
        <v>0</v>
      </c>
      <c r="I79" s="142">
        <v>0</v>
      </c>
      <c r="J79" s="142">
        <v>0</v>
      </c>
      <c r="K79" s="142">
        <v>0</v>
      </c>
      <c r="L79" s="222">
        <v>2.4025084534900598</v>
      </c>
      <c r="M79" s="142">
        <v>0</v>
      </c>
      <c r="N79" s="142">
        <v>0</v>
      </c>
      <c r="O79" s="142">
        <v>0</v>
      </c>
      <c r="P79" s="142">
        <v>0</v>
      </c>
      <c r="Q79" s="142">
        <v>0</v>
      </c>
      <c r="R79" s="142">
        <v>0</v>
      </c>
      <c r="S79" s="143">
        <v>0</v>
      </c>
    </row>
    <row r="80" spans="1:19">
      <c r="A80" s="94">
        <v>2013</v>
      </c>
      <c r="B80" s="96" t="s">
        <v>28</v>
      </c>
      <c r="C80" s="142">
        <v>0</v>
      </c>
      <c r="D80" s="142">
        <v>-0.74693083070846988</v>
      </c>
      <c r="E80" s="142">
        <v>0</v>
      </c>
      <c r="F80" s="142">
        <v>0</v>
      </c>
      <c r="G80" s="142">
        <v>0</v>
      </c>
      <c r="H80" s="142">
        <v>0</v>
      </c>
      <c r="I80" s="142">
        <v>0</v>
      </c>
      <c r="J80" s="142">
        <v>0</v>
      </c>
      <c r="K80" s="142">
        <v>0</v>
      </c>
      <c r="L80" s="222">
        <v>0</v>
      </c>
      <c r="M80" s="142">
        <v>-0.74693083070846988</v>
      </c>
      <c r="N80" s="142">
        <v>0</v>
      </c>
      <c r="O80" s="142">
        <v>0</v>
      </c>
      <c r="P80" s="142">
        <v>0</v>
      </c>
      <c r="Q80" s="142">
        <v>0</v>
      </c>
      <c r="R80" s="142">
        <v>0</v>
      </c>
      <c r="S80" s="143">
        <v>0</v>
      </c>
    </row>
    <row r="81" spans="1:19">
      <c r="A81" s="100">
        <v>2013</v>
      </c>
      <c r="B81" s="78" t="s">
        <v>29</v>
      </c>
      <c r="C81" s="144">
        <v>0</v>
      </c>
      <c r="D81" s="144">
        <v>0</v>
      </c>
      <c r="E81" s="144">
        <v>0</v>
      </c>
      <c r="F81" s="144">
        <v>0</v>
      </c>
      <c r="G81" s="144">
        <v>0</v>
      </c>
      <c r="H81" s="144">
        <v>0.60650817899665643</v>
      </c>
      <c r="I81" s="144">
        <v>0</v>
      </c>
      <c r="J81" s="144">
        <v>0</v>
      </c>
      <c r="K81" s="144">
        <v>0</v>
      </c>
      <c r="L81" s="223">
        <v>0</v>
      </c>
      <c r="M81" s="144">
        <v>0</v>
      </c>
      <c r="N81" s="144">
        <v>0</v>
      </c>
      <c r="O81" s="144">
        <v>0</v>
      </c>
      <c r="P81" s="144">
        <v>0</v>
      </c>
      <c r="Q81" s="144">
        <v>0</v>
      </c>
      <c r="R81" s="144">
        <v>0</v>
      </c>
      <c r="S81" s="145">
        <v>0</v>
      </c>
    </row>
    <row r="82" spans="1:19">
      <c r="A82" s="94">
        <v>2014</v>
      </c>
      <c r="B82" s="96" t="s">
        <v>18</v>
      </c>
      <c r="C82" s="142">
        <v>0</v>
      </c>
      <c r="D82" s="142">
        <v>0</v>
      </c>
      <c r="E82" s="142">
        <v>0</v>
      </c>
      <c r="F82" s="142">
        <v>0</v>
      </c>
      <c r="G82" s="142">
        <v>0</v>
      </c>
      <c r="H82" s="142">
        <v>0</v>
      </c>
      <c r="I82" s="142">
        <v>0</v>
      </c>
      <c r="J82" s="142">
        <v>0</v>
      </c>
      <c r="K82" s="142">
        <v>0</v>
      </c>
      <c r="L82" s="222">
        <v>0</v>
      </c>
      <c r="M82" s="142">
        <v>0</v>
      </c>
      <c r="N82" s="142">
        <v>0</v>
      </c>
      <c r="O82" s="142">
        <v>0</v>
      </c>
      <c r="P82" s="142">
        <v>1.364071904000963</v>
      </c>
      <c r="Q82" s="142">
        <v>0</v>
      </c>
      <c r="R82" s="142">
        <v>0</v>
      </c>
      <c r="S82" s="143">
        <v>0</v>
      </c>
    </row>
    <row r="83" spans="1:19">
      <c r="A83" s="94">
        <v>2014</v>
      </c>
      <c r="B83" s="96" t="s">
        <v>19</v>
      </c>
      <c r="C83" s="142">
        <v>0</v>
      </c>
      <c r="D83" s="142">
        <v>0</v>
      </c>
      <c r="E83" s="142">
        <v>0</v>
      </c>
      <c r="F83" s="142">
        <v>0</v>
      </c>
      <c r="G83" s="142">
        <v>0</v>
      </c>
      <c r="H83" s="142">
        <v>0</v>
      </c>
      <c r="I83" s="142">
        <v>0</v>
      </c>
      <c r="J83" s="142">
        <v>0</v>
      </c>
      <c r="K83" s="142">
        <v>0</v>
      </c>
      <c r="L83" s="222">
        <v>0</v>
      </c>
      <c r="M83" s="142">
        <v>0</v>
      </c>
      <c r="N83" s="142">
        <v>0</v>
      </c>
      <c r="O83" s="142">
        <v>0</v>
      </c>
      <c r="P83" s="142">
        <v>0</v>
      </c>
      <c r="Q83" s="142">
        <v>0</v>
      </c>
      <c r="R83" s="142">
        <v>2.5469653124036595</v>
      </c>
      <c r="S83" s="143">
        <v>0</v>
      </c>
    </row>
    <row r="84" spans="1:19">
      <c r="A84" s="94">
        <v>2014</v>
      </c>
      <c r="B84" s="96" t="s">
        <v>20</v>
      </c>
      <c r="C84" s="142">
        <v>0</v>
      </c>
      <c r="D84" s="142">
        <v>0</v>
      </c>
      <c r="E84" s="142">
        <v>0</v>
      </c>
      <c r="F84" s="142">
        <v>0</v>
      </c>
      <c r="G84" s="142">
        <v>0</v>
      </c>
      <c r="H84" s="142">
        <v>0</v>
      </c>
      <c r="I84" s="142">
        <v>0</v>
      </c>
      <c r="J84" s="142">
        <v>0</v>
      </c>
      <c r="K84" s="142">
        <v>0</v>
      </c>
      <c r="L84" s="222">
        <v>0</v>
      </c>
      <c r="M84" s="142">
        <v>0</v>
      </c>
      <c r="N84" s="142">
        <v>0.3999764717127795</v>
      </c>
      <c r="O84" s="142">
        <v>1.0910843692621095</v>
      </c>
      <c r="P84" s="142">
        <v>0</v>
      </c>
      <c r="Q84" s="142">
        <v>6.9874104237797774E-2</v>
      </c>
      <c r="R84" s="142">
        <v>0</v>
      </c>
      <c r="S84" s="143">
        <v>0</v>
      </c>
    </row>
    <row r="85" spans="1:19">
      <c r="A85" s="94">
        <v>2014</v>
      </c>
      <c r="B85" s="96" t="s">
        <v>21</v>
      </c>
      <c r="C85" s="142">
        <v>0</v>
      </c>
      <c r="D85" s="142">
        <v>0</v>
      </c>
      <c r="E85" s="142">
        <v>0</v>
      </c>
      <c r="F85" s="142">
        <v>0</v>
      </c>
      <c r="G85" s="142">
        <v>0</v>
      </c>
      <c r="H85" s="142">
        <v>0</v>
      </c>
      <c r="I85" s="142">
        <v>1.7688682272875011</v>
      </c>
      <c r="J85" s="142">
        <v>0</v>
      </c>
      <c r="K85" s="142">
        <v>0</v>
      </c>
      <c r="L85" s="222">
        <v>0</v>
      </c>
      <c r="M85" s="142">
        <v>0</v>
      </c>
      <c r="N85" s="142">
        <v>0.37927942380869006</v>
      </c>
      <c r="O85" s="142">
        <v>0</v>
      </c>
      <c r="P85" s="142">
        <v>0</v>
      </c>
      <c r="Q85" s="142">
        <v>0.53386148807054901</v>
      </c>
      <c r="R85" s="142">
        <v>0</v>
      </c>
      <c r="S85" s="143">
        <v>0</v>
      </c>
    </row>
    <row r="86" spans="1:19">
      <c r="A86" s="94">
        <v>2014</v>
      </c>
      <c r="B86" s="96" t="s">
        <v>22</v>
      </c>
      <c r="C86" s="142">
        <v>0</v>
      </c>
      <c r="D86" s="142">
        <v>0</v>
      </c>
      <c r="E86" s="142">
        <v>0.88170781336869286</v>
      </c>
      <c r="F86" s="142">
        <v>0.88170781336869286</v>
      </c>
      <c r="G86" s="142">
        <v>0</v>
      </c>
      <c r="H86" s="142">
        <v>0</v>
      </c>
      <c r="I86" s="142">
        <v>0</v>
      </c>
      <c r="J86" s="142">
        <v>0</v>
      </c>
      <c r="K86" s="142">
        <v>0</v>
      </c>
      <c r="L86" s="222">
        <v>0</v>
      </c>
      <c r="M86" s="142">
        <v>0</v>
      </c>
      <c r="N86" s="142">
        <v>0</v>
      </c>
      <c r="O86" s="142">
        <v>0</v>
      </c>
      <c r="P86" s="142">
        <v>0</v>
      </c>
      <c r="Q86" s="142">
        <v>0.57417655235728104</v>
      </c>
      <c r="R86" s="142">
        <v>0</v>
      </c>
      <c r="S86" s="143">
        <v>0</v>
      </c>
    </row>
    <row r="87" spans="1:19">
      <c r="A87" s="94">
        <v>2014</v>
      </c>
      <c r="B87" s="96" t="s">
        <v>23</v>
      </c>
      <c r="C87" s="142">
        <v>0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  <c r="I87" s="142">
        <v>0</v>
      </c>
      <c r="J87" s="142">
        <v>0</v>
      </c>
      <c r="K87" s="142">
        <v>0</v>
      </c>
      <c r="L87" s="222">
        <v>0</v>
      </c>
      <c r="M87" s="142">
        <v>0</v>
      </c>
      <c r="N87" s="142">
        <v>0.15515097769869102</v>
      </c>
      <c r="O87" s="142">
        <v>0</v>
      </c>
      <c r="P87" s="142">
        <v>0</v>
      </c>
      <c r="Q87" s="142">
        <v>0</v>
      </c>
      <c r="R87" s="142">
        <v>0</v>
      </c>
      <c r="S87" s="143">
        <v>0</v>
      </c>
    </row>
    <row r="88" spans="1:19">
      <c r="A88" s="94">
        <v>2014</v>
      </c>
      <c r="B88" s="96" t="s">
        <v>24</v>
      </c>
      <c r="C88" s="142">
        <v>0</v>
      </c>
      <c r="D88" s="142">
        <v>0</v>
      </c>
      <c r="E88" s="142">
        <v>0</v>
      </c>
      <c r="F88" s="142">
        <v>0</v>
      </c>
      <c r="G88" s="142">
        <v>0</v>
      </c>
      <c r="H88" s="142">
        <v>0</v>
      </c>
      <c r="I88" s="142">
        <v>0</v>
      </c>
      <c r="J88" s="142">
        <v>0</v>
      </c>
      <c r="K88" s="142">
        <v>0</v>
      </c>
      <c r="L88" s="222">
        <v>0</v>
      </c>
      <c r="M88" s="142">
        <v>0</v>
      </c>
      <c r="N88" s="142">
        <v>0.27176906885319191</v>
      </c>
      <c r="O88" s="142">
        <v>0.28029114366829483</v>
      </c>
      <c r="P88" s="142">
        <v>0</v>
      </c>
      <c r="Q88" s="142">
        <v>0</v>
      </c>
      <c r="R88" s="142">
        <v>0</v>
      </c>
      <c r="S88" s="143">
        <v>0</v>
      </c>
    </row>
    <row r="89" spans="1:19">
      <c r="A89" s="94">
        <v>2014</v>
      </c>
      <c r="B89" s="96" t="s">
        <v>25</v>
      </c>
      <c r="C89" s="142">
        <v>0</v>
      </c>
      <c r="D89" s="142">
        <v>0</v>
      </c>
      <c r="E89" s="142">
        <v>0</v>
      </c>
      <c r="F89" s="142">
        <v>0</v>
      </c>
      <c r="G89" s="142">
        <v>0</v>
      </c>
      <c r="H89" s="142">
        <v>0</v>
      </c>
      <c r="I89" s="142">
        <v>0</v>
      </c>
      <c r="J89" s="142">
        <v>0</v>
      </c>
      <c r="K89" s="142">
        <v>0</v>
      </c>
      <c r="L89" s="222">
        <v>0</v>
      </c>
      <c r="M89" s="142">
        <v>0</v>
      </c>
      <c r="N89" s="142">
        <v>0.11390993458957646</v>
      </c>
      <c r="O89" s="142">
        <v>0</v>
      </c>
      <c r="P89" s="142">
        <v>0</v>
      </c>
      <c r="Q89" s="142">
        <v>0</v>
      </c>
      <c r="R89" s="142">
        <v>0</v>
      </c>
      <c r="S89" s="143">
        <v>1.5851176112771315</v>
      </c>
    </row>
    <row r="90" spans="1:19">
      <c r="A90" s="94">
        <v>2014</v>
      </c>
      <c r="B90" s="96" t="s">
        <v>26</v>
      </c>
      <c r="C90" s="142">
        <v>0</v>
      </c>
      <c r="D90" s="142">
        <v>0</v>
      </c>
      <c r="E90" s="142">
        <v>0</v>
      </c>
      <c r="F90" s="142">
        <v>0</v>
      </c>
      <c r="G90" s="142">
        <v>0</v>
      </c>
      <c r="H90" s="142">
        <v>0</v>
      </c>
      <c r="I90" s="142">
        <v>0</v>
      </c>
      <c r="J90" s="142">
        <v>1.2827490215787218</v>
      </c>
      <c r="K90" s="142">
        <v>1.2827490215787218</v>
      </c>
      <c r="L90" s="222">
        <v>0</v>
      </c>
      <c r="M90" s="142">
        <v>0</v>
      </c>
      <c r="N90" s="142">
        <v>0</v>
      </c>
      <c r="O90" s="142">
        <v>0</v>
      </c>
      <c r="P90" s="142">
        <v>0</v>
      </c>
      <c r="Q90" s="142">
        <v>0</v>
      </c>
      <c r="R90" s="142">
        <v>0</v>
      </c>
      <c r="S90" s="143">
        <v>0</v>
      </c>
    </row>
    <row r="91" spans="1:19">
      <c r="A91" s="94">
        <v>2014</v>
      </c>
      <c r="B91" s="96" t="s">
        <v>27</v>
      </c>
      <c r="C91" s="142">
        <v>2.8636793587902165</v>
      </c>
      <c r="D91" s="142">
        <v>0</v>
      </c>
      <c r="E91" s="142">
        <v>0</v>
      </c>
      <c r="F91" s="142">
        <v>0</v>
      </c>
      <c r="G91" s="142">
        <v>2.8636793587902165</v>
      </c>
      <c r="H91" s="142">
        <v>0</v>
      </c>
      <c r="I91" s="142">
        <v>0</v>
      </c>
      <c r="J91" s="142">
        <v>0</v>
      </c>
      <c r="K91" s="142">
        <v>0</v>
      </c>
      <c r="L91" s="222">
        <v>2.8636793587902165</v>
      </c>
      <c r="M91" s="142">
        <v>0</v>
      </c>
      <c r="N91" s="142">
        <v>0</v>
      </c>
      <c r="O91" s="142">
        <v>0</v>
      </c>
      <c r="P91" s="142">
        <v>0</v>
      </c>
      <c r="Q91" s="142">
        <v>0</v>
      </c>
      <c r="R91" s="142">
        <v>0</v>
      </c>
      <c r="S91" s="143">
        <v>0</v>
      </c>
    </row>
    <row r="92" spans="1:19">
      <c r="A92" s="94">
        <v>2014</v>
      </c>
      <c r="B92" s="96" t="s">
        <v>28</v>
      </c>
      <c r="C92" s="142">
        <v>0</v>
      </c>
      <c r="D92" s="142">
        <v>-0.19526202323337793</v>
      </c>
      <c r="E92" s="142">
        <v>0</v>
      </c>
      <c r="F92" s="142">
        <v>0</v>
      </c>
      <c r="G92" s="142">
        <v>0</v>
      </c>
      <c r="H92" s="142">
        <v>0</v>
      </c>
      <c r="I92" s="142">
        <v>0</v>
      </c>
      <c r="J92" s="142">
        <v>0</v>
      </c>
      <c r="K92" s="142">
        <v>0</v>
      </c>
      <c r="L92" s="222">
        <v>0</v>
      </c>
      <c r="M92" s="142">
        <v>-0.19526202323337793</v>
      </c>
      <c r="N92" s="142">
        <v>0</v>
      </c>
      <c r="O92" s="142">
        <v>0</v>
      </c>
      <c r="P92" s="142">
        <v>0</v>
      </c>
      <c r="Q92" s="142">
        <v>0</v>
      </c>
      <c r="R92" s="142">
        <v>0</v>
      </c>
      <c r="S92" s="143">
        <v>0</v>
      </c>
    </row>
    <row r="93" spans="1:19">
      <c r="A93" s="100">
        <v>2014</v>
      </c>
      <c r="B93" s="78" t="s">
        <v>29</v>
      </c>
      <c r="C93" s="144">
        <v>0</v>
      </c>
      <c r="D93" s="144">
        <v>0</v>
      </c>
      <c r="E93" s="144">
        <v>0</v>
      </c>
      <c r="F93" s="144">
        <v>0</v>
      </c>
      <c r="G93" s="144">
        <v>0</v>
      </c>
      <c r="H93" s="144">
        <v>0.53679961399444309</v>
      </c>
      <c r="I93" s="144">
        <v>0</v>
      </c>
      <c r="J93" s="144">
        <v>0</v>
      </c>
      <c r="K93" s="144">
        <v>0</v>
      </c>
      <c r="L93" s="223">
        <v>0</v>
      </c>
      <c r="M93" s="144">
        <v>0</v>
      </c>
      <c r="N93" s="144">
        <v>0</v>
      </c>
      <c r="O93" s="144">
        <v>0</v>
      </c>
      <c r="P93" s="144">
        <v>0</v>
      </c>
      <c r="Q93" s="144">
        <v>0</v>
      </c>
      <c r="R93" s="144">
        <v>0</v>
      </c>
      <c r="S93" s="145">
        <v>0</v>
      </c>
    </row>
    <row r="94" spans="1:19">
      <c r="A94" s="94">
        <v>2015</v>
      </c>
      <c r="B94" s="96" t="s">
        <v>18</v>
      </c>
      <c r="C94" s="142">
        <v>0</v>
      </c>
      <c r="D94" s="142">
        <v>0</v>
      </c>
      <c r="E94" s="142">
        <v>0</v>
      </c>
      <c r="F94" s="142">
        <v>0</v>
      </c>
      <c r="G94" s="142">
        <v>0</v>
      </c>
      <c r="H94" s="142">
        <v>0</v>
      </c>
      <c r="I94" s="142">
        <v>0</v>
      </c>
      <c r="J94" s="142">
        <v>0</v>
      </c>
      <c r="K94" s="142">
        <v>0</v>
      </c>
      <c r="L94" s="222">
        <v>0</v>
      </c>
      <c r="M94" s="142">
        <v>0</v>
      </c>
      <c r="N94" s="142">
        <v>0</v>
      </c>
      <c r="O94" s="142">
        <v>0</v>
      </c>
      <c r="P94" s="142">
        <v>1.6473418542098495</v>
      </c>
      <c r="Q94" s="142">
        <v>0</v>
      </c>
      <c r="R94" s="142">
        <v>0</v>
      </c>
      <c r="S94" s="143">
        <v>0</v>
      </c>
    </row>
    <row r="95" spans="1:19">
      <c r="A95" s="94">
        <v>2015</v>
      </c>
      <c r="B95" s="96" t="s">
        <v>19</v>
      </c>
      <c r="C95" s="142">
        <v>0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  <c r="I95" s="142">
        <v>0</v>
      </c>
      <c r="J95" s="142">
        <v>0</v>
      </c>
      <c r="K95" s="142">
        <v>0</v>
      </c>
      <c r="L95" s="222">
        <v>0</v>
      </c>
      <c r="M95" s="142">
        <v>0</v>
      </c>
      <c r="N95" s="142">
        <v>0</v>
      </c>
      <c r="O95" s="142">
        <v>0</v>
      </c>
      <c r="P95" s="142">
        <v>0</v>
      </c>
      <c r="Q95" s="142">
        <v>0</v>
      </c>
      <c r="R95" s="142">
        <v>2.7288525771683947</v>
      </c>
      <c r="S95" s="143">
        <v>0</v>
      </c>
    </row>
    <row r="96" spans="1:19">
      <c r="A96" s="94">
        <v>2015</v>
      </c>
      <c r="B96" s="96" t="s">
        <v>20</v>
      </c>
      <c r="C96" s="142">
        <v>0</v>
      </c>
      <c r="D96" s="142">
        <v>0</v>
      </c>
      <c r="E96" s="142">
        <v>0</v>
      </c>
      <c r="F96" s="142">
        <v>0</v>
      </c>
      <c r="G96" s="142">
        <v>0</v>
      </c>
      <c r="H96" s="142">
        <v>0</v>
      </c>
      <c r="I96" s="142">
        <v>0</v>
      </c>
      <c r="J96" s="142">
        <v>0</v>
      </c>
      <c r="K96" s="142">
        <v>0</v>
      </c>
      <c r="L96" s="222">
        <v>0</v>
      </c>
      <c r="M96" s="142">
        <v>0</v>
      </c>
      <c r="N96" s="142">
        <v>0.48344384177966765</v>
      </c>
      <c r="O96" s="142">
        <v>1.3187726191069515</v>
      </c>
      <c r="P96" s="142">
        <v>0</v>
      </c>
      <c r="Q96" s="142">
        <v>8.4455481216133277E-2</v>
      </c>
      <c r="R96" s="142">
        <v>0</v>
      </c>
      <c r="S96" s="143">
        <v>0</v>
      </c>
    </row>
    <row r="97" spans="1:22">
      <c r="A97" s="94">
        <v>2015</v>
      </c>
      <c r="B97" s="96" t="s">
        <v>21</v>
      </c>
      <c r="C97" s="142">
        <v>0</v>
      </c>
      <c r="D97" s="142">
        <v>0</v>
      </c>
      <c r="E97" s="142">
        <v>0</v>
      </c>
      <c r="F97" s="142">
        <v>0</v>
      </c>
      <c r="G97" s="142">
        <v>0</v>
      </c>
      <c r="H97" s="142">
        <v>0</v>
      </c>
      <c r="I97" s="142">
        <v>2.0256875843831512</v>
      </c>
      <c r="J97" s="142">
        <v>0</v>
      </c>
      <c r="K97" s="142">
        <v>0</v>
      </c>
      <c r="L97" s="222">
        <v>0</v>
      </c>
      <c r="M97" s="142">
        <v>0</v>
      </c>
      <c r="N97" s="142">
        <v>0.43434644139627238</v>
      </c>
      <c r="O97" s="142">
        <v>0</v>
      </c>
      <c r="P97" s="142">
        <v>0</v>
      </c>
      <c r="Q97" s="142">
        <v>0.61137204653348942</v>
      </c>
      <c r="R97" s="142">
        <v>0</v>
      </c>
      <c r="S97" s="143">
        <v>0</v>
      </c>
    </row>
    <row r="98" spans="1:22">
      <c r="A98" s="94">
        <v>2015</v>
      </c>
      <c r="B98" s="96" t="s">
        <v>22</v>
      </c>
      <c r="C98" s="142">
        <v>0</v>
      </c>
      <c r="D98" s="142">
        <v>0</v>
      </c>
      <c r="E98" s="142">
        <v>1.1916956597176842</v>
      </c>
      <c r="F98" s="142">
        <v>1.1916956597176842</v>
      </c>
      <c r="G98" s="142">
        <v>0</v>
      </c>
      <c r="H98" s="142">
        <v>0</v>
      </c>
      <c r="I98" s="142">
        <v>0</v>
      </c>
      <c r="J98" s="142">
        <v>0</v>
      </c>
      <c r="K98" s="142">
        <v>0</v>
      </c>
      <c r="L98" s="222">
        <v>0</v>
      </c>
      <c r="M98" s="142">
        <v>0</v>
      </c>
      <c r="N98" s="142">
        <v>0</v>
      </c>
      <c r="O98" s="142">
        <v>0</v>
      </c>
      <c r="P98" s="142">
        <v>0</v>
      </c>
      <c r="Q98" s="142">
        <v>0.77604359968364456</v>
      </c>
      <c r="R98" s="142">
        <v>0</v>
      </c>
      <c r="S98" s="143">
        <v>0</v>
      </c>
    </row>
    <row r="99" spans="1:22">
      <c r="A99" s="94">
        <v>2015</v>
      </c>
      <c r="B99" s="96" t="s">
        <v>23</v>
      </c>
      <c r="C99" s="142">
        <v>0</v>
      </c>
      <c r="D99" s="142">
        <v>0</v>
      </c>
      <c r="E99" s="142">
        <v>0</v>
      </c>
      <c r="F99" s="142">
        <v>0</v>
      </c>
      <c r="G99" s="142">
        <v>0</v>
      </c>
      <c r="H99" s="142">
        <v>0</v>
      </c>
      <c r="I99" s="142">
        <v>0</v>
      </c>
      <c r="J99" s="142">
        <v>0</v>
      </c>
      <c r="K99" s="142">
        <v>0</v>
      </c>
      <c r="L99" s="222">
        <v>0</v>
      </c>
      <c r="M99" s="142">
        <v>0</v>
      </c>
      <c r="N99" s="142">
        <v>0.20452523566335123</v>
      </c>
      <c r="O99" s="142">
        <v>0</v>
      </c>
      <c r="P99" s="142">
        <v>0</v>
      </c>
      <c r="Q99" s="142">
        <v>0</v>
      </c>
      <c r="R99" s="142">
        <v>0</v>
      </c>
      <c r="S99" s="143">
        <v>0</v>
      </c>
    </row>
    <row r="100" spans="1:22">
      <c r="A100" s="94">
        <v>2015</v>
      </c>
      <c r="B100" s="96" t="s">
        <v>24</v>
      </c>
      <c r="C100" s="142">
        <v>0</v>
      </c>
      <c r="D100" s="142">
        <v>0</v>
      </c>
      <c r="E100" s="142">
        <v>0</v>
      </c>
      <c r="F100" s="142">
        <v>0</v>
      </c>
      <c r="G100" s="142">
        <v>0</v>
      </c>
      <c r="H100" s="142">
        <v>0</v>
      </c>
      <c r="I100" s="142">
        <v>0</v>
      </c>
      <c r="J100" s="142">
        <v>0</v>
      </c>
      <c r="K100" s="142">
        <v>0</v>
      </c>
      <c r="L100" s="222">
        <v>0</v>
      </c>
      <c r="M100" s="142">
        <v>0</v>
      </c>
      <c r="N100" s="142">
        <v>0.33932928305918647</v>
      </c>
      <c r="O100" s="142">
        <v>0.34996989624371244</v>
      </c>
      <c r="P100" s="142">
        <v>0</v>
      </c>
      <c r="Q100" s="142">
        <v>0</v>
      </c>
      <c r="R100" s="142">
        <v>0</v>
      </c>
      <c r="S100" s="143">
        <v>0</v>
      </c>
    </row>
    <row r="101" spans="1:22">
      <c r="A101" s="94">
        <v>2015</v>
      </c>
      <c r="B101" s="96" t="s">
        <v>25</v>
      </c>
      <c r="C101" s="142">
        <v>0</v>
      </c>
      <c r="D101" s="142">
        <v>0</v>
      </c>
      <c r="E101" s="142">
        <v>0</v>
      </c>
      <c r="F101" s="142">
        <v>0</v>
      </c>
      <c r="G101" s="142">
        <v>0</v>
      </c>
      <c r="H101" s="142">
        <v>0</v>
      </c>
      <c r="I101" s="142">
        <v>0</v>
      </c>
      <c r="J101" s="142">
        <v>0</v>
      </c>
      <c r="K101" s="142">
        <v>0</v>
      </c>
      <c r="L101" s="222">
        <v>0</v>
      </c>
      <c r="M101" s="142">
        <v>0</v>
      </c>
      <c r="N101" s="142">
        <v>0.1310583087938002</v>
      </c>
      <c r="O101" s="142">
        <v>0</v>
      </c>
      <c r="P101" s="142">
        <v>0</v>
      </c>
      <c r="Q101" s="142">
        <v>0</v>
      </c>
      <c r="R101" s="142">
        <v>0</v>
      </c>
      <c r="S101" s="143">
        <v>1.8237464021181093</v>
      </c>
    </row>
    <row r="102" spans="1:22">
      <c r="A102" s="94">
        <v>2015</v>
      </c>
      <c r="B102" s="96" t="s">
        <v>26</v>
      </c>
      <c r="C102" s="142">
        <v>0</v>
      </c>
      <c r="D102" s="142">
        <v>0</v>
      </c>
      <c r="E102" s="142">
        <v>0</v>
      </c>
      <c r="F102" s="142">
        <v>0</v>
      </c>
      <c r="G102" s="142">
        <v>0</v>
      </c>
      <c r="H102" s="142">
        <v>0</v>
      </c>
      <c r="I102" s="142">
        <v>0</v>
      </c>
      <c r="J102" s="142">
        <v>1.5831366916552847</v>
      </c>
      <c r="K102" s="142">
        <v>1.5831366916552847</v>
      </c>
      <c r="L102" s="222">
        <v>0</v>
      </c>
      <c r="M102" s="142">
        <v>0</v>
      </c>
      <c r="N102" s="142">
        <v>0</v>
      </c>
      <c r="O102" s="142">
        <v>0</v>
      </c>
      <c r="P102" s="142">
        <v>0</v>
      </c>
      <c r="Q102" s="142">
        <v>0</v>
      </c>
      <c r="R102" s="142">
        <v>0</v>
      </c>
      <c r="S102" s="143">
        <v>0</v>
      </c>
    </row>
    <row r="103" spans="1:22">
      <c r="A103" s="94">
        <v>2015</v>
      </c>
      <c r="B103" s="96" t="s">
        <v>27</v>
      </c>
      <c r="C103" s="142">
        <v>3.014602126615018</v>
      </c>
      <c r="D103" s="142">
        <v>0</v>
      </c>
      <c r="E103" s="142">
        <v>0</v>
      </c>
      <c r="F103" s="142">
        <v>0</v>
      </c>
      <c r="G103" s="142">
        <v>3.014602126615018</v>
      </c>
      <c r="H103" s="142">
        <v>0</v>
      </c>
      <c r="I103" s="142">
        <v>0</v>
      </c>
      <c r="J103" s="142">
        <v>0</v>
      </c>
      <c r="K103" s="142">
        <v>0</v>
      </c>
      <c r="L103" s="222">
        <v>3.014602126615018</v>
      </c>
      <c r="M103" s="142">
        <v>0</v>
      </c>
      <c r="N103" s="142">
        <v>0</v>
      </c>
      <c r="O103" s="142">
        <v>0</v>
      </c>
      <c r="P103" s="142">
        <v>0</v>
      </c>
      <c r="Q103" s="142">
        <v>0</v>
      </c>
      <c r="R103" s="142">
        <v>0</v>
      </c>
      <c r="S103" s="143">
        <v>0</v>
      </c>
    </row>
    <row r="104" spans="1:22">
      <c r="A104" s="94">
        <v>2015</v>
      </c>
      <c r="B104" s="96" t="s">
        <v>28</v>
      </c>
      <c r="C104" s="142">
        <v>0</v>
      </c>
      <c r="D104" s="142">
        <v>-8.5589169218414085E-3</v>
      </c>
      <c r="E104" s="142">
        <v>0</v>
      </c>
      <c r="F104" s="142">
        <v>0</v>
      </c>
      <c r="G104" s="142">
        <v>0</v>
      </c>
      <c r="H104" s="142">
        <v>0</v>
      </c>
      <c r="I104" s="142">
        <v>0</v>
      </c>
      <c r="J104" s="142">
        <v>0</v>
      </c>
      <c r="K104" s="142">
        <v>0</v>
      </c>
      <c r="L104" s="222">
        <v>0</v>
      </c>
      <c r="M104" s="142">
        <v>-8.5589169218414085E-3</v>
      </c>
      <c r="N104" s="142">
        <v>0</v>
      </c>
      <c r="O104" s="142">
        <v>0</v>
      </c>
      <c r="P104" s="142">
        <v>0</v>
      </c>
      <c r="Q104" s="142">
        <v>0</v>
      </c>
      <c r="R104" s="142">
        <v>0</v>
      </c>
      <c r="S104" s="143">
        <v>0</v>
      </c>
    </row>
    <row r="105" spans="1:22">
      <c r="A105" s="100">
        <v>2015</v>
      </c>
      <c r="B105" s="78" t="s">
        <v>29</v>
      </c>
      <c r="C105" s="144">
        <v>0</v>
      </c>
      <c r="D105" s="144">
        <v>0</v>
      </c>
      <c r="E105" s="144">
        <v>0</v>
      </c>
      <c r="F105" s="144">
        <v>0</v>
      </c>
      <c r="G105" s="144">
        <v>0</v>
      </c>
      <c r="H105" s="144">
        <v>0.89829932820479907</v>
      </c>
      <c r="I105" s="144">
        <v>0</v>
      </c>
      <c r="J105" s="144">
        <v>0</v>
      </c>
      <c r="K105" s="144">
        <v>0</v>
      </c>
      <c r="L105" s="223">
        <v>0</v>
      </c>
      <c r="M105" s="144">
        <v>0</v>
      </c>
      <c r="N105" s="144">
        <v>0</v>
      </c>
      <c r="O105" s="144">
        <v>0</v>
      </c>
      <c r="P105" s="144">
        <v>0</v>
      </c>
      <c r="Q105" s="144">
        <v>0</v>
      </c>
      <c r="R105" s="144">
        <v>0</v>
      </c>
      <c r="S105" s="145">
        <v>0</v>
      </c>
    </row>
    <row r="106" spans="1:22">
      <c r="L106" s="217"/>
    </row>
    <row r="107" spans="1:22" s="94" customFormat="1" ht="18.75">
      <c r="A107" s="95" t="s">
        <v>551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218"/>
      <c r="M107" s="95"/>
      <c r="N107" s="95"/>
      <c r="O107" s="95"/>
      <c r="P107" s="95"/>
      <c r="Q107" s="95"/>
      <c r="R107" s="95"/>
      <c r="S107" s="95"/>
    </row>
    <row r="108" spans="1:22" ht="30">
      <c r="C108" s="98" t="s">
        <v>1</v>
      </c>
      <c r="D108" s="98" t="s">
        <v>2</v>
      </c>
      <c r="E108" s="98" t="s">
        <v>3</v>
      </c>
      <c r="F108" s="98" t="s">
        <v>30</v>
      </c>
      <c r="G108" s="98" t="s">
        <v>4</v>
      </c>
      <c r="H108" s="98" t="s">
        <v>5</v>
      </c>
      <c r="I108" s="98" t="s">
        <v>6</v>
      </c>
      <c r="J108" s="98" t="s">
        <v>7</v>
      </c>
      <c r="K108" s="98" t="s">
        <v>8</v>
      </c>
      <c r="L108" s="224" t="s">
        <v>16</v>
      </c>
      <c r="M108" s="98" t="s">
        <v>9</v>
      </c>
      <c r="N108" s="98" t="s">
        <v>10</v>
      </c>
      <c r="O108" s="98" t="s">
        <v>11</v>
      </c>
      <c r="P108" s="98" t="s">
        <v>12</v>
      </c>
      <c r="Q108" s="98" t="s">
        <v>13</v>
      </c>
      <c r="R108" s="98" t="s">
        <v>14</v>
      </c>
      <c r="S108" s="98" t="s">
        <v>15</v>
      </c>
    </row>
    <row r="109" spans="1:22">
      <c r="A109" s="3">
        <v>2011</v>
      </c>
      <c r="C109" s="173">
        <f>SUM(C46:C57)/100</f>
        <v>-1.919681714883037E-2</v>
      </c>
      <c r="D109" s="173">
        <f t="shared" ref="D109:K109" si="4">SUM(D46:D57)/100</f>
        <v>8.5931815253427413E-2</v>
      </c>
      <c r="E109" s="173">
        <f t="shared" si="4"/>
        <v>2.9054740374799382E-2</v>
      </c>
      <c r="F109" s="173">
        <f t="shared" si="4"/>
        <v>2.9054740374799382E-2</v>
      </c>
      <c r="G109" s="173">
        <f t="shared" si="4"/>
        <v>-1.919681714883037E-2</v>
      </c>
      <c r="H109" s="173">
        <f t="shared" si="4"/>
        <v>-4.3210450882477873E-2</v>
      </c>
      <c r="I109" s="173">
        <f t="shared" si="4"/>
        <v>1.5306765357844254E-2</v>
      </c>
      <c r="J109" s="173">
        <f t="shared" si="4"/>
        <v>2.335227343132007E-2</v>
      </c>
      <c r="K109" s="173">
        <f t="shared" si="4"/>
        <v>2.335227343132007E-2</v>
      </c>
      <c r="L109" s="225">
        <f t="shared" ref="L109:S109" si="5">SUM(L46:L57)/100</f>
        <v>-1.919681714883037E-2</v>
      </c>
      <c r="M109" s="173">
        <f t="shared" si="5"/>
        <v>8.5931815253427413E-2</v>
      </c>
      <c r="N109" s="173">
        <f t="shared" si="5"/>
        <v>7.1648169726085597E-3</v>
      </c>
      <c r="O109" s="173">
        <f t="shared" si="5"/>
        <v>1.8983320768934164E-2</v>
      </c>
      <c r="P109" s="173">
        <f t="shared" si="5"/>
        <v>-2.2618484330360733E-2</v>
      </c>
      <c r="Q109" s="173">
        <f t="shared" si="5"/>
        <v>2.478572684325597E-2</v>
      </c>
      <c r="R109" s="173">
        <f t="shared" si="5"/>
        <v>4.1659840472431986E-2</v>
      </c>
      <c r="S109" s="173">
        <f t="shared" si="5"/>
        <v>-1.921034182810033E-2</v>
      </c>
    </row>
    <row r="110" spans="1:22">
      <c r="A110" s="3">
        <v>2012</v>
      </c>
      <c r="C110" s="173">
        <f t="shared" ref="C110:K110" si="6">SUM(C58:C69)/100</f>
        <v>7.6234825194089861E-2</v>
      </c>
      <c r="D110" s="173">
        <f t="shared" si="6"/>
        <v>-0.18110365566535827</v>
      </c>
      <c r="E110" s="173">
        <f t="shared" si="6"/>
        <v>-7.4216704452017002E-2</v>
      </c>
      <c r="F110" s="173">
        <f t="shared" si="6"/>
        <v>-7.4216704452017002E-2</v>
      </c>
      <c r="G110" s="173">
        <f t="shared" si="6"/>
        <v>7.6234825194089861E-2</v>
      </c>
      <c r="H110" s="173">
        <f t="shared" si="6"/>
        <v>-3.0196286487413904E-3</v>
      </c>
      <c r="I110" s="173">
        <f t="shared" si="6"/>
        <v>-4.5996272275680816E-2</v>
      </c>
      <c r="J110" s="173">
        <f t="shared" si="6"/>
        <v>-2.6137134868424727E-2</v>
      </c>
      <c r="K110" s="173">
        <f t="shared" si="6"/>
        <v>-2.6137134868424727E-2</v>
      </c>
      <c r="L110" s="225">
        <f t="shared" ref="L110:S110" si="7">SUM(L58:L69)/100</f>
        <v>7.6234825194089861E-2</v>
      </c>
      <c r="M110" s="173">
        <f t="shared" si="7"/>
        <v>-0.18110365566535827</v>
      </c>
      <c r="N110" s="173">
        <f t="shared" si="7"/>
        <v>-1.9508946123281842E-2</v>
      </c>
      <c r="O110" s="173">
        <f t="shared" si="7"/>
        <v>-3.8039846998326785E-2</v>
      </c>
      <c r="P110" s="173">
        <f t="shared" si="7"/>
        <v>-6.5263104323904919E-3</v>
      </c>
      <c r="Q110" s="173">
        <f t="shared" si="7"/>
        <v>-6.4591593243604126E-2</v>
      </c>
      <c r="R110" s="173">
        <f t="shared" si="7"/>
        <v>3.8493266416740113E-2</v>
      </c>
      <c r="S110" s="173">
        <f t="shared" si="7"/>
        <v>4.7041423115289582E-2</v>
      </c>
    </row>
    <row r="111" spans="1:22">
      <c r="A111" s="3">
        <v>2013</v>
      </c>
      <c r="C111" s="173">
        <f t="shared" ref="C111:K111" si="8">SUM(C70:C81)/100</f>
        <v>2.4025084534900598E-2</v>
      </c>
      <c r="D111" s="173">
        <f t="shared" si="8"/>
        <v>-7.4693083070846988E-3</v>
      </c>
      <c r="E111" s="173">
        <f t="shared" si="8"/>
        <v>9.7104972262493927E-3</v>
      </c>
      <c r="F111" s="173">
        <f t="shared" si="8"/>
        <v>9.7104972262493927E-3</v>
      </c>
      <c r="G111" s="173">
        <f t="shared" si="8"/>
        <v>2.4025084534900598E-2</v>
      </c>
      <c r="H111" s="173">
        <f t="shared" si="8"/>
        <v>6.0650817899665643E-3</v>
      </c>
      <c r="I111" s="173">
        <f t="shared" si="8"/>
        <v>1.6136184169792456E-2</v>
      </c>
      <c r="J111" s="173">
        <f t="shared" si="8"/>
        <v>3.4158842746757623E-2</v>
      </c>
      <c r="K111" s="173">
        <f t="shared" si="8"/>
        <v>3.4158842746757623E-2</v>
      </c>
      <c r="L111" s="225">
        <f t="shared" ref="L111:S111" si="9">SUM(L70:L81)/100</f>
        <v>2.4025084534900598E-2</v>
      </c>
      <c r="M111" s="173">
        <f t="shared" si="9"/>
        <v>-7.4693083070846988E-3</v>
      </c>
      <c r="N111" s="173">
        <f t="shared" si="9"/>
        <v>2.1082017557450778E-2</v>
      </c>
      <c r="O111" s="173">
        <f t="shared" si="9"/>
        <v>3.272355860904317E-2</v>
      </c>
      <c r="P111" s="173">
        <f t="shared" si="9"/>
        <v>3.0455226656814993E-2</v>
      </c>
      <c r="Q111" s="173">
        <f t="shared" si="9"/>
        <v>1.2858190803831583E-2</v>
      </c>
      <c r="R111" s="173">
        <f t="shared" si="9"/>
        <v>3.0288257288539011E-2</v>
      </c>
      <c r="S111" s="173">
        <f t="shared" si="9"/>
        <v>1.4947151209069753E-2</v>
      </c>
      <c r="U111" s="211"/>
      <c r="V111" s="211"/>
    </row>
    <row r="112" spans="1:22">
      <c r="A112" s="94">
        <v>2014</v>
      </c>
      <c r="C112" s="173">
        <f t="shared" ref="C112:K112" si="10">SUM(C82:C93)/100</f>
        <v>2.8636793587902165E-2</v>
      </c>
      <c r="D112" s="173">
        <f t="shared" si="10"/>
        <v>-1.9526202323337793E-3</v>
      </c>
      <c r="E112" s="173">
        <f t="shared" si="10"/>
        <v>8.8170781336869286E-3</v>
      </c>
      <c r="F112" s="173">
        <f t="shared" si="10"/>
        <v>8.8170781336869286E-3</v>
      </c>
      <c r="G112" s="173">
        <f t="shared" si="10"/>
        <v>2.8636793587902165E-2</v>
      </c>
      <c r="H112" s="173">
        <f t="shared" si="10"/>
        <v>5.3679961399444309E-3</v>
      </c>
      <c r="I112" s="173">
        <f t="shared" si="10"/>
        <v>1.7688682272875011E-2</v>
      </c>
      <c r="J112" s="173">
        <f t="shared" si="10"/>
        <v>1.2827490215787218E-2</v>
      </c>
      <c r="K112" s="173">
        <f t="shared" si="10"/>
        <v>1.2827490215787218E-2</v>
      </c>
      <c r="L112" s="225">
        <f t="shared" ref="L112:S112" si="11">SUM(L82:L93)/100</f>
        <v>2.8636793587902165E-2</v>
      </c>
      <c r="M112" s="173">
        <f t="shared" si="11"/>
        <v>-1.9526202323337793E-3</v>
      </c>
      <c r="N112" s="173">
        <f t="shared" si="11"/>
        <v>1.3200858766629289E-2</v>
      </c>
      <c r="O112" s="173">
        <f t="shared" si="11"/>
        <v>1.3713755129304044E-2</v>
      </c>
      <c r="P112" s="173">
        <f t="shared" si="11"/>
        <v>1.364071904000963E-2</v>
      </c>
      <c r="Q112" s="173">
        <f t="shared" si="11"/>
        <v>1.1779121446656278E-2</v>
      </c>
      <c r="R112" s="173">
        <f t="shared" si="11"/>
        <v>2.5469653124036595E-2</v>
      </c>
      <c r="S112" s="173">
        <f t="shared" si="11"/>
        <v>1.5851176112771315E-2</v>
      </c>
      <c r="U112" s="211"/>
      <c r="V112" s="211"/>
    </row>
    <row r="113" spans="1:22">
      <c r="A113" s="94">
        <v>2015</v>
      </c>
      <c r="C113" s="173">
        <f t="shared" ref="C113:K113" si="12">SUM(C94:C105)/100</f>
        <v>3.014602126615018E-2</v>
      </c>
      <c r="D113" s="173">
        <f t="shared" si="12"/>
        <v>-8.5589169218414085E-5</v>
      </c>
      <c r="E113" s="173">
        <f t="shared" si="12"/>
        <v>1.1916956597176842E-2</v>
      </c>
      <c r="F113" s="173">
        <f t="shared" si="12"/>
        <v>1.1916956597176842E-2</v>
      </c>
      <c r="G113" s="173">
        <f t="shared" si="12"/>
        <v>3.014602126615018E-2</v>
      </c>
      <c r="H113" s="173">
        <f t="shared" si="12"/>
        <v>8.9829932820479907E-3</v>
      </c>
      <c r="I113" s="173">
        <f t="shared" si="12"/>
        <v>2.0256875843831512E-2</v>
      </c>
      <c r="J113" s="173">
        <f t="shared" si="12"/>
        <v>1.5831366916552847E-2</v>
      </c>
      <c r="K113" s="173">
        <f t="shared" si="12"/>
        <v>1.5831366916552847E-2</v>
      </c>
      <c r="L113" s="225">
        <f t="shared" ref="L113:S113" si="13">SUM(L94:L105)/100</f>
        <v>3.014602126615018E-2</v>
      </c>
      <c r="M113" s="173">
        <f t="shared" si="13"/>
        <v>-8.5589169218414085E-5</v>
      </c>
      <c r="N113" s="173">
        <f t="shared" si="13"/>
        <v>1.5927031106922781E-2</v>
      </c>
      <c r="O113" s="173">
        <f t="shared" si="13"/>
        <v>1.668742515350664E-2</v>
      </c>
      <c r="P113" s="173">
        <f t="shared" si="13"/>
        <v>1.6473418542098495E-2</v>
      </c>
      <c r="Q113" s="173">
        <f t="shared" si="13"/>
        <v>1.4718711274332672E-2</v>
      </c>
      <c r="R113" s="173">
        <f t="shared" si="13"/>
        <v>2.7288525771683947E-2</v>
      </c>
      <c r="S113" s="173">
        <f t="shared" si="13"/>
        <v>1.8237464021181093E-2</v>
      </c>
      <c r="U113" s="211"/>
      <c r="V113" s="211"/>
    </row>
    <row r="114" spans="1:22">
      <c r="L114" s="213"/>
    </row>
    <row r="115" spans="1:22">
      <c r="A115" s="94" t="s">
        <v>552</v>
      </c>
      <c r="C115" s="93">
        <f>(1+C111)*(1+C112)*(1+C113)-1</f>
        <v>8.5104187377952556E-2</v>
      </c>
      <c r="D115" s="209">
        <f t="shared" ref="D115:K115" si="14">(1+D111)*(1+D112)*(1+D113)-1</f>
        <v>-9.4921278193731418E-3</v>
      </c>
      <c r="E115" s="111">
        <f t="shared" si="14"/>
        <v>3.0751962789814735E-2</v>
      </c>
      <c r="F115" s="93">
        <f t="shared" si="14"/>
        <v>3.0751962789814735E-2</v>
      </c>
      <c r="G115" s="93">
        <f t="shared" si="14"/>
        <v>8.5104187377952556E-2</v>
      </c>
      <c r="H115" s="93">
        <f t="shared" si="14"/>
        <v>2.055162427216084E-2</v>
      </c>
      <c r="I115" s="93">
        <f t="shared" si="14"/>
        <v>5.5058138117551891E-2</v>
      </c>
      <c r="J115" s="93">
        <f t="shared" si="14"/>
        <v>6.4006666842612914E-2</v>
      </c>
      <c r="K115" s="93">
        <f t="shared" si="14"/>
        <v>6.4006666842612914E-2</v>
      </c>
      <c r="L115" s="226">
        <f t="shared" ref="L115:S115" si="15">(1+L111)*(1+L112)*(1+L113)-1</f>
        <v>8.5104187377952556E-2</v>
      </c>
      <c r="M115" s="93">
        <f t="shared" si="15"/>
        <v>-9.4921278193731418E-3</v>
      </c>
      <c r="N115" s="93">
        <f t="shared" si="15"/>
        <v>5.1038665109426784E-2</v>
      </c>
      <c r="O115" s="93">
        <f t="shared" si="15"/>
        <v>6.435590965571647E-2</v>
      </c>
      <c r="P115" s="93">
        <f t="shared" si="15"/>
        <v>6.171804997039243E-2</v>
      </c>
      <c r="Q115" s="93">
        <f t="shared" si="15"/>
        <v>3.9872340470858303E-2</v>
      </c>
      <c r="R115" s="93">
        <f t="shared" si="15"/>
        <v>8.5360469992226573E-2</v>
      </c>
      <c r="S115" s="93">
        <f t="shared" si="15"/>
        <v>4.9838725656670579E-2</v>
      </c>
    </row>
    <row r="117" spans="1:22">
      <c r="B117" s="94"/>
      <c r="C117" s="94"/>
    </row>
    <row r="118" spans="1:22">
      <c r="G118" s="94"/>
    </row>
    <row r="121" spans="1:22" ht="18.75">
      <c r="A121" s="95" t="s">
        <v>580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1:22">
      <c r="A122" s="94"/>
      <c r="B122" s="94"/>
      <c r="C122" s="146"/>
      <c r="F122" s="94"/>
    </row>
    <row r="123" spans="1:22" s="94" customFormat="1">
      <c r="C123" s="146"/>
    </row>
    <row r="124" spans="1:22" s="94" customFormat="1">
      <c r="A124" s="6" t="s">
        <v>581</v>
      </c>
    </row>
    <row r="125" spans="1:22" s="94" customFormat="1">
      <c r="A125" s="3"/>
      <c r="B125" s="6">
        <v>2013</v>
      </c>
      <c r="C125" s="6">
        <v>2014</v>
      </c>
      <c r="D125" s="6">
        <v>2015</v>
      </c>
      <c r="F125" s="94" t="s">
        <v>582</v>
      </c>
    </row>
    <row r="126" spans="1:22" s="94" customFormat="1">
      <c r="A126" s="3" t="s">
        <v>1</v>
      </c>
      <c r="B126" s="93">
        <v>2.4025084534900598E-2</v>
      </c>
      <c r="C126" s="93">
        <v>2.8636793587902165E-2</v>
      </c>
      <c r="D126" s="93">
        <v>3.014602126615018E-2</v>
      </c>
      <c r="F126" s="111">
        <f>(1+B126)*(1+C126)*(1+D126)-1</f>
        <v>8.5104187377952556E-2</v>
      </c>
    </row>
    <row r="127" spans="1:22" s="94" customFormat="1">
      <c r="A127" s="3" t="s">
        <v>2</v>
      </c>
      <c r="B127" s="93">
        <v>-7.4693083070846988E-3</v>
      </c>
      <c r="C127" s="93">
        <v>-1.9526202323337793E-3</v>
      </c>
      <c r="D127" s="93">
        <v>-8.5589169218414085E-5</v>
      </c>
      <c r="F127" s="111">
        <f t="shared" ref="F127:F134" si="16">(1+B127)*(1+C127)*(1+D127)-1</f>
        <v>-9.4921278193731418E-3</v>
      </c>
    </row>
    <row r="128" spans="1:22" s="94" customFormat="1">
      <c r="A128" s="3" t="s">
        <v>3</v>
      </c>
      <c r="B128" s="93">
        <v>9.7104972262493927E-3</v>
      </c>
      <c r="C128" s="93">
        <v>8.8170781336869286E-3</v>
      </c>
      <c r="D128" s="93">
        <v>1.1916956597176842E-2</v>
      </c>
      <c r="F128" s="111">
        <f t="shared" si="16"/>
        <v>3.0751962789814735E-2</v>
      </c>
    </row>
    <row r="129" spans="1:6" s="94" customFormat="1">
      <c r="A129" s="3" t="s">
        <v>30</v>
      </c>
      <c r="B129" s="93">
        <v>9.7104972262493927E-3</v>
      </c>
      <c r="C129" s="93">
        <v>8.8170781336869286E-3</v>
      </c>
      <c r="D129" s="93">
        <v>1.1916956597176842E-2</v>
      </c>
      <c r="F129" s="111">
        <f t="shared" si="16"/>
        <v>3.0751962789814735E-2</v>
      </c>
    </row>
    <row r="130" spans="1:6" s="94" customFormat="1">
      <c r="A130" s="3" t="s">
        <v>4</v>
      </c>
      <c r="B130" s="93">
        <v>2.4025084534900598E-2</v>
      </c>
      <c r="C130" s="93">
        <v>2.8636793587902165E-2</v>
      </c>
      <c r="D130" s="93">
        <v>3.014602126615018E-2</v>
      </c>
      <c r="F130" s="111">
        <f t="shared" si="16"/>
        <v>8.5104187377952556E-2</v>
      </c>
    </row>
    <row r="131" spans="1:6" s="94" customFormat="1">
      <c r="A131" s="3" t="s">
        <v>5</v>
      </c>
      <c r="B131" s="93">
        <v>6.0650817899665643E-3</v>
      </c>
      <c r="C131" s="93">
        <v>5.3679961399444309E-3</v>
      </c>
      <c r="D131" s="93">
        <v>8.9829932820479907E-3</v>
      </c>
      <c r="F131" s="111">
        <f t="shared" si="16"/>
        <v>2.055162427216084E-2</v>
      </c>
    </row>
    <row r="132" spans="1:6" s="94" customFormat="1">
      <c r="A132" s="3" t="s">
        <v>6</v>
      </c>
      <c r="B132" s="93">
        <v>1.6136184169792456E-2</v>
      </c>
      <c r="C132" s="93">
        <v>1.7688682272875011E-2</v>
      </c>
      <c r="D132" s="93">
        <v>2.0256875843831512E-2</v>
      </c>
      <c r="F132" s="111">
        <f t="shared" si="16"/>
        <v>5.5058138117551891E-2</v>
      </c>
    </row>
    <row r="133" spans="1:6" s="94" customFormat="1">
      <c r="A133" s="3" t="s">
        <v>7</v>
      </c>
      <c r="B133" s="93">
        <v>3.4158842746757623E-2</v>
      </c>
      <c r="C133" s="93">
        <v>1.2827490215787218E-2</v>
      </c>
      <c r="D133" s="93">
        <v>1.5831366916552847E-2</v>
      </c>
      <c r="F133" s="111">
        <f t="shared" si="16"/>
        <v>6.4006666842612914E-2</v>
      </c>
    </row>
    <row r="134" spans="1:6" s="94" customFormat="1">
      <c r="A134" s="3" t="s">
        <v>8</v>
      </c>
      <c r="B134" s="93">
        <v>3.4158842746757623E-2</v>
      </c>
      <c r="C134" s="93">
        <v>1.2827490215787218E-2</v>
      </c>
      <c r="D134" s="93">
        <v>1.5831366916552847E-2</v>
      </c>
      <c r="F134" s="111">
        <f t="shared" si="16"/>
        <v>6.4006666842612914E-2</v>
      </c>
    </row>
    <row r="135" spans="1:6" s="94" customFormat="1">
      <c r="A135" s="3" t="s">
        <v>9</v>
      </c>
      <c r="B135" s="93">
        <v>-7.4693083070846988E-3</v>
      </c>
      <c r="C135" s="93">
        <v>-1.9526202323337793E-3</v>
      </c>
      <c r="D135" s="93">
        <v>-8.5589169218414085E-5</v>
      </c>
      <c r="F135" s="111">
        <f t="shared" ref="F135:F141" si="17">(1+B135)*(1+C135)*(1+D135)-1</f>
        <v>-9.4921278193731418E-3</v>
      </c>
    </row>
    <row r="136" spans="1:6" s="94" customFormat="1">
      <c r="A136" s="3" t="s">
        <v>10</v>
      </c>
      <c r="B136" s="93">
        <v>2.1082017557450778E-2</v>
      </c>
      <c r="C136" s="93">
        <v>1.3200858766629289E-2</v>
      </c>
      <c r="D136" s="93">
        <v>1.5927031106922781E-2</v>
      </c>
      <c r="F136" s="111">
        <f t="shared" si="17"/>
        <v>5.1038665109426784E-2</v>
      </c>
    </row>
    <row r="137" spans="1:6" s="94" customFormat="1">
      <c r="A137" s="3" t="s">
        <v>11</v>
      </c>
      <c r="B137" s="93">
        <v>3.272355860904317E-2</v>
      </c>
      <c r="C137" s="93">
        <v>1.3713755129304044E-2</v>
      </c>
      <c r="D137" s="93">
        <v>1.668742515350664E-2</v>
      </c>
      <c r="F137" s="111">
        <f t="shared" si="17"/>
        <v>6.435590965571647E-2</v>
      </c>
    </row>
    <row r="138" spans="1:6" s="94" customFormat="1">
      <c r="A138" s="3" t="s">
        <v>12</v>
      </c>
      <c r="B138" s="93">
        <v>3.0455226656814993E-2</v>
      </c>
      <c r="C138" s="93">
        <v>1.364071904000963E-2</v>
      </c>
      <c r="D138" s="93">
        <v>1.6473418542098495E-2</v>
      </c>
      <c r="F138" s="111">
        <f t="shared" si="17"/>
        <v>6.171804997039243E-2</v>
      </c>
    </row>
    <row r="139" spans="1:6" s="94" customFormat="1">
      <c r="A139" s="3" t="s">
        <v>13</v>
      </c>
      <c r="B139" s="93">
        <v>1.2858190803831583E-2</v>
      </c>
      <c r="C139" s="93">
        <v>1.1779121446656278E-2</v>
      </c>
      <c r="D139" s="93">
        <v>1.4718711274332672E-2</v>
      </c>
      <c r="F139" s="111">
        <f t="shared" si="17"/>
        <v>3.9872340470858303E-2</v>
      </c>
    </row>
    <row r="140" spans="1:6" s="94" customFormat="1">
      <c r="A140" s="3" t="s">
        <v>14</v>
      </c>
      <c r="B140" s="93">
        <v>3.0288257288539011E-2</v>
      </c>
      <c r="C140" s="93">
        <v>2.5469653124036595E-2</v>
      </c>
      <c r="D140" s="93">
        <v>2.7288525771683947E-2</v>
      </c>
      <c r="F140" s="111">
        <f t="shared" si="17"/>
        <v>8.5360469992226573E-2</v>
      </c>
    </row>
    <row r="141" spans="1:6" s="94" customFormat="1">
      <c r="A141" s="94" t="s">
        <v>15</v>
      </c>
      <c r="B141" s="93">
        <v>1.4947151209069753E-2</v>
      </c>
      <c r="C141" s="93">
        <v>1.5851176112771315E-2</v>
      </c>
      <c r="D141" s="93">
        <v>1.8237464021181093E-2</v>
      </c>
      <c r="F141" s="111">
        <f t="shared" si="17"/>
        <v>4.9838725656670579E-2</v>
      </c>
    </row>
    <row r="142" spans="1:6" s="94" customFormat="1"/>
    <row r="143" spans="1:6" s="94" customFormat="1">
      <c r="B143" s="210"/>
      <c r="C143" s="146"/>
    </row>
    <row r="144" spans="1:6" s="94" customFormat="1">
      <c r="C144" s="146"/>
    </row>
  </sheetData>
  <sheetProtection selectLockedCells="1" selectUnlockedCells="1"/>
  <sortState ref="A141:D157">
    <sortCondition ref="A141:A157"/>
  </sortState>
  <conditionalFormatting sqref="C26:S37 C6:S17 C46:S105">
    <cfRule type="cellIs" dxfId="2" priority="8" operator="equal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AC295"/>
  <sheetViews>
    <sheetView topLeftCell="A250" zoomScale="55" zoomScaleNormal="55" workbookViewId="0">
      <selection activeCell="D266" sqref="D266"/>
    </sheetView>
  </sheetViews>
  <sheetFormatPr defaultRowHeight="15"/>
  <cols>
    <col min="1" max="1" width="33.140625" style="1" customWidth="1"/>
    <col min="2" max="2" width="32" style="1" customWidth="1"/>
    <col min="3" max="11" width="13.85546875" style="1" customWidth="1"/>
    <col min="12" max="12" width="13.85546875" style="237" customWidth="1"/>
    <col min="13" max="20" width="13.85546875" style="1" customWidth="1"/>
    <col min="21" max="23" width="9.140625" style="1"/>
    <col min="24" max="24" width="27.42578125" style="1" bestFit="1" customWidth="1"/>
    <col min="25" max="25" width="9.140625" style="147"/>
    <col min="26" max="28" width="9.140625" style="1"/>
    <col min="29" max="29" width="19" style="1" customWidth="1"/>
    <col min="30" max="16384" width="9.140625" style="1"/>
  </cols>
  <sheetData>
    <row r="1" spans="1:29" s="190" customFormat="1" ht="23.25">
      <c r="A1" s="262" t="s">
        <v>578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3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4"/>
      <c r="Z1" s="262"/>
    </row>
    <row r="3" spans="1:29" ht="18.75">
      <c r="A3" s="50" t="s">
        <v>139</v>
      </c>
      <c r="B3" s="272" t="s">
        <v>410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151" t="s">
        <v>411</v>
      </c>
    </row>
    <row r="4" spans="1:29" ht="15.7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227"/>
      <c r="M4" s="52"/>
      <c r="N4" s="52"/>
      <c r="O4" s="52"/>
      <c r="P4" s="52"/>
      <c r="Q4" s="52"/>
      <c r="R4" s="52"/>
      <c r="T4" s="92"/>
    </row>
    <row r="5" spans="1:29" ht="30">
      <c r="B5" s="60" t="s">
        <v>140</v>
      </c>
      <c r="C5" s="60" t="s">
        <v>1</v>
      </c>
      <c r="D5" s="60" t="s">
        <v>2</v>
      </c>
      <c r="E5" s="60" t="s">
        <v>3</v>
      </c>
      <c r="F5" s="60" t="s">
        <v>30</v>
      </c>
      <c r="G5" s="60" t="s">
        <v>4</v>
      </c>
      <c r="H5" s="60" t="s">
        <v>5</v>
      </c>
      <c r="I5" s="60" t="s">
        <v>6</v>
      </c>
      <c r="J5" s="60" t="s">
        <v>7</v>
      </c>
      <c r="K5" s="60" t="s">
        <v>8</v>
      </c>
      <c r="L5" s="239" t="s">
        <v>16</v>
      </c>
      <c r="M5" s="109" t="s">
        <v>477</v>
      </c>
      <c r="N5" s="60" t="s">
        <v>10</v>
      </c>
      <c r="O5" s="60" t="s">
        <v>11</v>
      </c>
      <c r="P5" s="60" t="s">
        <v>12</v>
      </c>
      <c r="Q5" s="60" t="s">
        <v>13</v>
      </c>
      <c r="R5" s="60" t="s">
        <v>14</v>
      </c>
      <c r="S5" s="60" t="s">
        <v>15</v>
      </c>
      <c r="T5" s="60" t="s">
        <v>511</v>
      </c>
      <c r="U5" s="58" t="s">
        <v>544</v>
      </c>
    </row>
    <row r="6" spans="1:29">
      <c r="A6" s="92" t="str">
        <f>VLOOKUP($B6,Inputs!$A$246:$B$324,2,FALSE)</f>
        <v>Top Energy</v>
      </c>
      <c r="B6" s="92" t="str">
        <f>Inputs!A94</f>
        <v>Far North District</v>
      </c>
      <c r="C6" s="193">
        <f>IF(C$5=$A6,VLOOKUP($U6,Inputs!$C$246:$D$324,2,FALSE),0)</f>
        <v>0</v>
      </c>
      <c r="D6" s="193">
        <f>IF(D$5=$A6,VLOOKUP($U6,Inputs!$C$246:$D$324,2,FALSE),0)</f>
        <v>0</v>
      </c>
      <c r="E6" s="193">
        <f>IF(E$5=$A6,VLOOKUP($U6,Inputs!$C$246:$D$324,2,FALSE),0)</f>
        <v>0</v>
      </c>
      <c r="F6" s="193">
        <f>IF(F$5=$A6,VLOOKUP($U6,Inputs!$C$246:$D$324,2,FALSE),0)</f>
        <v>0</v>
      </c>
      <c r="G6" s="193">
        <f>IF(G$5=$A6,VLOOKUP($U6,Inputs!$C$246:$D$324,2,FALSE),0)</f>
        <v>0</v>
      </c>
      <c r="H6" s="193">
        <f>IF(H$5=$A6,VLOOKUP($U6,Inputs!$C$246:$D$324,2,FALSE),0)</f>
        <v>0</v>
      </c>
      <c r="I6" s="193">
        <f>IF(I$5=$A6,VLOOKUP($U6,Inputs!$C$246:$D$324,2,FALSE),0)</f>
        <v>0</v>
      </c>
      <c r="J6" s="193">
        <f>IF(J$5=$A6,VLOOKUP($U6,Inputs!$C$246:$D$324,2,FALSE),0)</f>
        <v>0</v>
      </c>
      <c r="K6" s="193">
        <f>IF(K$5=$A6,VLOOKUP($U6,Inputs!$C$246:$D$324,2,FALSE),0)</f>
        <v>0</v>
      </c>
      <c r="L6" s="228">
        <f>IF(L$5=$A6,VLOOKUP($U6,Inputs!$C$246:$D$324,2,FALSE),0)</f>
        <v>0</v>
      </c>
      <c r="M6" s="193">
        <f>IF(M$5=$A6,VLOOKUP($U6,Inputs!$C$246:$D$324,2,FALSE),0)</f>
        <v>0</v>
      </c>
      <c r="N6" s="193">
        <f>IF(N$5=$A6,VLOOKUP($U6,Inputs!$C$246:$D$324,2,FALSE),0)</f>
        <v>0</v>
      </c>
      <c r="O6" s="193">
        <f>IF(O$5=$A6,VLOOKUP($U6,Inputs!$C$246:$D$324,2,FALSE),0)</f>
        <v>0</v>
      </c>
      <c r="P6" s="193">
        <f>IF(P$5=$A6,VLOOKUP($U6,Inputs!$C$246:$D$324,2,FALSE),0)</f>
        <v>1</v>
      </c>
      <c r="Q6" s="193">
        <f>IF(Q$5=$A6,VLOOKUP($U6,Inputs!$C$246:$D$324,2,FALSE),0)</f>
        <v>0</v>
      </c>
      <c r="R6" s="193">
        <f>IF(R$5=$A6,VLOOKUP($U6,Inputs!$C$246:$D$324,2,FALSE),0)</f>
        <v>0</v>
      </c>
      <c r="S6" s="193">
        <f>IF(S$5=$A6,VLOOKUP($U6,Inputs!$C$246:$D$324,2,FALSE),0)</f>
        <v>0</v>
      </c>
      <c r="T6" s="193">
        <v>0</v>
      </c>
      <c r="U6" s="1" t="str">
        <f>B6&amp;"_"&amp;A6</f>
        <v>Far North District_Top Energy</v>
      </c>
      <c r="X6" s="99"/>
      <c r="Y6" s="147">
        <f>SUM(C6:T6)</f>
        <v>1</v>
      </c>
    </row>
    <row r="7" spans="1:29">
      <c r="A7" s="92" t="str">
        <f>VLOOKUP($B7,Inputs!$A$246:$B$324,2,FALSE)</f>
        <v>Northpower</v>
      </c>
      <c r="B7" s="92" t="str">
        <f>Inputs!A95</f>
        <v>Whangarei District</v>
      </c>
      <c r="C7" s="193">
        <f>IF(C$5=$A7,VLOOKUP($U7,Inputs!$C$246:$D$324,2,FALSE),0)</f>
        <v>0</v>
      </c>
      <c r="D7" s="193">
        <f>IF(D$5=$A7,VLOOKUP($U7,Inputs!$C$246:$D$324,2,FALSE),0)</f>
        <v>0</v>
      </c>
      <c r="E7" s="193">
        <f>IF(E$5=$A7,VLOOKUP($U7,Inputs!$C$246:$D$324,2,FALSE),0)</f>
        <v>0</v>
      </c>
      <c r="F7" s="193">
        <f>IF(F$5=$A7,VLOOKUP($U7,Inputs!$C$246:$D$324,2,FALSE),0)</f>
        <v>0</v>
      </c>
      <c r="G7" s="193">
        <f>IF(G$5=$A7,VLOOKUP($U7,Inputs!$C$246:$D$324,2,FALSE),0)</f>
        <v>0</v>
      </c>
      <c r="H7" s="193">
        <f>IF(H$5=$A7,VLOOKUP($U7,Inputs!$C$246:$D$324,2,FALSE),0)</f>
        <v>0</v>
      </c>
      <c r="I7" s="193">
        <f>IF(I$5=$A7,VLOOKUP($U7,Inputs!$C$246:$D$324,2,FALSE),0)</f>
        <v>0</v>
      </c>
      <c r="J7" s="193">
        <f>IF(J$5=$A7,VLOOKUP($U7,Inputs!$C$246:$D$324,2,FALSE),0)</f>
        <v>0</v>
      </c>
      <c r="K7" s="193">
        <f>IF(K$5=$A7,VLOOKUP($U7,Inputs!$C$246:$D$324,2,FALSE),0)</f>
        <v>0</v>
      </c>
      <c r="L7" s="228">
        <f>IF(L$5=$A7,VLOOKUP($U7,Inputs!$C$246:$D$324,2,FALSE),0)</f>
        <v>0</v>
      </c>
      <c r="M7" s="193">
        <f>IF(M$5=$A7,VLOOKUP($U7,Inputs!$C$246:$D$324,2,FALSE),0)</f>
        <v>0</v>
      </c>
      <c r="N7" s="193">
        <f>IF(N$5=$A7,VLOOKUP($U7,Inputs!$C$246:$D$324,2,FALSE),0)</f>
        <v>0</v>
      </c>
      <c r="O7" s="193">
        <f>IF(O$5=$A7,VLOOKUP($U7,Inputs!$C$246:$D$324,2,FALSE),0)</f>
        <v>0</v>
      </c>
      <c r="P7" s="193">
        <f>IF(P$5=$A7,VLOOKUP($U7,Inputs!$C$246:$D$324,2,FALSE),0)</f>
        <v>0</v>
      </c>
      <c r="Q7" s="193">
        <f>IF(Q$5=$A7,VLOOKUP($U7,Inputs!$C$246:$D$324,2,FALSE),0)</f>
        <v>0</v>
      </c>
      <c r="R7" s="193">
        <f>IF(R$5=$A7,VLOOKUP($U7,Inputs!$C$246:$D$324,2,FALSE),0)</f>
        <v>0</v>
      </c>
      <c r="S7" s="193">
        <f>IF(S$5=$A7,VLOOKUP($U7,Inputs!$C$246:$D$324,2,FALSE),0)</f>
        <v>0</v>
      </c>
      <c r="T7" s="193">
        <v>1</v>
      </c>
      <c r="U7" s="92" t="str">
        <f t="shared" ref="U7:U70" si="0">B7&amp;"_"&amp;A7</f>
        <v>Whangarei District_Northpower</v>
      </c>
      <c r="X7" s="99"/>
      <c r="Y7" s="147">
        <f t="shared" ref="Y7:Y70" si="1">SUM(C7:T7)</f>
        <v>1</v>
      </c>
      <c r="AC7" s="92"/>
    </row>
    <row r="8" spans="1:29">
      <c r="A8" s="92" t="str">
        <f>VLOOKUP($B8,Inputs!$A$246:$B$324,2,FALSE)</f>
        <v>Northpower</v>
      </c>
      <c r="B8" s="92" t="str">
        <f>Inputs!A96</f>
        <v>Kaipara District</v>
      </c>
      <c r="C8" s="193">
        <f>IF(C$5=$A8,VLOOKUP($U8,Inputs!$C$246:$D$324,2,FALSE),0)</f>
        <v>0</v>
      </c>
      <c r="D8" s="193">
        <f>IF(D$5=$A8,VLOOKUP($U8,Inputs!$C$246:$D$324,2,FALSE),0)</f>
        <v>0</v>
      </c>
      <c r="E8" s="193">
        <f>IF(E$5=$A8,VLOOKUP($U8,Inputs!$C$246:$D$324,2,FALSE),0)</f>
        <v>0</v>
      </c>
      <c r="F8" s="193">
        <f>IF(F$5=$A8,VLOOKUP($U8,Inputs!$C$246:$D$324,2,FALSE),0)</f>
        <v>0</v>
      </c>
      <c r="G8" s="193">
        <f>IF(G$5=$A8,VLOOKUP($U8,Inputs!$C$246:$D$324,2,FALSE),0)</f>
        <v>0</v>
      </c>
      <c r="H8" s="193">
        <f>IF(H$5=$A8,VLOOKUP($U8,Inputs!$C$246:$D$324,2,FALSE),0)</f>
        <v>0</v>
      </c>
      <c r="I8" s="193">
        <f>IF(I$5=$A8,VLOOKUP($U8,Inputs!$C$246:$D$324,2,FALSE),0)</f>
        <v>0</v>
      </c>
      <c r="J8" s="193">
        <f>IF(J$5=$A8,VLOOKUP($U8,Inputs!$C$246:$D$324,2,FALSE),0)</f>
        <v>0</v>
      </c>
      <c r="K8" s="193">
        <f>IF(K$5=$A8,VLOOKUP($U8,Inputs!$C$246:$D$324,2,FALSE),0)</f>
        <v>0</v>
      </c>
      <c r="L8" s="228">
        <f>IF(L$5=$A8,VLOOKUP($U8,Inputs!$C$246:$D$324,2,FALSE),0)</f>
        <v>0</v>
      </c>
      <c r="M8" s="193">
        <f>IF(M$5=$A8,VLOOKUP($U8,Inputs!$C$246:$D$324,2,FALSE),0)</f>
        <v>0</v>
      </c>
      <c r="N8" s="193">
        <f>IF(N$5=$A8,VLOOKUP($U8,Inputs!$C$246:$D$324,2,FALSE),0)</f>
        <v>0</v>
      </c>
      <c r="O8" s="193">
        <f>IF(O$5=$A8,VLOOKUP($U8,Inputs!$C$246:$D$324,2,FALSE),0)</f>
        <v>0</v>
      </c>
      <c r="P8" s="193">
        <f>IF(P$5=$A8,VLOOKUP($U8,Inputs!$C$246:$D$324,2,FALSE),0)</f>
        <v>0</v>
      </c>
      <c r="Q8" s="193">
        <f>IF(Q$5=$A8,VLOOKUP($U8,Inputs!$C$246:$D$324,2,FALSE),0)</f>
        <v>0</v>
      </c>
      <c r="R8" s="193">
        <f>IF(R$5=$A8,VLOOKUP($U8,Inputs!$C$246:$D$324,2,FALSE),0)</f>
        <v>0</v>
      </c>
      <c r="S8" s="193">
        <f>IF(S$5=$A8,VLOOKUP($U8,Inputs!$C$246:$D$324,2,FALSE),0)</f>
        <v>0</v>
      </c>
      <c r="T8" s="193">
        <v>1</v>
      </c>
      <c r="U8" s="92" t="str">
        <f t="shared" si="0"/>
        <v>Kaipara District_Northpower</v>
      </c>
      <c r="X8" s="99"/>
      <c r="Y8" s="147">
        <f t="shared" si="1"/>
        <v>1</v>
      </c>
      <c r="AC8" s="92"/>
    </row>
    <row r="9" spans="1:29">
      <c r="A9" s="92" t="str">
        <f>VLOOKUP($B9,Inputs!$A$246:$B$324,2,FALSE)</f>
        <v>Vector</v>
      </c>
      <c r="B9" s="92" t="str">
        <f>Inputs!A97</f>
        <v>Rodney District</v>
      </c>
      <c r="C9" s="193">
        <f>IF(C$5=$A9,VLOOKUP($U9,Inputs!$C$246:$D$324,2,FALSE),0)</f>
        <v>0</v>
      </c>
      <c r="D9" s="193">
        <f>IF(D$5=$A9,VLOOKUP($U9,Inputs!$C$246:$D$324,2,FALSE),0)</f>
        <v>0</v>
      </c>
      <c r="E9" s="193">
        <f>IF(E$5=$A9,VLOOKUP($U9,Inputs!$C$246:$D$324,2,FALSE),0)</f>
        <v>0</v>
      </c>
      <c r="F9" s="193">
        <f>IF(F$5=$A9,VLOOKUP($U9,Inputs!$C$246:$D$324,2,FALSE),0)</f>
        <v>0</v>
      </c>
      <c r="G9" s="193">
        <f>IF(G$5=$A9,VLOOKUP($U9,Inputs!$C$246:$D$324,2,FALSE),0)</f>
        <v>0</v>
      </c>
      <c r="H9" s="193">
        <f>IF(H$5=$A9,VLOOKUP($U9,Inputs!$C$246:$D$324,2,FALSE),0)</f>
        <v>0</v>
      </c>
      <c r="I9" s="193">
        <f>IF(I$5=$A9,VLOOKUP($U9,Inputs!$C$246:$D$324,2,FALSE),0)</f>
        <v>0</v>
      </c>
      <c r="J9" s="193">
        <f>IF(J$5=$A9,VLOOKUP($U9,Inputs!$C$246:$D$324,2,FALSE),0)</f>
        <v>0</v>
      </c>
      <c r="K9" s="193">
        <f>IF(K$5=$A9,VLOOKUP($U9,Inputs!$C$246:$D$324,2,FALSE),0)</f>
        <v>0</v>
      </c>
      <c r="L9" s="228">
        <f>IF(L$5=$A9,VLOOKUP($U9,Inputs!$C$246:$D$324,2,FALSE),0)</f>
        <v>0</v>
      </c>
      <c r="M9" s="193">
        <f>IF(M$5=$A9,VLOOKUP($U9,Inputs!$C$246:$D$324,2,FALSE),0)</f>
        <v>0</v>
      </c>
      <c r="N9" s="193">
        <f>IF(N$5=$A9,VLOOKUP($U9,Inputs!$C$246:$D$324,2,FALSE),0)</f>
        <v>0</v>
      </c>
      <c r="O9" s="193">
        <f>IF(O$5=$A9,VLOOKUP($U9,Inputs!$C$246:$D$324,2,FALSE),0)</f>
        <v>0</v>
      </c>
      <c r="P9" s="193">
        <f>IF(P$5=$A9,VLOOKUP($U9,Inputs!$C$246:$D$324,2,FALSE),0)</f>
        <v>0</v>
      </c>
      <c r="Q9" s="193">
        <f>IF(Q$5=$A9,VLOOKUP($U9,Inputs!$C$246:$D$324,2,FALSE),0)</f>
        <v>0</v>
      </c>
      <c r="R9" s="193">
        <f>IF(R$5=$A9,VLOOKUP($U9,Inputs!$C$246:$D$324,2,FALSE),0)</f>
        <v>1</v>
      </c>
      <c r="S9" s="193">
        <f>IF(S$5=$A9,VLOOKUP($U9,Inputs!$C$246:$D$324,2,FALSE),0)</f>
        <v>0</v>
      </c>
      <c r="T9" s="193">
        <v>0</v>
      </c>
      <c r="U9" s="92" t="str">
        <f t="shared" si="0"/>
        <v>Rodney District_Vector</v>
      </c>
      <c r="X9" s="99"/>
      <c r="Y9" s="147">
        <f t="shared" si="1"/>
        <v>1</v>
      </c>
      <c r="AC9" s="92"/>
    </row>
    <row r="10" spans="1:29">
      <c r="A10" s="92" t="str">
        <f>VLOOKUP($B10,Inputs!$A$246:$B$324,2,FALSE)</f>
        <v>Vector</v>
      </c>
      <c r="B10" s="92" t="str">
        <f>Inputs!A98</f>
        <v>North Shore City</v>
      </c>
      <c r="C10" s="193">
        <f>IF(C$5=$A10,VLOOKUP($U10,Inputs!$C$246:$D$324,2,FALSE),0)</f>
        <v>0</v>
      </c>
      <c r="D10" s="193">
        <f>IF(D$5=$A10,VLOOKUP($U10,Inputs!$C$246:$D$324,2,FALSE),0)</f>
        <v>0</v>
      </c>
      <c r="E10" s="193">
        <f>IF(E$5=$A10,VLOOKUP($U10,Inputs!$C$246:$D$324,2,FALSE),0)</f>
        <v>0</v>
      </c>
      <c r="F10" s="193">
        <f>IF(F$5=$A10,VLOOKUP($U10,Inputs!$C$246:$D$324,2,FALSE),0)</f>
        <v>0</v>
      </c>
      <c r="G10" s="193">
        <f>IF(G$5=$A10,VLOOKUP($U10,Inputs!$C$246:$D$324,2,FALSE),0)</f>
        <v>0</v>
      </c>
      <c r="H10" s="193">
        <f>IF(H$5=$A10,VLOOKUP($U10,Inputs!$C$246:$D$324,2,FALSE),0)</f>
        <v>0</v>
      </c>
      <c r="I10" s="193">
        <f>IF(I$5=$A10,VLOOKUP($U10,Inputs!$C$246:$D$324,2,FALSE),0)</f>
        <v>0</v>
      </c>
      <c r="J10" s="193">
        <f>IF(J$5=$A10,VLOOKUP($U10,Inputs!$C$246:$D$324,2,FALSE),0)</f>
        <v>0</v>
      </c>
      <c r="K10" s="193">
        <f>IF(K$5=$A10,VLOOKUP($U10,Inputs!$C$246:$D$324,2,FALSE),0)</f>
        <v>0</v>
      </c>
      <c r="L10" s="228">
        <f>IF(L$5=$A10,VLOOKUP($U10,Inputs!$C$246:$D$324,2,FALSE),0)</f>
        <v>0</v>
      </c>
      <c r="M10" s="193">
        <f>IF(M$5=$A10,VLOOKUP($U10,Inputs!$C$246:$D$324,2,FALSE),0)</f>
        <v>0</v>
      </c>
      <c r="N10" s="193">
        <f>IF(N$5=$A10,VLOOKUP($U10,Inputs!$C$246:$D$324,2,FALSE),0)</f>
        <v>0</v>
      </c>
      <c r="O10" s="193">
        <f>IF(O$5=$A10,VLOOKUP($U10,Inputs!$C$246:$D$324,2,FALSE),0)</f>
        <v>0</v>
      </c>
      <c r="P10" s="193">
        <f>IF(P$5=$A10,VLOOKUP($U10,Inputs!$C$246:$D$324,2,FALSE),0)</f>
        <v>0</v>
      </c>
      <c r="Q10" s="193">
        <f>IF(Q$5=$A10,VLOOKUP($U10,Inputs!$C$246:$D$324,2,FALSE),0)</f>
        <v>0</v>
      </c>
      <c r="R10" s="193">
        <f>IF(R$5=$A10,VLOOKUP($U10,Inputs!$C$246:$D$324,2,FALSE),0)</f>
        <v>1</v>
      </c>
      <c r="S10" s="193">
        <f>IF(S$5=$A10,VLOOKUP($U10,Inputs!$C$246:$D$324,2,FALSE),0)</f>
        <v>0</v>
      </c>
      <c r="T10" s="193">
        <v>0</v>
      </c>
      <c r="U10" s="92" t="str">
        <f t="shared" si="0"/>
        <v>North Shore City_Vector</v>
      </c>
      <c r="X10" s="99"/>
      <c r="Y10" s="147">
        <f t="shared" si="1"/>
        <v>1</v>
      </c>
      <c r="AC10" s="92"/>
    </row>
    <row r="11" spans="1:29">
      <c r="A11" s="92" t="str">
        <f>VLOOKUP($B11,Inputs!$A$246:$B$324,2,FALSE)</f>
        <v>Vector</v>
      </c>
      <c r="B11" s="92" t="str">
        <f>Inputs!A99</f>
        <v>Waitakere City</v>
      </c>
      <c r="C11" s="193">
        <f>IF(C$5=$A11,VLOOKUP($U11,Inputs!$C$246:$D$324,2,FALSE),0)</f>
        <v>0</v>
      </c>
      <c r="D11" s="193">
        <f>IF(D$5=$A11,VLOOKUP($U11,Inputs!$C$246:$D$324,2,FALSE),0)</f>
        <v>0</v>
      </c>
      <c r="E11" s="193">
        <f>IF(E$5=$A11,VLOOKUP($U11,Inputs!$C$246:$D$324,2,FALSE),0)</f>
        <v>0</v>
      </c>
      <c r="F11" s="193">
        <f>IF(F$5=$A11,VLOOKUP($U11,Inputs!$C$246:$D$324,2,FALSE),0)</f>
        <v>0</v>
      </c>
      <c r="G11" s="193">
        <f>IF(G$5=$A11,VLOOKUP($U11,Inputs!$C$246:$D$324,2,FALSE),0)</f>
        <v>0</v>
      </c>
      <c r="H11" s="193">
        <f>IF(H$5=$A11,VLOOKUP($U11,Inputs!$C$246:$D$324,2,FALSE),0)</f>
        <v>0</v>
      </c>
      <c r="I11" s="193">
        <f>IF(I$5=$A11,VLOOKUP($U11,Inputs!$C$246:$D$324,2,FALSE),0)</f>
        <v>0</v>
      </c>
      <c r="J11" s="193">
        <f>IF(J$5=$A11,VLOOKUP($U11,Inputs!$C$246:$D$324,2,FALSE),0)</f>
        <v>0</v>
      </c>
      <c r="K11" s="193">
        <f>IF(K$5=$A11,VLOOKUP($U11,Inputs!$C$246:$D$324,2,FALSE),0)</f>
        <v>0</v>
      </c>
      <c r="L11" s="228">
        <f>IF(L$5=$A11,VLOOKUP($U11,Inputs!$C$246:$D$324,2,FALSE),0)</f>
        <v>0</v>
      </c>
      <c r="M11" s="193">
        <f>IF(M$5=$A11,VLOOKUP($U11,Inputs!$C$246:$D$324,2,FALSE),0)</f>
        <v>0</v>
      </c>
      <c r="N11" s="193">
        <f>IF(N$5=$A11,VLOOKUP($U11,Inputs!$C$246:$D$324,2,FALSE),0)</f>
        <v>0</v>
      </c>
      <c r="O11" s="193">
        <f>IF(O$5=$A11,VLOOKUP($U11,Inputs!$C$246:$D$324,2,FALSE),0)</f>
        <v>0</v>
      </c>
      <c r="P11" s="193">
        <f>IF(P$5=$A11,VLOOKUP($U11,Inputs!$C$246:$D$324,2,FALSE),0)</f>
        <v>0</v>
      </c>
      <c r="Q11" s="193">
        <f>IF(Q$5=$A11,VLOOKUP($U11,Inputs!$C$246:$D$324,2,FALSE),0)</f>
        <v>0</v>
      </c>
      <c r="R11" s="193">
        <f>IF(R$5=$A11,VLOOKUP($U11,Inputs!$C$246:$D$324,2,FALSE),0)</f>
        <v>1</v>
      </c>
      <c r="S11" s="193">
        <f>IF(S$5=$A11,VLOOKUP($U11,Inputs!$C$246:$D$324,2,FALSE),0)</f>
        <v>0</v>
      </c>
      <c r="T11" s="193">
        <v>0</v>
      </c>
      <c r="U11" s="92" t="str">
        <f t="shared" si="0"/>
        <v>Waitakere City_Vector</v>
      </c>
      <c r="X11" s="99"/>
      <c r="Y11" s="147">
        <f t="shared" si="1"/>
        <v>1</v>
      </c>
      <c r="AC11" s="92"/>
    </row>
    <row r="12" spans="1:29">
      <c r="A12" s="92" t="str">
        <f>VLOOKUP($B12,Inputs!$A$246:$B$324,2,FALSE)</f>
        <v>Vector</v>
      </c>
      <c r="B12" s="92" t="str">
        <f>Inputs!A100</f>
        <v>Auckland City</v>
      </c>
      <c r="C12" s="193">
        <f>IF(C$5=$A12,VLOOKUP($U12,Inputs!$C$246:$D$324,2,FALSE),0)</f>
        <v>0</v>
      </c>
      <c r="D12" s="193">
        <f>IF(D$5=$A12,VLOOKUP($U12,Inputs!$C$246:$D$324,2,FALSE),0)</f>
        <v>0</v>
      </c>
      <c r="E12" s="193">
        <f>IF(E$5=$A12,VLOOKUP($U12,Inputs!$C$246:$D$324,2,FALSE),0)</f>
        <v>0</v>
      </c>
      <c r="F12" s="193">
        <f>IF(F$5=$A12,VLOOKUP($U12,Inputs!$C$246:$D$324,2,FALSE),0)</f>
        <v>0</v>
      </c>
      <c r="G12" s="193">
        <f>IF(G$5=$A12,VLOOKUP($U12,Inputs!$C$246:$D$324,2,FALSE),0)</f>
        <v>0</v>
      </c>
      <c r="H12" s="193">
        <f>IF(H$5=$A12,VLOOKUP($U12,Inputs!$C$246:$D$324,2,FALSE),0)</f>
        <v>0</v>
      </c>
      <c r="I12" s="193">
        <f>IF(I$5=$A12,VLOOKUP($U12,Inputs!$C$246:$D$324,2,FALSE),0)</f>
        <v>0</v>
      </c>
      <c r="J12" s="193">
        <f>IF(J$5=$A12,VLOOKUP($U12,Inputs!$C$246:$D$324,2,FALSE),0)</f>
        <v>0</v>
      </c>
      <c r="K12" s="193">
        <f>IF(K$5=$A12,VLOOKUP($U12,Inputs!$C$246:$D$324,2,FALSE),0)</f>
        <v>0</v>
      </c>
      <c r="L12" s="228">
        <f>IF(L$5=$A12,VLOOKUP($U12,Inputs!$C$246:$D$324,2,FALSE),0)</f>
        <v>0</v>
      </c>
      <c r="M12" s="193">
        <f>IF(M$5=$A12,VLOOKUP($U12,Inputs!$C$246:$D$324,2,FALSE),0)</f>
        <v>0</v>
      </c>
      <c r="N12" s="193">
        <f>IF(N$5=$A12,VLOOKUP($U12,Inputs!$C$246:$D$324,2,FALSE),0)</f>
        <v>0</v>
      </c>
      <c r="O12" s="193">
        <f>IF(O$5=$A12,VLOOKUP($U12,Inputs!$C$246:$D$324,2,FALSE),0)</f>
        <v>0</v>
      </c>
      <c r="P12" s="193">
        <f>IF(P$5=$A12,VLOOKUP($U12,Inputs!$C$246:$D$324,2,FALSE),0)</f>
        <v>0</v>
      </c>
      <c r="Q12" s="193">
        <f>IF(Q$5=$A12,VLOOKUP($U12,Inputs!$C$246:$D$324,2,FALSE),0)</f>
        <v>0</v>
      </c>
      <c r="R12" s="193">
        <f>IF(R$5=$A12,VLOOKUP($U12,Inputs!$C$246:$D$324,2,FALSE),0)</f>
        <v>1</v>
      </c>
      <c r="S12" s="193">
        <f>IF(S$5=$A12,VLOOKUP($U12,Inputs!$C$246:$D$324,2,FALSE),0)</f>
        <v>0</v>
      </c>
      <c r="T12" s="193">
        <v>0</v>
      </c>
      <c r="U12" s="92" t="str">
        <f t="shared" si="0"/>
        <v>Auckland City_Vector</v>
      </c>
      <c r="X12" s="99"/>
      <c r="Y12" s="147">
        <f t="shared" si="1"/>
        <v>1</v>
      </c>
      <c r="AC12" s="92"/>
    </row>
    <row r="13" spans="1:29">
      <c r="A13" s="92" t="str">
        <f>VLOOKUP($B13,Inputs!$A$246:$B$324,2,FALSE)</f>
        <v>Vector</v>
      </c>
      <c r="B13" s="92" t="str">
        <f>Inputs!A101</f>
        <v>Manukau City</v>
      </c>
      <c r="C13" s="193">
        <f>IF(C$5=$A13,VLOOKUP($U13,Inputs!$C$246:$D$324,2,FALSE),0)</f>
        <v>0</v>
      </c>
      <c r="D13" s="193">
        <f>IF(D$5=$A13,VLOOKUP($U13,Inputs!$C$246:$D$324,2,FALSE),0)</f>
        <v>0</v>
      </c>
      <c r="E13" s="193">
        <f>IF(E$5=$A13,VLOOKUP($U13,Inputs!$C$246:$D$324,2,FALSE),0)</f>
        <v>0</v>
      </c>
      <c r="F13" s="193">
        <f>IF(F$5=$A13,VLOOKUP($U13,Inputs!$C$246:$D$324,2,FALSE),0)</f>
        <v>0</v>
      </c>
      <c r="G13" s="193">
        <f>IF(G$5=$A13,VLOOKUP($U13,Inputs!$C$246:$D$324,2,FALSE),0)</f>
        <v>0</v>
      </c>
      <c r="H13" s="193">
        <f>IF(H$5=$A13,VLOOKUP($U13,Inputs!$C$246:$D$324,2,FALSE),0)</f>
        <v>0</v>
      </c>
      <c r="I13" s="193">
        <f>IF(I$5=$A13,VLOOKUP($U13,Inputs!$C$246:$D$324,2,FALSE),0)</f>
        <v>0</v>
      </c>
      <c r="J13" s="193">
        <f>IF(J$5=$A13,VLOOKUP($U13,Inputs!$C$246:$D$324,2,FALSE),0)</f>
        <v>0</v>
      </c>
      <c r="K13" s="193">
        <f>IF(K$5=$A13,VLOOKUP($U13,Inputs!$C$246:$D$324,2,FALSE),0)</f>
        <v>0</v>
      </c>
      <c r="L13" s="228">
        <f>IF(L$5=$A13,VLOOKUP($U13,Inputs!$C$246:$D$324,2,FALSE),0)</f>
        <v>0</v>
      </c>
      <c r="M13" s="193">
        <f>IF(M$5=$A13,VLOOKUP($U13,Inputs!$C$246:$D$324,2,FALSE),0)</f>
        <v>0</v>
      </c>
      <c r="N13" s="193">
        <f>IF(N$5=$A13,VLOOKUP($U13,Inputs!$C$246:$D$324,2,FALSE),0)</f>
        <v>0</v>
      </c>
      <c r="O13" s="193">
        <f>IF(O$5=$A13,VLOOKUP($U13,Inputs!$C$246:$D$324,2,FALSE),0)</f>
        <v>0</v>
      </c>
      <c r="P13" s="193">
        <f>IF(P$5=$A13,VLOOKUP($U13,Inputs!$C$246:$D$324,2,FALSE),0)</f>
        <v>0</v>
      </c>
      <c r="Q13" s="193">
        <f>IF(Q$5=$A13,VLOOKUP($U13,Inputs!$C$246:$D$324,2,FALSE),0)</f>
        <v>0</v>
      </c>
      <c r="R13" s="193">
        <f>IF(R$5=$A13,VLOOKUP($U13,Inputs!$C$246:$D$324,2,FALSE),0)</f>
        <v>1</v>
      </c>
      <c r="S13" s="193">
        <f>IF(S$5=$A13,VLOOKUP($U13,Inputs!$C$246:$D$324,2,FALSE),0)</f>
        <v>0</v>
      </c>
      <c r="T13" s="193">
        <v>0</v>
      </c>
      <c r="U13" s="92" t="str">
        <f t="shared" si="0"/>
        <v>Manukau City_Vector</v>
      </c>
      <c r="X13" s="99"/>
      <c r="Y13" s="147">
        <f t="shared" si="1"/>
        <v>1</v>
      </c>
      <c r="AC13" s="92"/>
    </row>
    <row r="14" spans="1:29">
      <c r="A14" s="92" t="str">
        <f>VLOOKUP($B14,Inputs!$A$246:$B$324,2,FALSE)</f>
        <v>Counties Power</v>
      </c>
      <c r="B14" s="92" t="str">
        <f>Inputs!A102</f>
        <v>Papakura District</v>
      </c>
      <c r="C14" s="193">
        <f>IF(C$5=$A14,VLOOKUP($U14,Inputs!$C$246:$D$324,2,FALSE),0)</f>
        <v>0</v>
      </c>
      <c r="D14" s="193">
        <f>IF(D$5=$A14,VLOOKUP($U14,Inputs!$C$246:$D$324,2,FALSE),0)</f>
        <v>0</v>
      </c>
      <c r="E14" s="193">
        <f>IF(E$5=$A14,VLOOKUP($U14,Inputs!$C$246:$D$324,2,FALSE),0)</f>
        <v>0</v>
      </c>
      <c r="F14" s="193">
        <f>IF(F$5=$A14,VLOOKUP($U14,Inputs!$C$246:$D$324,2,FALSE),0)</f>
        <v>0</v>
      </c>
      <c r="G14" s="193">
        <f>IF(G$5=$A14,VLOOKUP($U14,Inputs!$C$246:$D$324,2,FALSE),0)</f>
        <v>0</v>
      </c>
      <c r="H14" s="193">
        <f>IF(H$5=$A14,VLOOKUP($U14,Inputs!$C$246:$D$324,2,FALSE),0)</f>
        <v>0</v>
      </c>
      <c r="I14" s="193">
        <f>IF(I$5=$A14,VLOOKUP($U14,Inputs!$C$246:$D$324,2,FALSE),0)</f>
        <v>0</v>
      </c>
      <c r="J14" s="193">
        <f>IF(J$5=$A14,VLOOKUP($U14,Inputs!$C$246:$D$324,2,FALSE),0)</f>
        <v>0</v>
      </c>
      <c r="K14" s="193">
        <f>IF(K$5=$A14,VLOOKUP($U14,Inputs!$C$246:$D$324,2,FALSE),0)</f>
        <v>0</v>
      </c>
      <c r="L14" s="228">
        <f>IF(L$5=$A14,VLOOKUP($U14,Inputs!$C$246:$D$324,2,FALSE),0)</f>
        <v>0</v>
      </c>
      <c r="M14" s="193">
        <f>IF(M$5=$A14,VLOOKUP($U14,Inputs!$C$246:$D$324,2,FALSE),0)</f>
        <v>0</v>
      </c>
      <c r="N14" s="193">
        <f>IF(N$5=$A14,VLOOKUP($U14,Inputs!$C$246:$D$324,2,FALSE),0)</f>
        <v>0</v>
      </c>
      <c r="O14" s="193">
        <f>IF(O$5=$A14,VLOOKUP($U14,Inputs!$C$246:$D$324,2,FALSE),0)</f>
        <v>0</v>
      </c>
      <c r="P14" s="193">
        <f>IF(P$5=$A14,VLOOKUP($U14,Inputs!$C$246:$D$324,2,FALSE),0)</f>
        <v>0</v>
      </c>
      <c r="Q14" s="193">
        <f>IF(Q$5=$A14,VLOOKUP($U14,Inputs!$C$246:$D$324,2,FALSE),0)</f>
        <v>0</v>
      </c>
      <c r="R14" s="193">
        <f>IF(R$5=$A14,VLOOKUP($U14,Inputs!$C$246:$D$324,2,FALSE),0)</f>
        <v>0</v>
      </c>
      <c r="S14" s="193">
        <f>IF(S$5=$A14,VLOOKUP($U14,Inputs!$C$246:$D$324,2,FALSE),0)</f>
        <v>0</v>
      </c>
      <c r="T14" s="193">
        <v>0.5</v>
      </c>
      <c r="U14" s="92" t="str">
        <f t="shared" si="0"/>
        <v>Papakura District_Counties Power</v>
      </c>
      <c r="X14" s="99"/>
      <c r="Y14" s="147">
        <f t="shared" si="1"/>
        <v>0.5</v>
      </c>
      <c r="AC14" s="92"/>
    </row>
    <row r="15" spans="1:29">
      <c r="A15" s="92" t="str">
        <f>VLOOKUP($B15,Inputs!$A$246:$B$324,2,FALSE)</f>
        <v>Counties Power</v>
      </c>
      <c r="B15" s="92" t="str">
        <f>Inputs!A103</f>
        <v>Franklin District</v>
      </c>
      <c r="C15" s="193">
        <f>IF(C$5=$A15,VLOOKUP($U15,Inputs!$C$246:$D$324,2,FALSE),0)</f>
        <v>0</v>
      </c>
      <c r="D15" s="193">
        <f>IF(D$5=$A15,VLOOKUP($U15,Inputs!$C$246:$D$324,2,FALSE),0)</f>
        <v>0</v>
      </c>
      <c r="E15" s="193">
        <f>IF(E$5=$A15,VLOOKUP($U15,Inputs!$C$246:$D$324,2,FALSE),0)</f>
        <v>0</v>
      </c>
      <c r="F15" s="193">
        <f>IF(F$5=$A15,VLOOKUP($U15,Inputs!$C$246:$D$324,2,FALSE),0)</f>
        <v>0</v>
      </c>
      <c r="G15" s="193">
        <f>IF(G$5=$A15,VLOOKUP($U15,Inputs!$C$246:$D$324,2,FALSE),0)</f>
        <v>0</v>
      </c>
      <c r="H15" s="193">
        <f>IF(H$5=$A15,VLOOKUP($U15,Inputs!$C$246:$D$324,2,FALSE),0)</f>
        <v>0</v>
      </c>
      <c r="I15" s="193">
        <f>IF(I$5=$A15,VLOOKUP($U15,Inputs!$C$246:$D$324,2,FALSE),0)</f>
        <v>0</v>
      </c>
      <c r="J15" s="193">
        <f>IF(J$5=$A15,VLOOKUP($U15,Inputs!$C$246:$D$324,2,FALSE),0)</f>
        <v>0</v>
      </c>
      <c r="K15" s="193">
        <f>IF(K$5=$A15,VLOOKUP($U15,Inputs!$C$246:$D$324,2,FALSE),0)</f>
        <v>0</v>
      </c>
      <c r="L15" s="228">
        <f>IF(L$5=$A15,VLOOKUP($U15,Inputs!$C$246:$D$324,2,FALSE),0)</f>
        <v>0</v>
      </c>
      <c r="M15" s="193">
        <f>IF(M$5=$A15,VLOOKUP($U15,Inputs!$C$246:$D$324,2,FALSE),0)</f>
        <v>0</v>
      </c>
      <c r="N15" s="193">
        <f>IF(N$5=$A15,VLOOKUP($U15,Inputs!$C$246:$D$324,2,FALSE),0)</f>
        <v>0</v>
      </c>
      <c r="O15" s="193">
        <f>IF(O$5=$A15,VLOOKUP($U15,Inputs!$C$246:$D$324,2,FALSE),0)</f>
        <v>0</v>
      </c>
      <c r="P15" s="193">
        <f>IF(P$5=$A15,VLOOKUP($U15,Inputs!$C$246:$D$324,2,FALSE),0)</f>
        <v>0</v>
      </c>
      <c r="Q15" s="193">
        <f>IF(Q$5=$A15,VLOOKUP($U15,Inputs!$C$246:$D$324,2,FALSE),0)</f>
        <v>0</v>
      </c>
      <c r="R15" s="193">
        <f>IF(R$5=$A15,VLOOKUP($U15,Inputs!$C$246:$D$324,2,FALSE),0)</f>
        <v>0</v>
      </c>
      <c r="S15" s="193">
        <f>IF(S$5=$A15,VLOOKUP($U15,Inputs!$C$246:$D$324,2,FALSE),0)</f>
        <v>0</v>
      </c>
      <c r="T15" s="193">
        <v>1</v>
      </c>
      <c r="U15" s="92" t="str">
        <f t="shared" si="0"/>
        <v>Franklin District_Counties Power</v>
      </c>
      <c r="X15" s="99"/>
      <c r="Y15" s="147">
        <f t="shared" si="1"/>
        <v>1</v>
      </c>
      <c r="AC15" s="92"/>
    </row>
    <row r="16" spans="1:29">
      <c r="A16" s="92" t="str">
        <f>VLOOKUP($B16,Inputs!$A$246:$B$324,2,FALSE)</f>
        <v>Powerco</v>
      </c>
      <c r="B16" s="92" t="str">
        <f>Inputs!A104</f>
        <v>Thames-Coromandel District</v>
      </c>
      <c r="C16" s="193">
        <f>IF(C$5=$A16,VLOOKUP($U16,Inputs!$C$246:$D$324,2,FALSE),0)</f>
        <v>0</v>
      </c>
      <c r="D16" s="193">
        <f>IF(D$5=$A16,VLOOKUP($U16,Inputs!$C$246:$D$324,2,FALSE),0)</f>
        <v>0</v>
      </c>
      <c r="E16" s="193">
        <f>IF(E$5=$A16,VLOOKUP($U16,Inputs!$C$246:$D$324,2,FALSE),0)</f>
        <v>0</v>
      </c>
      <c r="F16" s="193">
        <f>IF(F$5=$A16,VLOOKUP($U16,Inputs!$C$246:$D$324,2,FALSE),0)</f>
        <v>0</v>
      </c>
      <c r="G16" s="193">
        <f>IF(G$5=$A16,VLOOKUP($U16,Inputs!$C$246:$D$324,2,FALSE),0)</f>
        <v>0</v>
      </c>
      <c r="H16" s="193">
        <f>IF(H$5=$A16,VLOOKUP($U16,Inputs!$C$246:$D$324,2,FALSE),0)</f>
        <v>0</v>
      </c>
      <c r="I16" s="193">
        <f>IF(I$5=$A16,VLOOKUP($U16,Inputs!$C$246:$D$324,2,FALSE),0)</f>
        <v>0</v>
      </c>
      <c r="J16" s="193">
        <f>IF(J$5=$A16,VLOOKUP($U16,Inputs!$C$246:$D$324,2,FALSE),0)</f>
        <v>0</v>
      </c>
      <c r="K16" s="193">
        <f>IF(K$5=$A16,VLOOKUP($U16,Inputs!$C$246:$D$324,2,FALSE),0)</f>
        <v>0</v>
      </c>
      <c r="L16" s="228">
        <f>IF(L$5=$A16,VLOOKUP($U16,Inputs!$C$246:$D$324,2,FALSE),0)</f>
        <v>0</v>
      </c>
      <c r="M16" s="193">
        <f>IF(M$5=$A16,VLOOKUP($U16,Inputs!$C$246:$D$324,2,FALSE),0)</f>
        <v>0</v>
      </c>
      <c r="N16" s="193">
        <f>IF(N$5=$A16,VLOOKUP($U16,Inputs!$C$246:$D$324,2,FALSE),0)</f>
        <v>1</v>
      </c>
      <c r="O16" s="193">
        <f>IF(O$5=$A16,VLOOKUP($U16,Inputs!$C$246:$D$324,2,FALSE),0)</f>
        <v>0</v>
      </c>
      <c r="P16" s="193">
        <f>IF(P$5=$A16,VLOOKUP($U16,Inputs!$C$246:$D$324,2,FALSE),0)</f>
        <v>0</v>
      </c>
      <c r="Q16" s="193">
        <f>IF(Q$5=$A16,VLOOKUP($U16,Inputs!$C$246:$D$324,2,FALSE),0)</f>
        <v>0</v>
      </c>
      <c r="R16" s="193">
        <f>IF(R$5=$A16,VLOOKUP($U16,Inputs!$C$246:$D$324,2,FALSE),0)</f>
        <v>0</v>
      </c>
      <c r="S16" s="193">
        <f>IF(S$5=$A16,VLOOKUP($U16,Inputs!$C$246:$D$324,2,FALSE),0)</f>
        <v>0</v>
      </c>
      <c r="T16" s="193">
        <v>0</v>
      </c>
      <c r="U16" s="92" t="str">
        <f t="shared" si="0"/>
        <v>Thames-Coromandel District_Powerco</v>
      </c>
      <c r="X16" s="99"/>
      <c r="Y16" s="147">
        <f t="shared" si="1"/>
        <v>1</v>
      </c>
      <c r="AC16" s="92"/>
    </row>
    <row r="17" spans="1:29">
      <c r="A17" s="92" t="str">
        <f>VLOOKUP($B17,Inputs!$A$246:$B$324,2,FALSE)</f>
        <v>Powerco</v>
      </c>
      <c r="B17" s="92" t="str">
        <f>Inputs!A105</f>
        <v>Hauraki District</v>
      </c>
      <c r="C17" s="193">
        <f>IF(C$5=$A17,VLOOKUP($U17,Inputs!$C$246:$D$324,2,FALSE),0)</f>
        <v>0</v>
      </c>
      <c r="D17" s="193">
        <f>IF(D$5=$A17,VLOOKUP($U17,Inputs!$C$246:$D$324,2,FALSE),0)</f>
        <v>0</v>
      </c>
      <c r="E17" s="193">
        <f>IF(E$5=$A17,VLOOKUP($U17,Inputs!$C$246:$D$324,2,FALSE),0)</f>
        <v>0</v>
      </c>
      <c r="F17" s="193">
        <f>IF(F$5=$A17,VLOOKUP($U17,Inputs!$C$246:$D$324,2,FALSE),0)</f>
        <v>0</v>
      </c>
      <c r="G17" s="193">
        <f>IF(G$5=$A17,VLOOKUP($U17,Inputs!$C$246:$D$324,2,FALSE),0)</f>
        <v>0</v>
      </c>
      <c r="H17" s="193">
        <f>IF(H$5=$A17,VLOOKUP($U17,Inputs!$C$246:$D$324,2,FALSE),0)</f>
        <v>0</v>
      </c>
      <c r="I17" s="193">
        <f>IF(I$5=$A17,VLOOKUP($U17,Inputs!$C$246:$D$324,2,FALSE),0)</f>
        <v>0</v>
      </c>
      <c r="J17" s="193">
        <f>IF(J$5=$A17,VLOOKUP($U17,Inputs!$C$246:$D$324,2,FALSE),0)</f>
        <v>0</v>
      </c>
      <c r="K17" s="193">
        <f>IF(K$5=$A17,VLOOKUP($U17,Inputs!$C$246:$D$324,2,FALSE),0)</f>
        <v>0</v>
      </c>
      <c r="L17" s="228">
        <f>IF(L$5=$A17,VLOOKUP($U17,Inputs!$C$246:$D$324,2,FALSE),0)</f>
        <v>0</v>
      </c>
      <c r="M17" s="193">
        <f>IF(M$5=$A17,VLOOKUP($U17,Inputs!$C$246:$D$324,2,FALSE),0)</f>
        <v>0</v>
      </c>
      <c r="N17" s="193">
        <f>IF(N$5=$A17,VLOOKUP($U17,Inputs!$C$246:$D$324,2,FALSE),0)</f>
        <v>1</v>
      </c>
      <c r="O17" s="193">
        <f>IF(O$5=$A17,VLOOKUP($U17,Inputs!$C$246:$D$324,2,FALSE),0)</f>
        <v>0</v>
      </c>
      <c r="P17" s="193">
        <f>IF(P$5=$A17,VLOOKUP($U17,Inputs!$C$246:$D$324,2,FALSE),0)</f>
        <v>0</v>
      </c>
      <c r="Q17" s="193">
        <f>IF(Q$5=$A17,VLOOKUP($U17,Inputs!$C$246:$D$324,2,FALSE),0)</f>
        <v>0</v>
      </c>
      <c r="R17" s="193">
        <f>IF(R$5=$A17,VLOOKUP($U17,Inputs!$C$246:$D$324,2,FALSE),0)</f>
        <v>0</v>
      </c>
      <c r="S17" s="193">
        <f>IF(S$5=$A17,VLOOKUP($U17,Inputs!$C$246:$D$324,2,FALSE),0)</f>
        <v>0</v>
      </c>
      <c r="T17" s="193">
        <v>0</v>
      </c>
      <c r="U17" s="92" t="str">
        <f t="shared" si="0"/>
        <v>Hauraki District_Powerco</v>
      </c>
      <c r="X17" s="99"/>
      <c r="Y17" s="147">
        <f t="shared" si="1"/>
        <v>1</v>
      </c>
      <c r="AC17" s="92"/>
    </row>
    <row r="18" spans="1:29">
      <c r="A18" s="92" t="str">
        <f>VLOOKUP($B18,Inputs!$A$246:$B$324,2,FALSE)</f>
        <v>WEL Networks</v>
      </c>
      <c r="B18" s="92" t="str">
        <f>Inputs!A106</f>
        <v>Waikato District</v>
      </c>
      <c r="C18" s="193">
        <f>IF(C$5=$A18,VLOOKUP($U18,Inputs!$C$246:$D$324,2,FALSE),0)</f>
        <v>0</v>
      </c>
      <c r="D18" s="193">
        <f>IF(D$5=$A18,VLOOKUP($U18,Inputs!$C$246:$D$324,2,FALSE),0)</f>
        <v>0</v>
      </c>
      <c r="E18" s="193">
        <f>IF(E$5=$A18,VLOOKUP($U18,Inputs!$C$246:$D$324,2,FALSE),0)</f>
        <v>0</v>
      </c>
      <c r="F18" s="193">
        <f>IF(F$5=$A18,VLOOKUP($U18,Inputs!$C$246:$D$324,2,FALSE),0)</f>
        <v>0</v>
      </c>
      <c r="G18" s="193">
        <f>IF(G$5=$A18,VLOOKUP($U18,Inputs!$C$246:$D$324,2,FALSE),0)</f>
        <v>0</v>
      </c>
      <c r="H18" s="193">
        <f>IF(H$5=$A18,VLOOKUP($U18,Inputs!$C$246:$D$324,2,FALSE),0)</f>
        <v>0</v>
      </c>
      <c r="I18" s="193">
        <f>IF(I$5=$A18,VLOOKUP($U18,Inputs!$C$246:$D$324,2,FALSE),0)</f>
        <v>0</v>
      </c>
      <c r="J18" s="193">
        <f>IF(J$5=$A18,VLOOKUP($U18,Inputs!$C$246:$D$324,2,FALSE),0)</f>
        <v>0</v>
      </c>
      <c r="K18" s="193">
        <f>IF(K$5=$A18,VLOOKUP($U18,Inputs!$C$246:$D$324,2,FALSE),0)</f>
        <v>0</v>
      </c>
      <c r="L18" s="228">
        <f>IF(L$5=$A18,VLOOKUP($U18,Inputs!$C$246:$D$324,2,FALSE),0)</f>
        <v>0</v>
      </c>
      <c r="M18" s="193">
        <f>IF(M$5=$A18,VLOOKUP($U18,Inputs!$C$246:$D$324,2,FALSE),0)</f>
        <v>0</v>
      </c>
      <c r="N18" s="193">
        <f>IF(N$5=$A18,VLOOKUP($U18,Inputs!$C$246:$D$324,2,FALSE),0)</f>
        <v>0</v>
      </c>
      <c r="O18" s="193">
        <f>IF(O$5=$A18,VLOOKUP($U18,Inputs!$C$246:$D$324,2,FALSE),0)</f>
        <v>0</v>
      </c>
      <c r="P18" s="193">
        <f>IF(P$5=$A18,VLOOKUP($U18,Inputs!$C$246:$D$324,2,FALSE),0)</f>
        <v>0</v>
      </c>
      <c r="Q18" s="193">
        <f>IF(Q$5=$A18,VLOOKUP($U18,Inputs!$C$246:$D$324,2,FALSE),0)</f>
        <v>0</v>
      </c>
      <c r="R18" s="193">
        <f>IF(R$5=$A18,VLOOKUP($U18,Inputs!$C$246:$D$324,2,FALSE),0)</f>
        <v>0</v>
      </c>
      <c r="S18" s="193">
        <f>IF(S$5=$A18,VLOOKUP($U18,Inputs!$C$246:$D$324,2,FALSE),0)</f>
        <v>0</v>
      </c>
      <c r="T18" s="193">
        <v>1</v>
      </c>
      <c r="U18" s="92" t="str">
        <f t="shared" si="0"/>
        <v>Waikato District_WEL Networks</v>
      </c>
      <c r="X18" s="99"/>
      <c r="Y18" s="147">
        <f t="shared" si="1"/>
        <v>1</v>
      </c>
      <c r="AC18" s="92"/>
    </row>
    <row r="19" spans="1:29">
      <c r="A19" s="92" t="str">
        <f>VLOOKUP($B19,Inputs!$A$246:$B$324,2,FALSE)</f>
        <v>Powerco</v>
      </c>
      <c r="B19" s="92" t="str">
        <f>Inputs!A107</f>
        <v>Matamata-Piako District</v>
      </c>
      <c r="C19" s="193">
        <f>IF(C$5=$A19,VLOOKUP($U19,Inputs!$C$246:$D$324,2,FALSE),0)</f>
        <v>0</v>
      </c>
      <c r="D19" s="193">
        <f>IF(D$5=$A19,VLOOKUP($U19,Inputs!$C$246:$D$324,2,FALSE),0)</f>
        <v>0</v>
      </c>
      <c r="E19" s="193">
        <f>IF(E$5=$A19,VLOOKUP($U19,Inputs!$C$246:$D$324,2,FALSE),0)</f>
        <v>0</v>
      </c>
      <c r="F19" s="193">
        <f>IF(F$5=$A19,VLOOKUP($U19,Inputs!$C$246:$D$324,2,FALSE),0)</f>
        <v>0</v>
      </c>
      <c r="G19" s="193">
        <f>IF(G$5=$A19,VLOOKUP($U19,Inputs!$C$246:$D$324,2,FALSE),0)</f>
        <v>0</v>
      </c>
      <c r="H19" s="193">
        <f>IF(H$5=$A19,VLOOKUP($U19,Inputs!$C$246:$D$324,2,FALSE),0)</f>
        <v>0</v>
      </c>
      <c r="I19" s="193">
        <f>IF(I$5=$A19,VLOOKUP($U19,Inputs!$C$246:$D$324,2,FALSE),0)</f>
        <v>0</v>
      </c>
      <c r="J19" s="193">
        <f>IF(J$5=$A19,VLOOKUP($U19,Inputs!$C$246:$D$324,2,FALSE),0)</f>
        <v>0</v>
      </c>
      <c r="K19" s="193">
        <f>IF(K$5=$A19,VLOOKUP($U19,Inputs!$C$246:$D$324,2,FALSE),0)</f>
        <v>0</v>
      </c>
      <c r="L19" s="228">
        <f>IF(L$5=$A19,VLOOKUP($U19,Inputs!$C$246:$D$324,2,FALSE),0)</f>
        <v>0</v>
      </c>
      <c r="M19" s="193">
        <f>IF(M$5=$A19,VLOOKUP($U19,Inputs!$C$246:$D$324,2,FALSE),0)</f>
        <v>0</v>
      </c>
      <c r="N19" s="193">
        <f>IF(N$5=$A19,VLOOKUP($U19,Inputs!$C$246:$D$324,2,FALSE),0)</f>
        <v>1</v>
      </c>
      <c r="O19" s="193">
        <f>IF(O$5=$A19,VLOOKUP($U19,Inputs!$C$246:$D$324,2,FALSE),0)</f>
        <v>0</v>
      </c>
      <c r="P19" s="193">
        <f>IF(P$5=$A19,VLOOKUP($U19,Inputs!$C$246:$D$324,2,FALSE),0)</f>
        <v>0</v>
      </c>
      <c r="Q19" s="193">
        <f>IF(Q$5=$A19,VLOOKUP($U19,Inputs!$C$246:$D$324,2,FALSE),0)</f>
        <v>0</v>
      </c>
      <c r="R19" s="193">
        <f>IF(R$5=$A19,VLOOKUP($U19,Inputs!$C$246:$D$324,2,FALSE),0)</f>
        <v>0</v>
      </c>
      <c r="S19" s="193">
        <f>IF(S$5=$A19,VLOOKUP($U19,Inputs!$C$246:$D$324,2,FALSE),0)</f>
        <v>0</v>
      </c>
      <c r="T19" s="193">
        <v>0</v>
      </c>
      <c r="U19" s="92" t="str">
        <f t="shared" si="0"/>
        <v>Matamata-Piako District_Powerco</v>
      </c>
      <c r="X19" s="99"/>
      <c r="Y19" s="147">
        <f t="shared" si="1"/>
        <v>1</v>
      </c>
      <c r="AC19" s="92"/>
    </row>
    <row r="20" spans="1:29">
      <c r="A20" s="92" t="str">
        <f>VLOOKUP($B20,Inputs!$A$246:$B$324,2,FALSE)</f>
        <v>WEL Networks</v>
      </c>
      <c r="B20" s="92" t="str">
        <f>Inputs!A108</f>
        <v>Hamilton City</v>
      </c>
      <c r="C20" s="193">
        <f>IF(C$5=$A20,VLOOKUP($U20,Inputs!$C$246:$D$324,2,FALSE),0)</f>
        <v>0</v>
      </c>
      <c r="D20" s="193">
        <f>IF(D$5=$A20,VLOOKUP($U20,Inputs!$C$246:$D$324,2,FALSE),0)</f>
        <v>0</v>
      </c>
      <c r="E20" s="193">
        <f>IF(E$5=$A20,VLOOKUP($U20,Inputs!$C$246:$D$324,2,FALSE),0)</f>
        <v>0</v>
      </c>
      <c r="F20" s="193">
        <f>IF(F$5=$A20,VLOOKUP($U20,Inputs!$C$246:$D$324,2,FALSE),0)</f>
        <v>0</v>
      </c>
      <c r="G20" s="193">
        <f>IF(G$5=$A20,VLOOKUP($U20,Inputs!$C$246:$D$324,2,FALSE),0)</f>
        <v>0</v>
      </c>
      <c r="H20" s="193">
        <f>IF(H$5=$A20,VLOOKUP($U20,Inputs!$C$246:$D$324,2,FALSE),0)</f>
        <v>0</v>
      </c>
      <c r="I20" s="193">
        <f>IF(I$5=$A20,VLOOKUP($U20,Inputs!$C$246:$D$324,2,FALSE),0)</f>
        <v>0</v>
      </c>
      <c r="J20" s="193">
        <f>IF(J$5=$A20,VLOOKUP($U20,Inputs!$C$246:$D$324,2,FALSE),0)</f>
        <v>0</v>
      </c>
      <c r="K20" s="193">
        <f>IF(K$5=$A20,VLOOKUP($U20,Inputs!$C$246:$D$324,2,FALSE),0)</f>
        <v>0</v>
      </c>
      <c r="L20" s="228">
        <f>IF(L$5=$A20,VLOOKUP($U20,Inputs!$C$246:$D$324,2,FALSE),0)</f>
        <v>0</v>
      </c>
      <c r="M20" s="193">
        <f>IF(M$5=$A20,VLOOKUP($U20,Inputs!$C$246:$D$324,2,FALSE),0)</f>
        <v>0</v>
      </c>
      <c r="N20" s="193">
        <f>IF(N$5=$A20,VLOOKUP($U20,Inputs!$C$246:$D$324,2,FALSE),0)</f>
        <v>0</v>
      </c>
      <c r="O20" s="193">
        <f>IF(O$5=$A20,VLOOKUP($U20,Inputs!$C$246:$D$324,2,FALSE),0)</f>
        <v>0</v>
      </c>
      <c r="P20" s="193">
        <f>IF(P$5=$A20,VLOOKUP($U20,Inputs!$C$246:$D$324,2,FALSE),0)</f>
        <v>0</v>
      </c>
      <c r="Q20" s="193">
        <f>IF(Q$5=$A20,VLOOKUP($U20,Inputs!$C$246:$D$324,2,FALSE),0)</f>
        <v>0</v>
      </c>
      <c r="R20" s="193">
        <f>IF(R$5=$A20,VLOOKUP($U20,Inputs!$C$246:$D$324,2,FALSE),0)</f>
        <v>0</v>
      </c>
      <c r="S20" s="193">
        <f>IF(S$5=$A20,VLOOKUP($U20,Inputs!$C$246:$D$324,2,FALSE),0)</f>
        <v>0</v>
      </c>
      <c r="T20" s="193">
        <v>1</v>
      </c>
      <c r="U20" s="92" t="str">
        <f t="shared" si="0"/>
        <v>Hamilton City_WEL Networks</v>
      </c>
      <c r="X20" s="99"/>
      <c r="Y20" s="147">
        <f t="shared" si="1"/>
        <v>1</v>
      </c>
      <c r="AC20" s="92"/>
    </row>
    <row r="21" spans="1:29">
      <c r="A21" s="92" t="str">
        <f>VLOOKUP($B21,Inputs!$A$246:$B$324,2,FALSE)</f>
        <v>Waipa Networks</v>
      </c>
      <c r="B21" s="92" t="str">
        <f>Inputs!A109</f>
        <v>Waipa District</v>
      </c>
      <c r="C21" s="193">
        <f>IF(C$5=$A21,VLOOKUP($U21,Inputs!$C$246:$D$324,2,FALSE),0)</f>
        <v>0</v>
      </c>
      <c r="D21" s="193">
        <f>IF(D$5=$A21,VLOOKUP($U21,Inputs!$C$246:$D$324,2,FALSE),0)</f>
        <v>0</v>
      </c>
      <c r="E21" s="193">
        <f>IF(E$5=$A21,VLOOKUP($U21,Inputs!$C$246:$D$324,2,FALSE),0)</f>
        <v>0</v>
      </c>
      <c r="F21" s="193">
        <f>IF(F$5=$A21,VLOOKUP($U21,Inputs!$C$246:$D$324,2,FALSE),0)</f>
        <v>0</v>
      </c>
      <c r="G21" s="193">
        <f>IF(G$5=$A21,VLOOKUP($U21,Inputs!$C$246:$D$324,2,FALSE),0)</f>
        <v>0</v>
      </c>
      <c r="H21" s="193">
        <f>IF(H$5=$A21,VLOOKUP($U21,Inputs!$C$246:$D$324,2,FALSE),0)</f>
        <v>0</v>
      </c>
      <c r="I21" s="193">
        <f>IF(I$5=$A21,VLOOKUP($U21,Inputs!$C$246:$D$324,2,FALSE),0)</f>
        <v>0</v>
      </c>
      <c r="J21" s="193">
        <f>IF(J$5=$A21,VLOOKUP($U21,Inputs!$C$246:$D$324,2,FALSE),0)</f>
        <v>0</v>
      </c>
      <c r="K21" s="193">
        <f>IF(K$5=$A21,VLOOKUP($U21,Inputs!$C$246:$D$324,2,FALSE),0)</f>
        <v>0</v>
      </c>
      <c r="L21" s="228">
        <f>IF(L$5=$A21,VLOOKUP($U21,Inputs!$C$246:$D$324,2,FALSE),0)</f>
        <v>0</v>
      </c>
      <c r="M21" s="193">
        <f>IF(M$5=$A21,VLOOKUP($U21,Inputs!$C$246:$D$324,2,FALSE),0)</f>
        <v>0</v>
      </c>
      <c r="N21" s="193">
        <f>IF(N$5=$A21,VLOOKUP($U21,Inputs!$C$246:$D$324,2,FALSE),0)</f>
        <v>0</v>
      </c>
      <c r="O21" s="193">
        <f>IF(O$5=$A21,VLOOKUP($U21,Inputs!$C$246:$D$324,2,FALSE),0)</f>
        <v>0</v>
      </c>
      <c r="P21" s="193">
        <f>IF(P$5=$A21,VLOOKUP($U21,Inputs!$C$246:$D$324,2,FALSE),0)</f>
        <v>0</v>
      </c>
      <c r="Q21" s="193">
        <f>IF(Q$5=$A21,VLOOKUP($U21,Inputs!$C$246:$D$324,2,FALSE),0)</f>
        <v>0</v>
      </c>
      <c r="R21" s="193">
        <f>IF(R$5=$A21,VLOOKUP($U21,Inputs!$C$246:$D$324,2,FALSE),0)</f>
        <v>0</v>
      </c>
      <c r="S21" s="193">
        <f>IF(S$5=$A21,VLOOKUP($U21,Inputs!$C$246:$D$324,2,FALSE),0)</f>
        <v>0</v>
      </c>
      <c r="T21" s="193">
        <v>1</v>
      </c>
      <c r="U21" s="92" t="str">
        <f t="shared" si="0"/>
        <v>Waipa District_Waipa Networks</v>
      </c>
      <c r="X21" s="99"/>
      <c r="Y21" s="147">
        <f t="shared" si="1"/>
        <v>1</v>
      </c>
      <c r="AC21" s="92"/>
    </row>
    <row r="22" spans="1:29">
      <c r="A22" s="92" t="str">
        <f>VLOOKUP($B22,Inputs!$A$246:$B$324,2,FALSE)</f>
        <v>The Lines Company</v>
      </c>
      <c r="B22" s="92" t="str">
        <f>Inputs!A110</f>
        <v>Otorohanga District</v>
      </c>
      <c r="C22" s="193">
        <f>IF(C$5=$A22,VLOOKUP($U22,Inputs!$C$246:$D$324,2,FALSE),0)</f>
        <v>0</v>
      </c>
      <c r="D22" s="193">
        <f>IF(D$5=$A22,VLOOKUP($U22,Inputs!$C$246:$D$324,2,FALSE),0)</f>
        <v>0</v>
      </c>
      <c r="E22" s="193">
        <f>IF(E$5=$A22,VLOOKUP($U22,Inputs!$C$246:$D$324,2,FALSE),0)</f>
        <v>0</v>
      </c>
      <c r="F22" s="193">
        <f>IF(F$5=$A22,VLOOKUP($U22,Inputs!$C$246:$D$324,2,FALSE),0)</f>
        <v>0</v>
      </c>
      <c r="G22" s="193">
        <f>IF(G$5=$A22,VLOOKUP($U22,Inputs!$C$246:$D$324,2,FALSE),0)</f>
        <v>0</v>
      </c>
      <c r="H22" s="193">
        <f>IF(H$5=$A22,VLOOKUP($U22,Inputs!$C$246:$D$324,2,FALSE),0)</f>
        <v>0</v>
      </c>
      <c r="I22" s="193">
        <f>IF(I$5=$A22,VLOOKUP($U22,Inputs!$C$246:$D$324,2,FALSE),0)</f>
        <v>0</v>
      </c>
      <c r="J22" s="193">
        <f>IF(J$5=$A22,VLOOKUP($U22,Inputs!$C$246:$D$324,2,FALSE),0)</f>
        <v>0</v>
      </c>
      <c r="K22" s="193">
        <f>IF(K$5=$A22,VLOOKUP($U22,Inputs!$C$246:$D$324,2,FALSE),0)</f>
        <v>0</v>
      </c>
      <c r="L22" s="228">
        <f>IF(L$5=$A22,VLOOKUP($U22,Inputs!$C$246:$D$324,2,FALSE),0)</f>
        <v>0</v>
      </c>
      <c r="M22" s="193">
        <f>IF(M$5=$A22,VLOOKUP($U22,Inputs!$C$246:$D$324,2,FALSE),0)</f>
        <v>0</v>
      </c>
      <c r="N22" s="193">
        <f>IF(N$5=$A22,VLOOKUP($U22,Inputs!$C$246:$D$324,2,FALSE),0)</f>
        <v>0</v>
      </c>
      <c r="O22" s="193">
        <f>IF(O$5=$A22,VLOOKUP($U22,Inputs!$C$246:$D$324,2,FALSE),0)</f>
        <v>1</v>
      </c>
      <c r="P22" s="193">
        <f>IF(P$5=$A22,VLOOKUP($U22,Inputs!$C$246:$D$324,2,FALSE),0)</f>
        <v>0</v>
      </c>
      <c r="Q22" s="193">
        <f>IF(Q$5=$A22,VLOOKUP($U22,Inputs!$C$246:$D$324,2,FALSE),0)</f>
        <v>0</v>
      </c>
      <c r="R22" s="193">
        <f>IF(R$5=$A22,VLOOKUP($U22,Inputs!$C$246:$D$324,2,FALSE),0)</f>
        <v>0</v>
      </c>
      <c r="S22" s="193">
        <f>IF(S$5=$A22,VLOOKUP($U22,Inputs!$C$246:$D$324,2,FALSE),0)</f>
        <v>0</v>
      </c>
      <c r="T22" s="193">
        <v>0</v>
      </c>
      <c r="U22" s="92" t="str">
        <f t="shared" si="0"/>
        <v>Otorohanga District_The Lines Company</v>
      </c>
      <c r="X22" s="99"/>
      <c r="Y22" s="147">
        <f t="shared" si="1"/>
        <v>1</v>
      </c>
      <c r="AC22" s="92"/>
    </row>
    <row r="23" spans="1:29">
      <c r="A23" s="92" t="str">
        <f>VLOOKUP($B23,Inputs!$A$246:$B$324,2,FALSE)</f>
        <v>Powerco</v>
      </c>
      <c r="B23" s="92" t="str">
        <f>Inputs!A111</f>
        <v>South Waikato District</v>
      </c>
      <c r="C23" s="193">
        <f>IF(C$5=$A23,VLOOKUP($U23,Inputs!$C$246:$D$324,2,FALSE),0)</f>
        <v>0</v>
      </c>
      <c r="D23" s="193">
        <f>IF(D$5=$A23,VLOOKUP($U23,Inputs!$C$246:$D$324,2,FALSE),0)</f>
        <v>0</v>
      </c>
      <c r="E23" s="193">
        <f>IF(E$5=$A23,VLOOKUP($U23,Inputs!$C$246:$D$324,2,FALSE),0)</f>
        <v>0</v>
      </c>
      <c r="F23" s="193">
        <f>IF(F$5=$A23,VLOOKUP($U23,Inputs!$C$246:$D$324,2,FALSE),0)</f>
        <v>0</v>
      </c>
      <c r="G23" s="193">
        <f>IF(G$5=$A23,VLOOKUP($U23,Inputs!$C$246:$D$324,2,FALSE),0)</f>
        <v>0</v>
      </c>
      <c r="H23" s="193">
        <f>IF(H$5=$A23,VLOOKUP($U23,Inputs!$C$246:$D$324,2,FALSE),0)</f>
        <v>0</v>
      </c>
      <c r="I23" s="193">
        <f>IF(I$5=$A23,VLOOKUP($U23,Inputs!$C$246:$D$324,2,FALSE),0)</f>
        <v>0</v>
      </c>
      <c r="J23" s="193">
        <f>IF(J$5=$A23,VLOOKUP($U23,Inputs!$C$246:$D$324,2,FALSE),0)</f>
        <v>0</v>
      </c>
      <c r="K23" s="193">
        <f>IF(K$5=$A23,VLOOKUP($U23,Inputs!$C$246:$D$324,2,FALSE),0)</f>
        <v>0</v>
      </c>
      <c r="L23" s="228">
        <f>IF(L$5=$A23,VLOOKUP($U23,Inputs!$C$246:$D$324,2,FALSE),0)</f>
        <v>0</v>
      </c>
      <c r="M23" s="193">
        <f>IF(M$5=$A23,VLOOKUP($U23,Inputs!$C$246:$D$324,2,FALSE),0)</f>
        <v>0</v>
      </c>
      <c r="N23" s="193">
        <f>IF(N$5=$A23,VLOOKUP($U23,Inputs!$C$246:$D$324,2,FALSE),0)</f>
        <v>1</v>
      </c>
      <c r="O23" s="193">
        <f>IF(O$5=$A23,VLOOKUP($U23,Inputs!$C$246:$D$324,2,FALSE),0)</f>
        <v>0</v>
      </c>
      <c r="P23" s="193">
        <f>IF(P$5=$A23,VLOOKUP($U23,Inputs!$C$246:$D$324,2,FALSE),0)</f>
        <v>0</v>
      </c>
      <c r="Q23" s="193">
        <f>IF(Q$5=$A23,VLOOKUP($U23,Inputs!$C$246:$D$324,2,FALSE),0)</f>
        <v>0</v>
      </c>
      <c r="R23" s="193">
        <f>IF(R$5=$A23,VLOOKUP($U23,Inputs!$C$246:$D$324,2,FALSE),0)</f>
        <v>0</v>
      </c>
      <c r="S23" s="193">
        <f>IF(S$5=$A23,VLOOKUP($U23,Inputs!$C$246:$D$324,2,FALSE),0)</f>
        <v>0</v>
      </c>
      <c r="T23" s="193">
        <v>0</v>
      </c>
      <c r="U23" s="92" t="str">
        <f t="shared" si="0"/>
        <v>South Waikato District_Powerco</v>
      </c>
      <c r="X23" s="99"/>
      <c r="Y23" s="147">
        <f t="shared" si="1"/>
        <v>1</v>
      </c>
      <c r="AC23" s="92"/>
    </row>
    <row r="24" spans="1:29">
      <c r="A24" s="92" t="str">
        <f>VLOOKUP($B24,Inputs!$A$246:$B$324,2,FALSE)</f>
        <v>The Lines Company</v>
      </c>
      <c r="B24" s="92" t="str">
        <f>Inputs!A112</f>
        <v>Waitomo District</v>
      </c>
      <c r="C24" s="193">
        <f>IF(C$5=$A24,VLOOKUP($U24,Inputs!$C$246:$D$324,2,FALSE),0)</f>
        <v>0</v>
      </c>
      <c r="D24" s="193">
        <f>IF(D$5=$A24,VLOOKUP($U24,Inputs!$C$246:$D$324,2,FALSE),0)</f>
        <v>0</v>
      </c>
      <c r="E24" s="193">
        <f>IF(E$5=$A24,VLOOKUP($U24,Inputs!$C$246:$D$324,2,FALSE),0)</f>
        <v>0</v>
      </c>
      <c r="F24" s="193">
        <f>IF(F$5=$A24,VLOOKUP($U24,Inputs!$C$246:$D$324,2,FALSE),0)</f>
        <v>0</v>
      </c>
      <c r="G24" s="193">
        <f>IF(G$5=$A24,VLOOKUP($U24,Inputs!$C$246:$D$324,2,FALSE),0)</f>
        <v>0</v>
      </c>
      <c r="H24" s="193">
        <f>IF(H$5=$A24,VLOOKUP($U24,Inputs!$C$246:$D$324,2,FALSE),0)</f>
        <v>0</v>
      </c>
      <c r="I24" s="193">
        <f>IF(I$5=$A24,VLOOKUP($U24,Inputs!$C$246:$D$324,2,FALSE),0)</f>
        <v>0</v>
      </c>
      <c r="J24" s="193">
        <f>IF(J$5=$A24,VLOOKUP($U24,Inputs!$C$246:$D$324,2,FALSE),0)</f>
        <v>0</v>
      </c>
      <c r="K24" s="193">
        <f>IF(K$5=$A24,VLOOKUP($U24,Inputs!$C$246:$D$324,2,FALSE),0)</f>
        <v>0</v>
      </c>
      <c r="L24" s="228">
        <f>IF(L$5=$A24,VLOOKUP($U24,Inputs!$C$246:$D$324,2,FALSE),0)</f>
        <v>0</v>
      </c>
      <c r="M24" s="193">
        <f>IF(M$5=$A24,VLOOKUP($U24,Inputs!$C$246:$D$324,2,FALSE),0)</f>
        <v>0</v>
      </c>
      <c r="N24" s="193">
        <f>IF(N$5=$A24,VLOOKUP($U24,Inputs!$C$246:$D$324,2,FALSE),0)</f>
        <v>0</v>
      </c>
      <c r="O24" s="193">
        <f>IF(O$5=$A24,VLOOKUP($U24,Inputs!$C$246:$D$324,2,FALSE),0)</f>
        <v>1</v>
      </c>
      <c r="P24" s="193">
        <f>IF(P$5=$A24,VLOOKUP($U24,Inputs!$C$246:$D$324,2,FALSE),0)</f>
        <v>0</v>
      </c>
      <c r="Q24" s="193">
        <f>IF(Q$5=$A24,VLOOKUP($U24,Inputs!$C$246:$D$324,2,FALSE),0)</f>
        <v>0</v>
      </c>
      <c r="R24" s="193">
        <f>IF(R$5=$A24,VLOOKUP($U24,Inputs!$C$246:$D$324,2,FALSE),0)</f>
        <v>0</v>
      </c>
      <c r="S24" s="193">
        <f>IF(S$5=$A24,VLOOKUP($U24,Inputs!$C$246:$D$324,2,FALSE),0)</f>
        <v>0</v>
      </c>
      <c r="T24" s="193">
        <v>0</v>
      </c>
      <c r="U24" s="92" t="str">
        <f t="shared" si="0"/>
        <v>Waitomo District_The Lines Company</v>
      </c>
      <c r="X24" s="99"/>
      <c r="Y24" s="147">
        <f t="shared" si="1"/>
        <v>1</v>
      </c>
      <c r="AC24" s="92"/>
    </row>
    <row r="25" spans="1:29">
      <c r="A25" s="92" t="str">
        <f>VLOOKUP($B25,Inputs!$A$246:$B$324,2,FALSE)</f>
        <v>Unison</v>
      </c>
      <c r="B25" s="92" t="str">
        <f>Inputs!A113</f>
        <v>Taupo District</v>
      </c>
      <c r="C25" s="193">
        <f>IF(C$5=$A25,VLOOKUP($U25,Inputs!$C$246:$D$324,2,FALSE),0)</f>
        <v>0</v>
      </c>
      <c r="D25" s="193">
        <f>IF(D$5=$A25,VLOOKUP($U25,Inputs!$C$246:$D$324,2,FALSE),0)</f>
        <v>0</v>
      </c>
      <c r="E25" s="193">
        <f>IF(E$5=$A25,VLOOKUP($U25,Inputs!$C$246:$D$324,2,FALSE),0)</f>
        <v>0</v>
      </c>
      <c r="F25" s="193">
        <f>IF(F$5=$A25,VLOOKUP($U25,Inputs!$C$246:$D$324,2,FALSE),0)</f>
        <v>0</v>
      </c>
      <c r="G25" s="193">
        <f>IF(G$5=$A25,VLOOKUP($U25,Inputs!$C$246:$D$324,2,FALSE),0)</f>
        <v>0</v>
      </c>
      <c r="H25" s="193">
        <f>IF(H$5=$A25,VLOOKUP($U25,Inputs!$C$246:$D$324,2,FALSE),0)</f>
        <v>0</v>
      </c>
      <c r="I25" s="193">
        <f>IF(I$5=$A25,VLOOKUP($U25,Inputs!$C$246:$D$324,2,FALSE),0)</f>
        <v>0</v>
      </c>
      <c r="J25" s="193">
        <f>IF(J$5=$A25,VLOOKUP($U25,Inputs!$C$246:$D$324,2,FALSE),0)</f>
        <v>0</v>
      </c>
      <c r="K25" s="193">
        <f>IF(K$5=$A25,VLOOKUP($U25,Inputs!$C$246:$D$324,2,FALSE),0)</f>
        <v>0</v>
      </c>
      <c r="L25" s="228">
        <f>IF(L$5=$A25,VLOOKUP($U25,Inputs!$C$246:$D$324,2,FALSE),0)</f>
        <v>0</v>
      </c>
      <c r="M25" s="193">
        <f>IF(M$5=$A25,VLOOKUP($U25,Inputs!$C$246:$D$324,2,FALSE),0)</f>
        <v>0</v>
      </c>
      <c r="N25" s="193">
        <f>IF(N$5=$A25,VLOOKUP($U25,Inputs!$C$246:$D$324,2,FALSE),0)</f>
        <v>0</v>
      </c>
      <c r="O25" s="193">
        <f>IF(O$5=$A25,VLOOKUP($U25,Inputs!$C$246:$D$324,2,FALSE),0)</f>
        <v>0</v>
      </c>
      <c r="P25" s="193">
        <f>IF(P$5=$A25,VLOOKUP($U25,Inputs!$C$246:$D$324,2,FALSE),0)</f>
        <v>0</v>
      </c>
      <c r="Q25" s="193">
        <f>IF(Q$5=$A25,VLOOKUP($U25,Inputs!$C$246:$D$324,2,FALSE),0)</f>
        <v>0.80316490838423094</v>
      </c>
      <c r="R25" s="193">
        <f>IF(R$5=$A25,VLOOKUP($U25,Inputs!$C$246:$D$324,2,FALSE),0)</f>
        <v>0</v>
      </c>
      <c r="S25" s="193">
        <f>IF(S$5=$A25,VLOOKUP($U25,Inputs!$C$246:$D$324,2,FALSE),0)</f>
        <v>0</v>
      </c>
      <c r="T25" s="193">
        <v>0</v>
      </c>
      <c r="U25" s="92" t="str">
        <f t="shared" si="0"/>
        <v>Taupo District_Unison</v>
      </c>
      <c r="X25" s="99"/>
      <c r="Y25" s="147">
        <f t="shared" si="1"/>
        <v>0.80316490838423094</v>
      </c>
      <c r="AC25" s="92"/>
    </row>
    <row r="26" spans="1:29">
      <c r="A26" s="92" t="str">
        <f>VLOOKUP($B26,Inputs!$A$246:$B$324,2,FALSE)</f>
        <v>Powerco</v>
      </c>
      <c r="B26" s="92" t="str">
        <f>Inputs!A114</f>
        <v>Western Bay of Plenty District</v>
      </c>
      <c r="C26" s="193">
        <f>IF(C$5=$A26,VLOOKUP($U26,Inputs!$C$246:$D$324,2,FALSE),0)</f>
        <v>0</v>
      </c>
      <c r="D26" s="193">
        <f>IF(D$5=$A26,VLOOKUP($U26,Inputs!$C$246:$D$324,2,FALSE),0)</f>
        <v>0</v>
      </c>
      <c r="E26" s="193">
        <f>IF(E$5=$A26,VLOOKUP($U26,Inputs!$C$246:$D$324,2,FALSE),0)</f>
        <v>0</v>
      </c>
      <c r="F26" s="193">
        <f>IF(F$5=$A26,VLOOKUP($U26,Inputs!$C$246:$D$324,2,FALSE),0)</f>
        <v>0</v>
      </c>
      <c r="G26" s="193">
        <f>IF(G$5=$A26,VLOOKUP($U26,Inputs!$C$246:$D$324,2,FALSE),0)</f>
        <v>0</v>
      </c>
      <c r="H26" s="193">
        <f>IF(H$5=$A26,VLOOKUP($U26,Inputs!$C$246:$D$324,2,FALSE),0)</f>
        <v>0</v>
      </c>
      <c r="I26" s="193">
        <f>IF(I$5=$A26,VLOOKUP($U26,Inputs!$C$246:$D$324,2,FALSE),0)</f>
        <v>0</v>
      </c>
      <c r="J26" s="193">
        <f>IF(J$5=$A26,VLOOKUP($U26,Inputs!$C$246:$D$324,2,FALSE),0)</f>
        <v>0</v>
      </c>
      <c r="K26" s="193">
        <f>IF(K$5=$A26,VLOOKUP($U26,Inputs!$C$246:$D$324,2,FALSE),0)</f>
        <v>0</v>
      </c>
      <c r="L26" s="228">
        <f>IF(L$5=$A26,VLOOKUP($U26,Inputs!$C$246:$D$324,2,FALSE),0)</f>
        <v>0</v>
      </c>
      <c r="M26" s="193">
        <f>IF(M$5=$A26,VLOOKUP($U26,Inputs!$C$246:$D$324,2,FALSE),0)</f>
        <v>0</v>
      </c>
      <c r="N26" s="193">
        <f>IF(N$5=$A26,VLOOKUP($U26,Inputs!$C$246:$D$324,2,FALSE),0)</f>
        <v>1</v>
      </c>
      <c r="O26" s="193">
        <f>IF(O$5=$A26,VLOOKUP($U26,Inputs!$C$246:$D$324,2,FALSE),0)</f>
        <v>0</v>
      </c>
      <c r="P26" s="193">
        <f>IF(P$5=$A26,VLOOKUP($U26,Inputs!$C$246:$D$324,2,FALSE),0)</f>
        <v>0</v>
      </c>
      <c r="Q26" s="193">
        <f>IF(Q$5=$A26,VLOOKUP($U26,Inputs!$C$246:$D$324,2,FALSE),0)</f>
        <v>0</v>
      </c>
      <c r="R26" s="193">
        <f>IF(R$5=$A26,VLOOKUP($U26,Inputs!$C$246:$D$324,2,FALSE),0)</f>
        <v>0</v>
      </c>
      <c r="S26" s="193">
        <f>IF(S$5=$A26,VLOOKUP($U26,Inputs!$C$246:$D$324,2,FALSE),0)</f>
        <v>0</v>
      </c>
      <c r="T26" s="193">
        <v>0</v>
      </c>
      <c r="U26" s="92" t="str">
        <f t="shared" si="0"/>
        <v>Western Bay of Plenty District_Powerco</v>
      </c>
      <c r="X26" s="99"/>
      <c r="Y26" s="147">
        <f t="shared" si="1"/>
        <v>1</v>
      </c>
      <c r="AC26" s="92"/>
    </row>
    <row r="27" spans="1:29">
      <c r="A27" s="92" t="str">
        <f>VLOOKUP($B27,Inputs!$A$246:$B$324,2,FALSE)</f>
        <v>Powerco</v>
      </c>
      <c r="B27" s="92" t="str">
        <f>Inputs!A115</f>
        <v>Tauranga City</v>
      </c>
      <c r="C27" s="193">
        <f>IF(C$5=$A27,VLOOKUP($U27,Inputs!$C$246:$D$324,2,FALSE),0)</f>
        <v>0</v>
      </c>
      <c r="D27" s="193">
        <f>IF(D$5=$A27,VLOOKUP($U27,Inputs!$C$246:$D$324,2,FALSE),0)</f>
        <v>0</v>
      </c>
      <c r="E27" s="193">
        <f>IF(E$5=$A27,VLOOKUP($U27,Inputs!$C$246:$D$324,2,FALSE),0)</f>
        <v>0</v>
      </c>
      <c r="F27" s="193">
        <f>IF(F$5=$A27,VLOOKUP($U27,Inputs!$C$246:$D$324,2,FALSE),0)</f>
        <v>0</v>
      </c>
      <c r="G27" s="193">
        <f>IF(G$5=$A27,VLOOKUP($U27,Inputs!$C$246:$D$324,2,FALSE),0)</f>
        <v>0</v>
      </c>
      <c r="H27" s="193">
        <f>IF(H$5=$A27,VLOOKUP($U27,Inputs!$C$246:$D$324,2,FALSE),0)</f>
        <v>0</v>
      </c>
      <c r="I27" s="193">
        <f>IF(I$5=$A27,VLOOKUP($U27,Inputs!$C$246:$D$324,2,FALSE),0)</f>
        <v>0</v>
      </c>
      <c r="J27" s="193">
        <f>IF(J$5=$A27,VLOOKUP($U27,Inputs!$C$246:$D$324,2,FALSE),0)</f>
        <v>0</v>
      </c>
      <c r="K27" s="193">
        <f>IF(K$5=$A27,VLOOKUP($U27,Inputs!$C$246:$D$324,2,FALSE),0)</f>
        <v>0</v>
      </c>
      <c r="L27" s="228">
        <f>IF(L$5=$A27,VLOOKUP($U27,Inputs!$C$246:$D$324,2,FALSE),0)</f>
        <v>0</v>
      </c>
      <c r="M27" s="193">
        <f>IF(M$5=$A27,VLOOKUP($U27,Inputs!$C$246:$D$324,2,FALSE),0)</f>
        <v>0</v>
      </c>
      <c r="N27" s="193">
        <f>IF(N$5=$A27,VLOOKUP($U27,Inputs!$C$246:$D$324,2,FALSE),0)</f>
        <v>1</v>
      </c>
      <c r="O27" s="193">
        <f>IF(O$5=$A27,VLOOKUP($U27,Inputs!$C$246:$D$324,2,FALSE),0)</f>
        <v>0</v>
      </c>
      <c r="P27" s="193">
        <f>IF(P$5=$A27,VLOOKUP($U27,Inputs!$C$246:$D$324,2,FALSE),0)</f>
        <v>0</v>
      </c>
      <c r="Q27" s="193">
        <f>IF(Q$5=$A27,VLOOKUP($U27,Inputs!$C$246:$D$324,2,FALSE),0)</f>
        <v>0</v>
      </c>
      <c r="R27" s="193">
        <f>IF(R$5=$A27,VLOOKUP($U27,Inputs!$C$246:$D$324,2,FALSE),0)</f>
        <v>0</v>
      </c>
      <c r="S27" s="193">
        <f>IF(S$5=$A27,VLOOKUP($U27,Inputs!$C$246:$D$324,2,FALSE),0)</f>
        <v>0</v>
      </c>
      <c r="T27" s="193">
        <v>0</v>
      </c>
      <c r="U27" s="92" t="str">
        <f t="shared" si="0"/>
        <v>Tauranga City_Powerco</v>
      </c>
      <c r="X27" s="99"/>
      <c r="Y27" s="147">
        <f t="shared" si="1"/>
        <v>1</v>
      </c>
      <c r="AC27" s="92"/>
    </row>
    <row r="28" spans="1:29">
      <c r="A28" s="92" t="str">
        <f>VLOOKUP($B28,Inputs!$A$246:$B$324,2,FALSE)</f>
        <v>Unison</v>
      </c>
      <c r="B28" s="92" t="str">
        <f>Inputs!A116</f>
        <v>Rotorua District</v>
      </c>
      <c r="C28" s="193">
        <f>IF(C$5=$A28,VLOOKUP($U28,Inputs!$C$246:$D$324,2,FALSE),0)</f>
        <v>0</v>
      </c>
      <c r="D28" s="193">
        <f>IF(D$5=$A28,VLOOKUP($U28,Inputs!$C$246:$D$324,2,FALSE),0)</f>
        <v>0</v>
      </c>
      <c r="E28" s="193">
        <f>IF(E$5=$A28,VLOOKUP($U28,Inputs!$C$246:$D$324,2,FALSE),0)</f>
        <v>0</v>
      </c>
      <c r="F28" s="193">
        <f>IF(F$5=$A28,VLOOKUP($U28,Inputs!$C$246:$D$324,2,FALSE),0)</f>
        <v>0</v>
      </c>
      <c r="G28" s="193">
        <f>IF(G$5=$A28,VLOOKUP($U28,Inputs!$C$246:$D$324,2,FALSE),0)</f>
        <v>0</v>
      </c>
      <c r="H28" s="193">
        <f>IF(H$5=$A28,VLOOKUP($U28,Inputs!$C$246:$D$324,2,FALSE),0)</f>
        <v>0</v>
      </c>
      <c r="I28" s="193">
        <f>IF(I$5=$A28,VLOOKUP($U28,Inputs!$C$246:$D$324,2,FALSE),0)</f>
        <v>0</v>
      </c>
      <c r="J28" s="193">
        <f>IF(J$5=$A28,VLOOKUP($U28,Inputs!$C$246:$D$324,2,FALSE),0)</f>
        <v>0</v>
      </c>
      <c r="K28" s="193">
        <f>IF(K$5=$A28,VLOOKUP($U28,Inputs!$C$246:$D$324,2,FALSE),0)</f>
        <v>0</v>
      </c>
      <c r="L28" s="228">
        <f>IF(L$5=$A28,VLOOKUP($U28,Inputs!$C$246:$D$324,2,FALSE),0)</f>
        <v>0</v>
      </c>
      <c r="M28" s="193">
        <f>IF(M$5=$A28,VLOOKUP($U28,Inputs!$C$246:$D$324,2,FALSE),0)</f>
        <v>0</v>
      </c>
      <c r="N28" s="193">
        <f>IF(N$5=$A28,VLOOKUP($U28,Inputs!$C$246:$D$324,2,FALSE),0)</f>
        <v>0</v>
      </c>
      <c r="O28" s="193">
        <f>IF(O$5=$A28,VLOOKUP($U28,Inputs!$C$246:$D$324,2,FALSE),0)</f>
        <v>0</v>
      </c>
      <c r="P28" s="193">
        <f>IF(P$5=$A28,VLOOKUP($U28,Inputs!$C$246:$D$324,2,FALSE),0)</f>
        <v>0</v>
      </c>
      <c r="Q28" s="193">
        <f>IF(Q$5=$A28,VLOOKUP($U28,Inputs!$C$246:$D$324,2,FALSE),0)</f>
        <v>1</v>
      </c>
      <c r="R28" s="193">
        <f>IF(R$5=$A28,VLOOKUP($U28,Inputs!$C$246:$D$324,2,FALSE),0)</f>
        <v>0</v>
      </c>
      <c r="S28" s="193">
        <f>IF(S$5=$A28,VLOOKUP($U28,Inputs!$C$246:$D$324,2,FALSE),0)</f>
        <v>0</v>
      </c>
      <c r="T28" s="193">
        <v>0</v>
      </c>
      <c r="U28" s="92" t="str">
        <f t="shared" si="0"/>
        <v>Rotorua District_Unison</v>
      </c>
      <c r="X28" s="99"/>
      <c r="Y28" s="147">
        <f t="shared" si="1"/>
        <v>1</v>
      </c>
      <c r="AC28" s="92"/>
    </row>
    <row r="29" spans="1:29">
      <c r="A29" s="92" t="str">
        <f>VLOOKUP($B29,Inputs!$A$246:$B$324,2,FALSE)</f>
        <v xml:space="preserve">Horizon Energy </v>
      </c>
      <c r="B29" s="92" t="str">
        <f>Inputs!A117</f>
        <v>Whakatane District</v>
      </c>
      <c r="C29" s="193">
        <f>IF(C$5=$A29,VLOOKUP($U29,Inputs!$C$246:$D$324,2,FALSE),0)</f>
        <v>0</v>
      </c>
      <c r="D29" s="193">
        <f>IF(D$5=$A29,VLOOKUP($U29,Inputs!$C$246:$D$324,2,FALSE),0)</f>
        <v>0</v>
      </c>
      <c r="E29" s="193">
        <f>IF(E$5=$A29,VLOOKUP($U29,Inputs!$C$246:$D$324,2,FALSE),0)</f>
        <v>0</v>
      </c>
      <c r="F29" s="193">
        <f>IF(F$5=$A29,VLOOKUP($U29,Inputs!$C$246:$D$324,2,FALSE),0)</f>
        <v>0</v>
      </c>
      <c r="G29" s="193">
        <f>IF(G$5=$A29,VLOOKUP($U29,Inputs!$C$246:$D$324,2,FALSE),0)</f>
        <v>0</v>
      </c>
      <c r="H29" s="193">
        <f>IF(H$5=$A29,VLOOKUP($U29,Inputs!$C$246:$D$324,2,FALSE),0)</f>
        <v>0</v>
      </c>
      <c r="I29" s="193">
        <f>IF(I$5=$A29,VLOOKUP($U29,Inputs!$C$246:$D$324,2,FALSE),0)</f>
        <v>1</v>
      </c>
      <c r="J29" s="193">
        <f>IF(J$5=$A29,VLOOKUP($U29,Inputs!$C$246:$D$324,2,FALSE),0)</f>
        <v>0</v>
      </c>
      <c r="K29" s="193">
        <f>IF(K$5=$A29,VLOOKUP($U29,Inputs!$C$246:$D$324,2,FALSE),0)</f>
        <v>0</v>
      </c>
      <c r="L29" s="228">
        <f>IF(L$5=$A29,VLOOKUP($U29,Inputs!$C$246:$D$324,2,FALSE),0)</f>
        <v>0</v>
      </c>
      <c r="M29" s="193">
        <f>IF(M$5=$A29,VLOOKUP($U29,Inputs!$C$246:$D$324,2,FALSE),0)</f>
        <v>0</v>
      </c>
      <c r="N29" s="193">
        <f>IF(N$5=$A29,VLOOKUP($U29,Inputs!$C$246:$D$324,2,FALSE),0)</f>
        <v>0</v>
      </c>
      <c r="O29" s="193">
        <f>IF(O$5=$A29,VLOOKUP($U29,Inputs!$C$246:$D$324,2,FALSE),0)</f>
        <v>0</v>
      </c>
      <c r="P29" s="193">
        <f>IF(P$5=$A29,VLOOKUP($U29,Inputs!$C$246:$D$324,2,FALSE),0)</f>
        <v>0</v>
      </c>
      <c r="Q29" s="193">
        <f>IF(Q$5=$A29,VLOOKUP($U29,Inputs!$C$246:$D$324,2,FALSE),0)</f>
        <v>0</v>
      </c>
      <c r="R29" s="193">
        <f>IF(R$5=$A29,VLOOKUP($U29,Inputs!$C$246:$D$324,2,FALSE),0)</f>
        <v>0</v>
      </c>
      <c r="S29" s="193">
        <f>IF(S$5=$A29,VLOOKUP($U29,Inputs!$C$246:$D$324,2,FALSE),0)</f>
        <v>0</v>
      </c>
      <c r="T29" s="193">
        <v>0</v>
      </c>
      <c r="U29" s="92" t="str">
        <f t="shared" si="0"/>
        <v xml:space="preserve">Whakatane District_Horizon Energy </v>
      </c>
      <c r="X29" s="99"/>
      <c r="Y29" s="147">
        <f t="shared" si="1"/>
        <v>1</v>
      </c>
      <c r="AC29" s="92"/>
    </row>
    <row r="30" spans="1:29">
      <c r="A30" s="92" t="str">
        <f>VLOOKUP($B30,Inputs!$A$246:$B$324,2,FALSE)</f>
        <v xml:space="preserve">Horizon Energy </v>
      </c>
      <c r="B30" s="92" t="str">
        <f>Inputs!A118</f>
        <v>Kawerau District</v>
      </c>
      <c r="C30" s="193">
        <f>IF(C$5=$A30,VLOOKUP($U30,Inputs!$C$246:$D$324,2,FALSE),0)</f>
        <v>0</v>
      </c>
      <c r="D30" s="193">
        <f>IF(D$5=$A30,VLOOKUP($U30,Inputs!$C$246:$D$324,2,FALSE),0)</f>
        <v>0</v>
      </c>
      <c r="E30" s="193">
        <f>IF(E$5=$A30,VLOOKUP($U30,Inputs!$C$246:$D$324,2,FALSE),0)</f>
        <v>0</v>
      </c>
      <c r="F30" s="193">
        <f>IF(F$5=$A30,VLOOKUP($U30,Inputs!$C$246:$D$324,2,FALSE),0)</f>
        <v>0</v>
      </c>
      <c r="G30" s="193">
        <f>IF(G$5=$A30,VLOOKUP($U30,Inputs!$C$246:$D$324,2,FALSE),0)</f>
        <v>0</v>
      </c>
      <c r="H30" s="193">
        <f>IF(H$5=$A30,VLOOKUP($U30,Inputs!$C$246:$D$324,2,FALSE),0)</f>
        <v>0</v>
      </c>
      <c r="I30" s="193">
        <f>IF(I$5=$A30,VLOOKUP($U30,Inputs!$C$246:$D$324,2,FALSE),0)</f>
        <v>1</v>
      </c>
      <c r="J30" s="193">
        <f>IF(J$5=$A30,VLOOKUP($U30,Inputs!$C$246:$D$324,2,FALSE),0)</f>
        <v>0</v>
      </c>
      <c r="K30" s="193">
        <f>IF(K$5=$A30,VLOOKUP($U30,Inputs!$C$246:$D$324,2,FALSE),0)</f>
        <v>0</v>
      </c>
      <c r="L30" s="228">
        <f>IF(L$5=$A30,VLOOKUP($U30,Inputs!$C$246:$D$324,2,FALSE),0)</f>
        <v>0</v>
      </c>
      <c r="M30" s="193">
        <f>IF(M$5=$A30,VLOOKUP($U30,Inputs!$C$246:$D$324,2,FALSE),0)</f>
        <v>0</v>
      </c>
      <c r="N30" s="193">
        <f>IF(N$5=$A30,VLOOKUP($U30,Inputs!$C$246:$D$324,2,FALSE),0)</f>
        <v>0</v>
      </c>
      <c r="O30" s="193">
        <f>IF(O$5=$A30,VLOOKUP($U30,Inputs!$C$246:$D$324,2,FALSE),0)</f>
        <v>0</v>
      </c>
      <c r="P30" s="193">
        <f>IF(P$5=$A30,VLOOKUP($U30,Inputs!$C$246:$D$324,2,FALSE),0)</f>
        <v>0</v>
      </c>
      <c r="Q30" s="193">
        <f>IF(Q$5=$A30,VLOOKUP($U30,Inputs!$C$246:$D$324,2,FALSE),0)</f>
        <v>0</v>
      </c>
      <c r="R30" s="193">
        <f>IF(R$5=$A30,VLOOKUP($U30,Inputs!$C$246:$D$324,2,FALSE),0)</f>
        <v>0</v>
      </c>
      <c r="S30" s="193">
        <f>IF(S$5=$A30,VLOOKUP($U30,Inputs!$C$246:$D$324,2,FALSE),0)</f>
        <v>0</v>
      </c>
      <c r="T30" s="193">
        <v>0</v>
      </c>
      <c r="U30" s="92" t="str">
        <f t="shared" si="0"/>
        <v xml:space="preserve">Kawerau District_Horizon Energy </v>
      </c>
      <c r="X30" s="99"/>
      <c r="Y30" s="147">
        <f t="shared" si="1"/>
        <v>1</v>
      </c>
      <c r="AC30" s="92"/>
    </row>
    <row r="31" spans="1:29">
      <c r="A31" s="92" t="str">
        <f>VLOOKUP($B31,Inputs!$A$246:$B$324,2,FALSE)</f>
        <v xml:space="preserve">Horizon Energy </v>
      </c>
      <c r="B31" s="92" t="str">
        <f>Inputs!A119</f>
        <v>Opotiki District</v>
      </c>
      <c r="C31" s="193">
        <f>IF(C$5=$A31,VLOOKUP($U31,Inputs!$C$246:$D$324,2,FALSE),0)</f>
        <v>0</v>
      </c>
      <c r="D31" s="193">
        <f>IF(D$5=$A31,VLOOKUP($U31,Inputs!$C$246:$D$324,2,FALSE),0)</f>
        <v>0</v>
      </c>
      <c r="E31" s="193">
        <f>IF(E$5=$A31,VLOOKUP($U31,Inputs!$C$246:$D$324,2,FALSE),0)</f>
        <v>0</v>
      </c>
      <c r="F31" s="193">
        <f>IF(F$5=$A31,VLOOKUP($U31,Inputs!$C$246:$D$324,2,FALSE),0)</f>
        <v>0</v>
      </c>
      <c r="G31" s="193">
        <f>IF(G$5=$A31,VLOOKUP($U31,Inputs!$C$246:$D$324,2,FALSE),0)</f>
        <v>0</v>
      </c>
      <c r="H31" s="193">
        <f>IF(H$5=$A31,VLOOKUP($U31,Inputs!$C$246:$D$324,2,FALSE),0)</f>
        <v>0</v>
      </c>
      <c r="I31" s="193">
        <f>IF(I$5=$A31,VLOOKUP($U31,Inputs!$C$246:$D$324,2,FALSE),0)</f>
        <v>1</v>
      </c>
      <c r="J31" s="193">
        <f>IF(J$5=$A31,VLOOKUP($U31,Inputs!$C$246:$D$324,2,FALSE),0)</f>
        <v>0</v>
      </c>
      <c r="K31" s="193">
        <f>IF(K$5=$A31,VLOOKUP($U31,Inputs!$C$246:$D$324,2,FALSE),0)</f>
        <v>0</v>
      </c>
      <c r="L31" s="228">
        <f>IF(L$5=$A31,VLOOKUP($U31,Inputs!$C$246:$D$324,2,FALSE),0)</f>
        <v>0</v>
      </c>
      <c r="M31" s="193">
        <f>IF(M$5=$A31,VLOOKUP($U31,Inputs!$C$246:$D$324,2,FALSE),0)</f>
        <v>0</v>
      </c>
      <c r="N31" s="193">
        <f>IF(N$5=$A31,VLOOKUP($U31,Inputs!$C$246:$D$324,2,FALSE),0)</f>
        <v>0</v>
      </c>
      <c r="O31" s="193">
        <f>IF(O$5=$A31,VLOOKUP($U31,Inputs!$C$246:$D$324,2,FALSE),0)</f>
        <v>0</v>
      </c>
      <c r="P31" s="193">
        <f>IF(P$5=$A31,VLOOKUP($U31,Inputs!$C$246:$D$324,2,FALSE),0)</f>
        <v>0</v>
      </c>
      <c r="Q31" s="193">
        <f>IF(Q$5=$A31,VLOOKUP($U31,Inputs!$C$246:$D$324,2,FALSE),0)</f>
        <v>0</v>
      </c>
      <c r="R31" s="193">
        <f>IF(R$5=$A31,VLOOKUP($U31,Inputs!$C$246:$D$324,2,FALSE),0)</f>
        <v>0</v>
      </c>
      <c r="S31" s="193">
        <f>IF(S$5=$A31,VLOOKUP($U31,Inputs!$C$246:$D$324,2,FALSE),0)</f>
        <v>0</v>
      </c>
      <c r="T31" s="193">
        <v>0</v>
      </c>
      <c r="U31" s="92" t="str">
        <f t="shared" si="0"/>
        <v xml:space="preserve">Opotiki District_Horizon Energy </v>
      </c>
      <c r="X31" s="99"/>
      <c r="Y31" s="147">
        <f t="shared" si="1"/>
        <v>1</v>
      </c>
      <c r="AC31" s="92"/>
    </row>
    <row r="32" spans="1:29">
      <c r="A32" s="92" t="str">
        <f>VLOOKUP($B32,Inputs!$A$246:$B$324,2,FALSE)</f>
        <v>Eastland Network</v>
      </c>
      <c r="B32" s="92" t="str">
        <f>Inputs!A120</f>
        <v>Gisborne District</v>
      </c>
      <c r="C32" s="193">
        <f>IF(C$5=$A32,VLOOKUP($U32,Inputs!$C$246:$D$324,2,FALSE),0)</f>
        <v>0</v>
      </c>
      <c r="D32" s="193">
        <f>IF(D$5=$A32,VLOOKUP($U32,Inputs!$C$246:$D$324,2,FALSE),0)</f>
        <v>0</v>
      </c>
      <c r="E32" s="193">
        <f>IF(E$5=$A32,VLOOKUP($U32,Inputs!$C$246:$D$324,2,FALSE),0)</f>
        <v>0</v>
      </c>
      <c r="F32" s="193">
        <f>IF(F$5=$A32,VLOOKUP($U32,Inputs!$C$246:$D$324,2,FALSE),0)</f>
        <v>1</v>
      </c>
      <c r="G32" s="193">
        <f>IF(G$5=$A32,VLOOKUP($U32,Inputs!$C$246:$D$324,2,FALSE),0)</f>
        <v>0</v>
      </c>
      <c r="H32" s="193">
        <f>IF(H$5=$A32,VLOOKUP($U32,Inputs!$C$246:$D$324,2,FALSE),0)</f>
        <v>0</v>
      </c>
      <c r="I32" s="193">
        <f>IF(I$5=$A32,VLOOKUP($U32,Inputs!$C$246:$D$324,2,FALSE),0)</f>
        <v>0</v>
      </c>
      <c r="J32" s="193">
        <f>IF(J$5=$A32,VLOOKUP($U32,Inputs!$C$246:$D$324,2,FALSE),0)</f>
        <v>0</v>
      </c>
      <c r="K32" s="193">
        <f>IF(K$5=$A32,VLOOKUP($U32,Inputs!$C$246:$D$324,2,FALSE),0)</f>
        <v>0</v>
      </c>
      <c r="L32" s="228">
        <f>IF(L$5=$A32,VLOOKUP($U32,Inputs!$C$246:$D$324,2,FALSE),0)</f>
        <v>0</v>
      </c>
      <c r="M32" s="193">
        <f>IF(M$5=$A32,VLOOKUP($U32,Inputs!$C$246:$D$324,2,FALSE),0)</f>
        <v>0</v>
      </c>
      <c r="N32" s="193">
        <f>IF(N$5=$A32,VLOOKUP($U32,Inputs!$C$246:$D$324,2,FALSE),0)</f>
        <v>0</v>
      </c>
      <c r="O32" s="193">
        <f>IF(O$5=$A32,VLOOKUP($U32,Inputs!$C$246:$D$324,2,FALSE),0)</f>
        <v>0</v>
      </c>
      <c r="P32" s="193">
        <f>IF(P$5=$A32,VLOOKUP($U32,Inputs!$C$246:$D$324,2,FALSE),0)</f>
        <v>0</v>
      </c>
      <c r="Q32" s="193">
        <f>IF(Q$5=$A32,VLOOKUP($U32,Inputs!$C$246:$D$324,2,FALSE),0)</f>
        <v>0</v>
      </c>
      <c r="R32" s="193">
        <f>IF(R$5=$A32,VLOOKUP($U32,Inputs!$C$246:$D$324,2,FALSE),0)</f>
        <v>0</v>
      </c>
      <c r="S32" s="193">
        <f>IF(S$5=$A32,VLOOKUP($U32,Inputs!$C$246:$D$324,2,FALSE),0)</f>
        <v>0</v>
      </c>
      <c r="T32" s="193">
        <v>0</v>
      </c>
      <c r="U32" s="92" t="str">
        <f t="shared" si="0"/>
        <v>Gisborne District_Eastland Network</v>
      </c>
      <c r="X32" s="99"/>
      <c r="Y32" s="147">
        <f t="shared" si="1"/>
        <v>1</v>
      </c>
      <c r="AC32" s="92"/>
    </row>
    <row r="33" spans="1:29">
      <c r="A33" s="92" t="str">
        <f>VLOOKUP($B33,Inputs!$A$246:$B$324,2,FALSE)</f>
        <v>Eastland Network</v>
      </c>
      <c r="B33" s="92" t="str">
        <f>Inputs!A121</f>
        <v>Wairoa District</v>
      </c>
      <c r="C33" s="193">
        <f>IF(C$5=$A33,VLOOKUP($U33,Inputs!$C$246:$D$324,2,FALSE),0)</f>
        <v>0</v>
      </c>
      <c r="D33" s="193">
        <f>IF(D$5=$A33,VLOOKUP($U33,Inputs!$C$246:$D$324,2,FALSE),0)</f>
        <v>0</v>
      </c>
      <c r="E33" s="193">
        <f>IF(E$5=$A33,VLOOKUP($U33,Inputs!$C$246:$D$324,2,FALSE),0)</f>
        <v>0</v>
      </c>
      <c r="F33" s="193">
        <f>IF(F$5=$A33,VLOOKUP($U33,Inputs!$C$246:$D$324,2,FALSE),0)</f>
        <v>1</v>
      </c>
      <c r="G33" s="193">
        <f>IF(G$5=$A33,VLOOKUP($U33,Inputs!$C$246:$D$324,2,FALSE),0)</f>
        <v>0</v>
      </c>
      <c r="H33" s="193">
        <f>IF(H$5=$A33,VLOOKUP($U33,Inputs!$C$246:$D$324,2,FALSE),0)</f>
        <v>0</v>
      </c>
      <c r="I33" s="193">
        <f>IF(I$5=$A33,VLOOKUP($U33,Inputs!$C$246:$D$324,2,FALSE),0)</f>
        <v>0</v>
      </c>
      <c r="J33" s="193">
        <f>IF(J$5=$A33,VLOOKUP($U33,Inputs!$C$246:$D$324,2,FALSE),0)</f>
        <v>0</v>
      </c>
      <c r="K33" s="193">
        <f>IF(K$5=$A33,VLOOKUP($U33,Inputs!$C$246:$D$324,2,FALSE),0)</f>
        <v>0</v>
      </c>
      <c r="L33" s="228">
        <f>IF(L$5=$A33,VLOOKUP($U33,Inputs!$C$246:$D$324,2,FALSE),0)</f>
        <v>0</v>
      </c>
      <c r="M33" s="193">
        <f>IF(M$5=$A33,VLOOKUP($U33,Inputs!$C$246:$D$324,2,FALSE),0)</f>
        <v>0</v>
      </c>
      <c r="N33" s="193">
        <f>IF(N$5=$A33,VLOOKUP($U33,Inputs!$C$246:$D$324,2,FALSE),0)</f>
        <v>0</v>
      </c>
      <c r="O33" s="193">
        <f>IF(O$5=$A33,VLOOKUP($U33,Inputs!$C$246:$D$324,2,FALSE),0)</f>
        <v>0</v>
      </c>
      <c r="P33" s="193">
        <f>IF(P$5=$A33,VLOOKUP($U33,Inputs!$C$246:$D$324,2,FALSE),0)</f>
        <v>0</v>
      </c>
      <c r="Q33" s="193">
        <f>IF(Q$5=$A33,VLOOKUP($U33,Inputs!$C$246:$D$324,2,FALSE),0)</f>
        <v>0</v>
      </c>
      <c r="R33" s="193">
        <f>IF(R$5=$A33,VLOOKUP($U33,Inputs!$C$246:$D$324,2,FALSE),0)</f>
        <v>0</v>
      </c>
      <c r="S33" s="193">
        <f>IF(S$5=$A33,VLOOKUP($U33,Inputs!$C$246:$D$324,2,FALSE),0)</f>
        <v>0</v>
      </c>
      <c r="T33" s="193">
        <v>0</v>
      </c>
      <c r="U33" s="92" t="str">
        <f t="shared" si="0"/>
        <v>Wairoa District_Eastland Network</v>
      </c>
      <c r="X33" s="99"/>
      <c r="Y33" s="147">
        <f t="shared" si="1"/>
        <v>1</v>
      </c>
      <c r="AC33" s="92"/>
    </row>
    <row r="34" spans="1:29">
      <c r="A34" s="92" t="str">
        <f>VLOOKUP($B34,Inputs!$A$246:$B$324,2,FALSE)</f>
        <v>Unison</v>
      </c>
      <c r="B34" s="92" t="str">
        <f>Inputs!A122</f>
        <v>Hastings District</v>
      </c>
      <c r="C34" s="193">
        <f>IF(C$5=$A34,VLOOKUP($U34,Inputs!$C$246:$D$324,2,FALSE),0)</f>
        <v>0</v>
      </c>
      <c r="D34" s="193">
        <f>IF(D$5=$A34,VLOOKUP($U34,Inputs!$C$246:$D$324,2,FALSE),0)</f>
        <v>0</v>
      </c>
      <c r="E34" s="193">
        <f>IF(E$5=$A34,VLOOKUP($U34,Inputs!$C$246:$D$324,2,FALSE),0)</f>
        <v>0</v>
      </c>
      <c r="F34" s="193">
        <f>IF(F$5=$A34,VLOOKUP($U34,Inputs!$C$246:$D$324,2,FALSE),0)</f>
        <v>0</v>
      </c>
      <c r="G34" s="193">
        <f>IF(G$5=$A34,VLOOKUP($U34,Inputs!$C$246:$D$324,2,FALSE),0)</f>
        <v>0</v>
      </c>
      <c r="H34" s="193">
        <f>IF(H$5=$A34,VLOOKUP($U34,Inputs!$C$246:$D$324,2,FALSE),0)</f>
        <v>0</v>
      </c>
      <c r="I34" s="193">
        <f>IF(I$5=$A34,VLOOKUP($U34,Inputs!$C$246:$D$324,2,FALSE),0)</f>
        <v>0</v>
      </c>
      <c r="J34" s="193">
        <f>IF(J$5=$A34,VLOOKUP($U34,Inputs!$C$246:$D$324,2,FALSE),0)</f>
        <v>0</v>
      </c>
      <c r="K34" s="193">
        <f>IF(K$5=$A34,VLOOKUP($U34,Inputs!$C$246:$D$324,2,FALSE),0)</f>
        <v>0</v>
      </c>
      <c r="L34" s="228">
        <f>IF(L$5=$A34,VLOOKUP($U34,Inputs!$C$246:$D$324,2,FALSE),0)</f>
        <v>0</v>
      </c>
      <c r="M34" s="193">
        <f>IF(M$5=$A34,VLOOKUP($U34,Inputs!$C$246:$D$324,2,FALSE),0)</f>
        <v>0</v>
      </c>
      <c r="N34" s="193">
        <f>IF(N$5=$A34,VLOOKUP($U34,Inputs!$C$246:$D$324,2,FALSE),0)</f>
        <v>0</v>
      </c>
      <c r="O34" s="193">
        <f>IF(O$5=$A34,VLOOKUP($U34,Inputs!$C$246:$D$324,2,FALSE),0)</f>
        <v>0</v>
      </c>
      <c r="P34" s="193">
        <f>IF(P$5=$A34,VLOOKUP($U34,Inputs!$C$246:$D$324,2,FALSE),0)</f>
        <v>0</v>
      </c>
      <c r="Q34" s="193">
        <f>IF(Q$5=$A34,VLOOKUP($U34,Inputs!$C$246:$D$324,2,FALSE),0)</f>
        <v>1</v>
      </c>
      <c r="R34" s="193">
        <f>IF(R$5=$A34,VLOOKUP($U34,Inputs!$C$246:$D$324,2,FALSE),0)</f>
        <v>0</v>
      </c>
      <c r="S34" s="193">
        <f>IF(S$5=$A34,VLOOKUP($U34,Inputs!$C$246:$D$324,2,FALSE),0)</f>
        <v>0</v>
      </c>
      <c r="T34" s="193">
        <v>0</v>
      </c>
      <c r="U34" s="92" t="str">
        <f t="shared" si="0"/>
        <v>Hastings District_Unison</v>
      </c>
      <c r="X34" s="99"/>
      <c r="Y34" s="147">
        <f t="shared" si="1"/>
        <v>1</v>
      </c>
      <c r="AC34" s="92"/>
    </row>
    <row r="35" spans="1:29">
      <c r="A35" s="92" t="str">
        <f>VLOOKUP($B35,Inputs!$A$246:$B$324,2,FALSE)</f>
        <v>Unison</v>
      </c>
      <c r="B35" s="92" t="str">
        <f>Inputs!A123</f>
        <v>Napier City</v>
      </c>
      <c r="C35" s="193">
        <f>IF(C$5=$A35,VLOOKUP($U35,Inputs!$C$246:$D$324,2,FALSE),0)</f>
        <v>0</v>
      </c>
      <c r="D35" s="193">
        <f>IF(D$5=$A35,VLOOKUP($U35,Inputs!$C$246:$D$324,2,FALSE),0)</f>
        <v>0</v>
      </c>
      <c r="E35" s="193">
        <f>IF(E$5=$A35,VLOOKUP($U35,Inputs!$C$246:$D$324,2,FALSE),0)</f>
        <v>0</v>
      </c>
      <c r="F35" s="193">
        <f>IF(F$5=$A35,VLOOKUP($U35,Inputs!$C$246:$D$324,2,FALSE),0)</f>
        <v>0</v>
      </c>
      <c r="G35" s="193">
        <f>IF(G$5=$A35,VLOOKUP($U35,Inputs!$C$246:$D$324,2,FALSE),0)</f>
        <v>0</v>
      </c>
      <c r="H35" s="193">
        <f>IF(H$5=$A35,VLOOKUP($U35,Inputs!$C$246:$D$324,2,FALSE),0)</f>
        <v>0</v>
      </c>
      <c r="I35" s="193">
        <f>IF(I$5=$A35,VLOOKUP($U35,Inputs!$C$246:$D$324,2,FALSE),0)</f>
        <v>0</v>
      </c>
      <c r="J35" s="193">
        <f>IF(J$5=$A35,VLOOKUP($U35,Inputs!$C$246:$D$324,2,FALSE),0)</f>
        <v>0</v>
      </c>
      <c r="K35" s="193">
        <f>IF(K$5=$A35,VLOOKUP($U35,Inputs!$C$246:$D$324,2,FALSE),0)</f>
        <v>0</v>
      </c>
      <c r="L35" s="228">
        <f>IF(L$5=$A35,VLOOKUP($U35,Inputs!$C$246:$D$324,2,FALSE),0)</f>
        <v>0</v>
      </c>
      <c r="M35" s="193">
        <f>IF(M$5=$A35,VLOOKUP($U35,Inputs!$C$246:$D$324,2,FALSE),0)</f>
        <v>0</v>
      </c>
      <c r="N35" s="193">
        <f>IF(N$5=$A35,VLOOKUP($U35,Inputs!$C$246:$D$324,2,FALSE),0)</f>
        <v>0</v>
      </c>
      <c r="O35" s="193">
        <f>IF(O$5=$A35,VLOOKUP($U35,Inputs!$C$246:$D$324,2,FALSE),0)</f>
        <v>0</v>
      </c>
      <c r="P35" s="193">
        <f>IF(P$5=$A35,VLOOKUP($U35,Inputs!$C$246:$D$324,2,FALSE),0)</f>
        <v>0</v>
      </c>
      <c r="Q35" s="193">
        <f>IF(Q$5=$A35,VLOOKUP($U35,Inputs!$C$246:$D$324,2,FALSE),0)</f>
        <v>1</v>
      </c>
      <c r="R35" s="193">
        <f>IF(R$5=$A35,VLOOKUP($U35,Inputs!$C$246:$D$324,2,FALSE),0)</f>
        <v>0</v>
      </c>
      <c r="S35" s="193">
        <f>IF(S$5=$A35,VLOOKUP($U35,Inputs!$C$246:$D$324,2,FALSE),0)</f>
        <v>0</v>
      </c>
      <c r="T35" s="193">
        <v>0</v>
      </c>
      <c r="U35" s="92" t="str">
        <f t="shared" si="0"/>
        <v>Napier City_Unison</v>
      </c>
      <c r="X35" s="99"/>
      <c r="Y35" s="147">
        <f t="shared" si="1"/>
        <v>1</v>
      </c>
      <c r="AC35" s="92"/>
    </row>
    <row r="36" spans="1:29">
      <c r="A36" s="92" t="str">
        <f>VLOOKUP($B36,Inputs!$A$246:$B$324,2,FALSE)</f>
        <v>Centralines</v>
      </c>
      <c r="B36" s="92" t="str">
        <f>Inputs!A124</f>
        <v>Central Hawke's Bay District</v>
      </c>
      <c r="C36" s="193">
        <f>IF(C$5=$A36,VLOOKUP($U36,Inputs!$C$246:$D$324,2,FALSE),0)</f>
        <v>0</v>
      </c>
      <c r="D36" s="193">
        <f>IF(D$5=$A36,VLOOKUP($U36,Inputs!$C$246:$D$324,2,FALSE),0)</f>
        <v>0</v>
      </c>
      <c r="E36" s="193">
        <f>IF(E$5=$A36,VLOOKUP($U36,Inputs!$C$246:$D$324,2,FALSE),0)</f>
        <v>1</v>
      </c>
      <c r="F36" s="193">
        <f>IF(F$5=$A36,VLOOKUP($U36,Inputs!$C$246:$D$324,2,FALSE),0)</f>
        <v>0</v>
      </c>
      <c r="G36" s="193">
        <f>IF(G$5=$A36,VLOOKUP($U36,Inputs!$C$246:$D$324,2,FALSE),0)</f>
        <v>0</v>
      </c>
      <c r="H36" s="193">
        <f>IF(H$5=$A36,VLOOKUP($U36,Inputs!$C$246:$D$324,2,FALSE),0)</f>
        <v>0</v>
      </c>
      <c r="I36" s="193">
        <f>IF(I$5=$A36,VLOOKUP($U36,Inputs!$C$246:$D$324,2,FALSE),0)</f>
        <v>0</v>
      </c>
      <c r="J36" s="193">
        <f>IF(J$5=$A36,VLOOKUP($U36,Inputs!$C$246:$D$324,2,FALSE),0)</f>
        <v>0</v>
      </c>
      <c r="K36" s="193">
        <f>IF(K$5=$A36,VLOOKUP($U36,Inputs!$C$246:$D$324,2,FALSE),0)</f>
        <v>0</v>
      </c>
      <c r="L36" s="228">
        <f>IF(L$5=$A36,VLOOKUP($U36,Inputs!$C$246:$D$324,2,FALSE),0)</f>
        <v>0</v>
      </c>
      <c r="M36" s="193">
        <f>IF(M$5=$A36,VLOOKUP($U36,Inputs!$C$246:$D$324,2,FALSE),0)</f>
        <v>0</v>
      </c>
      <c r="N36" s="193">
        <f>IF(N$5=$A36,VLOOKUP($U36,Inputs!$C$246:$D$324,2,FALSE),0)</f>
        <v>0</v>
      </c>
      <c r="O36" s="193">
        <f>IF(O$5=$A36,VLOOKUP($U36,Inputs!$C$246:$D$324,2,FALSE),0)</f>
        <v>0</v>
      </c>
      <c r="P36" s="193">
        <f>IF(P$5=$A36,VLOOKUP($U36,Inputs!$C$246:$D$324,2,FALSE),0)</f>
        <v>0</v>
      </c>
      <c r="Q36" s="193">
        <f>IF(Q$5=$A36,VLOOKUP($U36,Inputs!$C$246:$D$324,2,FALSE),0)</f>
        <v>0</v>
      </c>
      <c r="R36" s="193">
        <f>IF(R$5=$A36,VLOOKUP($U36,Inputs!$C$246:$D$324,2,FALSE),0)</f>
        <v>0</v>
      </c>
      <c r="S36" s="193">
        <f>IF(S$5=$A36,VLOOKUP($U36,Inputs!$C$246:$D$324,2,FALSE),0)</f>
        <v>0</v>
      </c>
      <c r="T36" s="193">
        <v>0</v>
      </c>
      <c r="U36" s="92" t="str">
        <f t="shared" si="0"/>
        <v>Central Hawke's Bay District_Centralines</v>
      </c>
      <c r="X36" s="99"/>
      <c r="Y36" s="147">
        <f t="shared" si="1"/>
        <v>1</v>
      </c>
      <c r="AC36" s="92"/>
    </row>
    <row r="37" spans="1:29">
      <c r="A37" s="92" t="str">
        <f>VLOOKUP($B37,Inputs!$A$246:$B$324,2,FALSE)</f>
        <v>Powerco</v>
      </c>
      <c r="B37" s="92" t="str">
        <f>Inputs!A125</f>
        <v>New Plymouth District</v>
      </c>
      <c r="C37" s="193">
        <f>IF(C$5=$A37,VLOOKUP($U37,Inputs!$C$246:$D$324,2,FALSE),0)</f>
        <v>0</v>
      </c>
      <c r="D37" s="193">
        <f>IF(D$5=$A37,VLOOKUP($U37,Inputs!$C$246:$D$324,2,FALSE),0)</f>
        <v>0</v>
      </c>
      <c r="E37" s="193">
        <f>IF(E$5=$A37,VLOOKUP($U37,Inputs!$C$246:$D$324,2,FALSE),0)</f>
        <v>0</v>
      </c>
      <c r="F37" s="193">
        <f>IF(F$5=$A37,VLOOKUP($U37,Inputs!$C$246:$D$324,2,FALSE),0)</f>
        <v>0</v>
      </c>
      <c r="G37" s="193">
        <f>IF(G$5=$A37,VLOOKUP($U37,Inputs!$C$246:$D$324,2,FALSE),0)</f>
        <v>0</v>
      </c>
      <c r="H37" s="193">
        <f>IF(H$5=$A37,VLOOKUP($U37,Inputs!$C$246:$D$324,2,FALSE),0)</f>
        <v>0</v>
      </c>
      <c r="I37" s="193">
        <f>IF(I$5=$A37,VLOOKUP($U37,Inputs!$C$246:$D$324,2,FALSE),0)</f>
        <v>0</v>
      </c>
      <c r="J37" s="193">
        <f>IF(J$5=$A37,VLOOKUP($U37,Inputs!$C$246:$D$324,2,FALSE),0)</f>
        <v>0</v>
      </c>
      <c r="K37" s="193">
        <f>IF(K$5=$A37,VLOOKUP($U37,Inputs!$C$246:$D$324,2,FALSE),0)</f>
        <v>0</v>
      </c>
      <c r="L37" s="228">
        <f>IF(L$5=$A37,VLOOKUP($U37,Inputs!$C$246:$D$324,2,FALSE),0)</f>
        <v>0</v>
      </c>
      <c r="M37" s="193">
        <f>IF(M$5=$A37,VLOOKUP($U37,Inputs!$C$246:$D$324,2,FALSE),0)</f>
        <v>0</v>
      </c>
      <c r="N37" s="193">
        <f>IF(N$5=$A37,VLOOKUP($U37,Inputs!$C$246:$D$324,2,FALSE),0)</f>
        <v>1</v>
      </c>
      <c r="O37" s="193">
        <f>IF(O$5=$A37,VLOOKUP($U37,Inputs!$C$246:$D$324,2,FALSE),0)</f>
        <v>0</v>
      </c>
      <c r="P37" s="193">
        <f>IF(P$5=$A37,VLOOKUP($U37,Inputs!$C$246:$D$324,2,FALSE),0)</f>
        <v>0</v>
      </c>
      <c r="Q37" s="193">
        <f>IF(Q$5=$A37,VLOOKUP($U37,Inputs!$C$246:$D$324,2,FALSE),0)</f>
        <v>0</v>
      </c>
      <c r="R37" s="193">
        <f>IF(R$5=$A37,VLOOKUP($U37,Inputs!$C$246:$D$324,2,FALSE),0)</f>
        <v>0</v>
      </c>
      <c r="S37" s="193">
        <f>IF(S$5=$A37,VLOOKUP($U37,Inputs!$C$246:$D$324,2,FALSE),0)</f>
        <v>0</v>
      </c>
      <c r="T37" s="193">
        <v>0</v>
      </c>
      <c r="U37" s="92" t="str">
        <f t="shared" si="0"/>
        <v>New Plymouth District_Powerco</v>
      </c>
      <c r="X37" s="99"/>
      <c r="Y37" s="147">
        <f t="shared" si="1"/>
        <v>1</v>
      </c>
      <c r="AC37" s="92"/>
    </row>
    <row r="38" spans="1:29">
      <c r="A38" s="92" t="str">
        <f>VLOOKUP($B38,Inputs!$A$246:$B$324,2,FALSE)</f>
        <v>Powerco</v>
      </c>
      <c r="B38" s="92" t="str">
        <f>Inputs!A126</f>
        <v>Stratford District</v>
      </c>
      <c r="C38" s="193">
        <f>IF(C$5=$A38,VLOOKUP($U38,Inputs!$C$246:$D$324,2,FALSE),0)</f>
        <v>0</v>
      </c>
      <c r="D38" s="193">
        <f>IF(D$5=$A38,VLOOKUP($U38,Inputs!$C$246:$D$324,2,FALSE),0)</f>
        <v>0</v>
      </c>
      <c r="E38" s="193">
        <f>IF(E$5=$A38,VLOOKUP($U38,Inputs!$C$246:$D$324,2,FALSE),0)</f>
        <v>0</v>
      </c>
      <c r="F38" s="193">
        <f>IF(F$5=$A38,VLOOKUP($U38,Inputs!$C$246:$D$324,2,FALSE),0)</f>
        <v>0</v>
      </c>
      <c r="G38" s="193">
        <f>IF(G$5=$A38,VLOOKUP($U38,Inputs!$C$246:$D$324,2,FALSE),0)</f>
        <v>0</v>
      </c>
      <c r="H38" s="193">
        <f>IF(H$5=$A38,VLOOKUP($U38,Inputs!$C$246:$D$324,2,FALSE),0)</f>
        <v>0</v>
      </c>
      <c r="I38" s="193">
        <f>IF(I$5=$A38,VLOOKUP($U38,Inputs!$C$246:$D$324,2,FALSE),0)</f>
        <v>0</v>
      </c>
      <c r="J38" s="193">
        <f>IF(J$5=$A38,VLOOKUP($U38,Inputs!$C$246:$D$324,2,FALSE),0)</f>
        <v>0</v>
      </c>
      <c r="K38" s="193">
        <f>IF(K$5=$A38,VLOOKUP($U38,Inputs!$C$246:$D$324,2,FALSE),0)</f>
        <v>0</v>
      </c>
      <c r="L38" s="228">
        <f>IF(L$5=$A38,VLOOKUP($U38,Inputs!$C$246:$D$324,2,FALSE),0)</f>
        <v>0</v>
      </c>
      <c r="M38" s="193">
        <f>IF(M$5=$A38,VLOOKUP($U38,Inputs!$C$246:$D$324,2,FALSE),0)</f>
        <v>0</v>
      </c>
      <c r="N38" s="193">
        <f>IF(N$5=$A38,VLOOKUP($U38,Inputs!$C$246:$D$324,2,FALSE),0)</f>
        <v>1</v>
      </c>
      <c r="O38" s="193">
        <f>IF(O$5=$A38,VLOOKUP($U38,Inputs!$C$246:$D$324,2,FALSE),0)</f>
        <v>0</v>
      </c>
      <c r="P38" s="193">
        <f>IF(P$5=$A38,VLOOKUP($U38,Inputs!$C$246:$D$324,2,FALSE),0)</f>
        <v>0</v>
      </c>
      <c r="Q38" s="193">
        <f>IF(Q$5=$A38,VLOOKUP($U38,Inputs!$C$246:$D$324,2,FALSE),0)</f>
        <v>0</v>
      </c>
      <c r="R38" s="193">
        <f>IF(R$5=$A38,VLOOKUP($U38,Inputs!$C$246:$D$324,2,FALSE),0)</f>
        <v>0</v>
      </c>
      <c r="S38" s="193">
        <f>IF(S$5=$A38,VLOOKUP($U38,Inputs!$C$246:$D$324,2,FALSE),0)</f>
        <v>0</v>
      </c>
      <c r="T38" s="193">
        <v>0</v>
      </c>
      <c r="U38" s="92" t="str">
        <f t="shared" si="0"/>
        <v>Stratford District_Powerco</v>
      </c>
      <c r="X38" s="99"/>
      <c r="Y38" s="147">
        <f t="shared" si="1"/>
        <v>1</v>
      </c>
      <c r="AC38" s="92"/>
    </row>
    <row r="39" spans="1:29">
      <c r="A39" s="92" t="str">
        <f>VLOOKUP($B39,Inputs!$A$246:$B$324,2,FALSE)</f>
        <v>Powerco</v>
      </c>
      <c r="B39" s="92" t="str">
        <f>Inputs!A127</f>
        <v>South Taranaki District</v>
      </c>
      <c r="C39" s="193">
        <f>IF(C$5=$A39,VLOOKUP($U39,Inputs!$C$246:$D$324,2,FALSE),0)</f>
        <v>0</v>
      </c>
      <c r="D39" s="193">
        <f>IF(D$5=$A39,VLOOKUP($U39,Inputs!$C$246:$D$324,2,FALSE),0)</f>
        <v>0</v>
      </c>
      <c r="E39" s="193">
        <f>IF(E$5=$A39,VLOOKUP($U39,Inputs!$C$246:$D$324,2,FALSE),0)</f>
        <v>0</v>
      </c>
      <c r="F39" s="193">
        <f>IF(F$5=$A39,VLOOKUP($U39,Inputs!$C$246:$D$324,2,FALSE),0)</f>
        <v>0</v>
      </c>
      <c r="G39" s="193">
        <f>IF(G$5=$A39,VLOOKUP($U39,Inputs!$C$246:$D$324,2,FALSE),0)</f>
        <v>0</v>
      </c>
      <c r="H39" s="193">
        <f>IF(H$5=$A39,VLOOKUP($U39,Inputs!$C$246:$D$324,2,FALSE),0)</f>
        <v>0</v>
      </c>
      <c r="I39" s="193">
        <f>IF(I$5=$A39,VLOOKUP($U39,Inputs!$C$246:$D$324,2,FALSE),0)</f>
        <v>0</v>
      </c>
      <c r="J39" s="193">
        <f>IF(J$5=$A39,VLOOKUP($U39,Inputs!$C$246:$D$324,2,FALSE),0)</f>
        <v>0</v>
      </c>
      <c r="K39" s="193">
        <f>IF(K$5=$A39,VLOOKUP($U39,Inputs!$C$246:$D$324,2,FALSE),0)</f>
        <v>0</v>
      </c>
      <c r="L39" s="228">
        <f>IF(L$5=$A39,VLOOKUP($U39,Inputs!$C$246:$D$324,2,FALSE),0)</f>
        <v>0</v>
      </c>
      <c r="M39" s="193">
        <f>IF(M$5=$A39,VLOOKUP($U39,Inputs!$C$246:$D$324,2,FALSE),0)</f>
        <v>0</v>
      </c>
      <c r="N39" s="193">
        <f>IF(N$5=$A39,VLOOKUP($U39,Inputs!$C$246:$D$324,2,FALSE),0)</f>
        <v>1</v>
      </c>
      <c r="O39" s="193">
        <f>IF(O$5=$A39,VLOOKUP($U39,Inputs!$C$246:$D$324,2,FALSE),0)</f>
        <v>0</v>
      </c>
      <c r="P39" s="193">
        <f>IF(P$5=$A39,VLOOKUP($U39,Inputs!$C$246:$D$324,2,FALSE),0)</f>
        <v>0</v>
      </c>
      <c r="Q39" s="193">
        <f>IF(Q$5=$A39,VLOOKUP($U39,Inputs!$C$246:$D$324,2,FALSE),0)</f>
        <v>0</v>
      </c>
      <c r="R39" s="193">
        <f>IF(R$5=$A39,VLOOKUP($U39,Inputs!$C$246:$D$324,2,FALSE),0)</f>
        <v>0</v>
      </c>
      <c r="S39" s="193">
        <f>IF(S$5=$A39,VLOOKUP($U39,Inputs!$C$246:$D$324,2,FALSE),0)</f>
        <v>0</v>
      </c>
      <c r="T39" s="193">
        <v>0</v>
      </c>
      <c r="U39" s="92" t="str">
        <f>B39&amp;"_"&amp;A39</f>
        <v>South Taranaki District_Powerco</v>
      </c>
      <c r="X39" s="99"/>
      <c r="Y39" s="147">
        <f t="shared" si="1"/>
        <v>1</v>
      </c>
      <c r="AC39" s="92"/>
    </row>
    <row r="40" spans="1:29">
      <c r="A40" s="92" t="str">
        <f>VLOOKUP($B40,Inputs!$A$246:$B$324,2,FALSE)</f>
        <v>The Lines Company</v>
      </c>
      <c r="B40" s="92" t="str">
        <f>Inputs!A128</f>
        <v>Ruapehu District</v>
      </c>
      <c r="C40" s="193">
        <f>IF(C$5=$A40,VLOOKUP($U40,Inputs!$C$246:$D$324,2,FALSE),0)</f>
        <v>0</v>
      </c>
      <c r="D40" s="193">
        <f>IF(D$5=$A40,VLOOKUP($U40,Inputs!$C$246:$D$324,2,FALSE),0)</f>
        <v>0</v>
      </c>
      <c r="E40" s="193">
        <f>IF(E$5=$A40,VLOOKUP($U40,Inputs!$C$246:$D$324,2,FALSE),0)</f>
        <v>0</v>
      </c>
      <c r="F40" s="193">
        <f>IF(F$5=$A40,VLOOKUP($U40,Inputs!$C$246:$D$324,2,FALSE),0)</f>
        <v>0</v>
      </c>
      <c r="G40" s="193">
        <f>IF(G$5=$A40,VLOOKUP($U40,Inputs!$C$246:$D$324,2,FALSE),0)</f>
        <v>0</v>
      </c>
      <c r="H40" s="193">
        <f>IF(H$5=$A40,VLOOKUP($U40,Inputs!$C$246:$D$324,2,FALSE),0)</f>
        <v>0</v>
      </c>
      <c r="I40" s="193">
        <f>IF(I$5=$A40,VLOOKUP($U40,Inputs!$C$246:$D$324,2,FALSE),0)</f>
        <v>0</v>
      </c>
      <c r="J40" s="193">
        <f>IF(J$5=$A40,VLOOKUP($U40,Inputs!$C$246:$D$324,2,FALSE),0)</f>
        <v>0</v>
      </c>
      <c r="K40" s="193">
        <f>IF(K$5=$A40,VLOOKUP($U40,Inputs!$C$246:$D$324,2,FALSE),0)</f>
        <v>0</v>
      </c>
      <c r="L40" s="228">
        <f>IF(L$5=$A40,VLOOKUP($U40,Inputs!$C$246:$D$324,2,FALSE),0)</f>
        <v>0</v>
      </c>
      <c r="M40" s="193">
        <f>IF(M$5=$A40,VLOOKUP($U40,Inputs!$C$246:$D$324,2,FALSE),0)</f>
        <v>0</v>
      </c>
      <c r="N40" s="193">
        <f>IF(N$5=$A40,VLOOKUP($U40,Inputs!$C$246:$D$324,2,FALSE),0)</f>
        <v>0</v>
      </c>
      <c r="O40" s="193">
        <f>IF(O$5=$A40,VLOOKUP($U40,Inputs!$C$246:$D$324,2,FALSE),0)</f>
        <v>0.72287292817679549</v>
      </c>
      <c r="P40" s="193">
        <f>IF(P$5=$A40,VLOOKUP($U40,Inputs!$C$246:$D$324,2,FALSE),0)</f>
        <v>0</v>
      </c>
      <c r="Q40" s="193">
        <f>IF(Q$5=$A40,VLOOKUP($U40,Inputs!$C$246:$D$324,2,FALSE),0)</f>
        <v>0</v>
      </c>
      <c r="R40" s="193">
        <f>IF(R$5=$A40,VLOOKUP($U40,Inputs!$C$246:$D$324,2,FALSE),0)</f>
        <v>0</v>
      </c>
      <c r="S40" s="193">
        <f>IF(S$5=$A40,VLOOKUP($U40,Inputs!$C$246:$D$324,2,FALSE),0)</f>
        <v>0</v>
      </c>
      <c r="T40" s="193">
        <v>0</v>
      </c>
      <c r="U40" s="92" t="str">
        <f t="shared" si="0"/>
        <v>Ruapehu District_The Lines Company</v>
      </c>
      <c r="X40" s="99"/>
      <c r="Y40" s="147">
        <f t="shared" si="1"/>
        <v>0.72287292817679549</v>
      </c>
      <c r="AC40" s="92"/>
    </row>
    <row r="41" spans="1:29">
      <c r="A41" s="92" t="str">
        <f>VLOOKUP($B41,Inputs!$A$246:$B$324,2,FALSE)</f>
        <v>Powerco</v>
      </c>
      <c r="B41" s="92" t="str">
        <f>Inputs!A129</f>
        <v>Wanganui District</v>
      </c>
      <c r="C41" s="193">
        <f>IF(C$5=$A41,VLOOKUP($U41,Inputs!$C$246:$D$324,2,FALSE),0)</f>
        <v>0</v>
      </c>
      <c r="D41" s="193">
        <f>IF(D$5=$A41,VLOOKUP($U41,Inputs!$C$246:$D$324,2,FALSE),0)</f>
        <v>0</v>
      </c>
      <c r="E41" s="193">
        <f>IF(E$5=$A41,VLOOKUP($U41,Inputs!$C$246:$D$324,2,FALSE),0)</f>
        <v>0</v>
      </c>
      <c r="F41" s="193">
        <f>IF(F$5=$A41,VLOOKUP($U41,Inputs!$C$246:$D$324,2,FALSE),0)</f>
        <v>0</v>
      </c>
      <c r="G41" s="193">
        <f>IF(G$5=$A41,VLOOKUP($U41,Inputs!$C$246:$D$324,2,FALSE),0)</f>
        <v>0</v>
      </c>
      <c r="H41" s="193">
        <f>IF(H$5=$A41,VLOOKUP($U41,Inputs!$C$246:$D$324,2,FALSE),0)</f>
        <v>0</v>
      </c>
      <c r="I41" s="193">
        <f>IF(I$5=$A41,VLOOKUP($U41,Inputs!$C$246:$D$324,2,FALSE),0)</f>
        <v>0</v>
      </c>
      <c r="J41" s="193">
        <f>IF(J$5=$A41,VLOOKUP($U41,Inputs!$C$246:$D$324,2,FALSE),0)</f>
        <v>0</v>
      </c>
      <c r="K41" s="193">
        <f>IF(K$5=$A41,VLOOKUP($U41,Inputs!$C$246:$D$324,2,FALSE),0)</f>
        <v>0</v>
      </c>
      <c r="L41" s="228">
        <f>IF(L$5=$A41,VLOOKUP($U41,Inputs!$C$246:$D$324,2,FALSE),0)</f>
        <v>0</v>
      </c>
      <c r="M41" s="193">
        <f>IF(M$5=$A41,VLOOKUP($U41,Inputs!$C$246:$D$324,2,FALSE),0)</f>
        <v>0</v>
      </c>
      <c r="N41" s="193">
        <f>IF(N$5=$A41,VLOOKUP($U41,Inputs!$C$246:$D$324,2,FALSE),0)</f>
        <v>1</v>
      </c>
      <c r="O41" s="193">
        <f>IF(O$5=$A41,VLOOKUP($U41,Inputs!$C$246:$D$324,2,FALSE),0)</f>
        <v>0</v>
      </c>
      <c r="P41" s="193">
        <f>IF(P$5=$A41,VLOOKUP($U41,Inputs!$C$246:$D$324,2,FALSE),0)</f>
        <v>0</v>
      </c>
      <c r="Q41" s="193">
        <f>IF(Q$5=$A41,VLOOKUP($U41,Inputs!$C$246:$D$324,2,FALSE),0)</f>
        <v>0</v>
      </c>
      <c r="R41" s="193">
        <f>IF(R$5=$A41,VLOOKUP($U41,Inputs!$C$246:$D$324,2,FALSE),0)</f>
        <v>0</v>
      </c>
      <c r="S41" s="193">
        <f>IF(S$5=$A41,VLOOKUP($U41,Inputs!$C$246:$D$324,2,FALSE),0)</f>
        <v>0</v>
      </c>
      <c r="T41" s="193">
        <v>0</v>
      </c>
      <c r="U41" s="92" t="str">
        <f t="shared" si="0"/>
        <v>Wanganui District_Powerco</v>
      </c>
      <c r="X41" s="99"/>
      <c r="Y41" s="147">
        <f t="shared" si="1"/>
        <v>1</v>
      </c>
      <c r="AC41" s="92"/>
    </row>
    <row r="42" spans="1:29">
      <c r="A42" s="92" t="str">
        <f>VLOOKUP($B42,Inputs!$A$246:$B$324,2,FALSE)</f>
        <v>Powerco</v>
      </c>
      <c r="B42" s="92" t="str">
        <f>Inputs!A130</f>
        <v>Rangitikei District</v>
      </c>
      <c r="C42" s="193">
        <f>IF(C$5=$A42,VLOOKUP($U42,Inputs!$C$246:$D$324,2,FALSE),0)</f>
        <v>0</v>
      </c>
      <c r="D42" s="193">
        <f>IF(D$5=$A42,VLOOKUP($U42,Inputs!$C$246:$D$324,2,FALSE),0)</f>
        <v>0</v>
      </c>
      <c r="E42" s="193">
        <f>IF(E$5=$A42,VLOOKUP($U42,Inputs!$C$246:$D$324,2,FALSE),0)</f>
        <v>0</v>
      </c>
      <c r="F42" s="193">
        <f>IF(F$5=$A42,VLOOKUP($U42,Inputs!$C$246:$D$324,2,FALSE),0)</f>
        <v>0</v>
      </c>
      <c r="G42" s="193">
        <f>IF(G$5=$A42,VLOOKUP($U42,Inputs!$C$246:$D$324,2,FALSE),0)</f>
        <v>0</v>
      </c>
      <c r="H42" s="193">
        <f>IF(H$5=$A42,VLOOKUP($U42,Inputs!$C$246:$D$324,2,FALSE),0)</f>
        <v>0</v>
      </c>
      <c r="I42" s="193">
        <f>IF(I$5=$A42,VLOOKUP($U42,Inputs!$C$246:$D$324,2,FALSE),0)</f>
        <v>0</v>
      </c>
      <c r="J42" s="193">
        <f>IF(J$5=$A42,VLOOKUP($U42,Inputs!$C$246:$D$324,2,FALSE),0)</f>
        <v>0</v>
      </c>
      <c r="K42" s="193">
        <f>IF(K$5=$A42,VLOOKUP($U42,Inputs!$C$246:$D$324,2,FALSE),0)</f>
        <v>0</v>
      </c>
      <c r="L42" s="228">
        <f>IF(L$5=$A42,VLOOKUP($U42,Inputs!$C$246:$D$324,2,FALSE),0)</f>
        <v>0</v>
      </c>
      <c r="M42" s="193">
        <f>IF(M$5=$A42,VLOOKUP($U42,Inputs!$C$246:$D$324,2,FALSE),0)</f>
        <v>0</v>
      </c>
      <c r="N42" s="193">
        <f>IF(N$5=$A42,VLOOKUP($U42,Inputs!$C$246:$D$324,2,FALSE),0)</f>
        <v>1</v>
      </c>
      <c r="O42" s="193">
        <f>IF(O$5=$A42,VLOOKUP($U42,Inputs!$C$246:$D$324,2,FALSE),0)</f>
        <v>0</v>
      </c>
      <c r="P42" s="193">
        <f>IF(P$5=$A42,VLOOKUP($U42,Inputs!$C$246:$D$324,2,FALSE),0)</f>
        <v>0</v>
      </c>
      <c r="Q42" s="193">
        <f>IF(Q$5=$A42,VLOOKUP($U42,Inputs!$C$246:$D$324,2,FALSE),0)</f>
        <v>0</v>
      </c>
      <c r="R42" s="193">
        <f>IF(R$5=$A42,VLOOKUP($U42,Inputs!$C$246:$D$324,2,FALSE),0)</f>
        <v>0</v>
      </c>
      <c r="S42" s="193">
        <f>IF(S$5=$A42,VLOOKUP($U42,Inputs!$C$246:$D$324,2,FALSE),0)</f>
        <v>0</v>
      </c>
      <c r="T42" s="193">
        <v>0</v>
      </c>
      <c r="U42" s="92" t="str">
        <f t="shared" si="0"/>
        <v>Rangitikei District_Powerco</v>
      </c>
      <c r="X42" s="99"/>
      <c r="Y42" s="147">
        <f t="shared" si="1"/>
        <v>1</v>
      </c>
      <c r="AC42" s="92"/>
    </row>
    <row r="43" spans="1:29">
      <c r="A43" s="92" t="str">
        <f>VLOOKUP($B43,Inputs!$A$246:$B$324,2,FALSE)</f>
        <v>Powerco</v>
      </c>
      <c r="B43" s="92" t="str">
        <f>Inputs!A131</f>
        <v>Manawatu District</v>
      </c>
      <c r="C43" s="193">
        <f>IF(C$5=$A43,VLOOKUP($U43,Inputs!$C$246:$D$324,2,FALSE),0)</f>
        <v>0</v>
      </c>
      <c r="D43" s="193">
        <f>IF(D$5=$A43,VLOOKUP($U43,Inputs!$C$246:$D$324,2,FALSE),0)</f>
        <v>0</v>
      </c>
      <c r="E43" s="193">
        <f>IF(E$5=$A43,VLOOKUP($U43,Inputs!$C$246:$D$324,2,FALSE),0)</f>
        <v>0</v>
      </c>
      <c r="F43" s="193">
        <f>IF(F$5=$A43,VLOOKUP($U43,Inputs!$C$246:$D$324,2,FALSE),0)</f>
        <v>0</v>
      </c>
      <c r="G43" s="193">
        <f>IF(G$5=$A43,VLOOKUP($U43,Inputs!$C$246:$D$324,2,FALSE),0)</f>
        <v>0</v>
      </c>
      <c r="H43" s="193">
        <f>IF(H$5=$A43,VLOOKUP($U43,Inputs!$C$246:$D$324,2,FALSE),0)</f>
        <v>0</v>
      </c>
      <c r="I43" s="193">
        <f>IF(I$5=$A43,VLOOKUP($U43,Inputs!$C$246:$D$324,2,FALSE),0)</f>
        <v>0</v>
      </c>
      <c r="J43" s="193">
        <f>IF(J$5=$A43,VLOOKUP($U43,Inputs!$C$246:$D$324,2,FALSE),0)</f>
        <v>0</v>
      </c>
      <c r="K43" s="193">
        <f>IF(K$5=$A43,VLOOKUP($U43,Inputs!$C$246:$D$324,2,FALSE),0)</f>
        <v>0</v>
      </c>
      <c r="L43" s="228">
        <f>IF(L$5=$A43,VLOOKUP($U43,Inputs!$C$246:$D$324,2,FALSE),0)</f>
        <v>0</v>
      </c>
      <c r="M43" s="193">
        <f>IF(M$5=$A43,VLOOKUP($U43,Inputs!$C$246:$D$324,2,FALSE),0)</f>
        <v>0</v>
      </c>
      <c r="N43" s="193">
        <f>IF(N$5=$A43,VLOOKUP($U43,Inputs!$C$246:$D$324,2,FALSE),0)</f>
        <v>1</v>
      </c>
      <c r="O43" s="193">
        <f>IF(O$5=$A43,VLOOKUP($U43,Inputs!$C$246:$D$324,2,FALSE),0)</f>
        <v>0</v>
      </c>
      <c r="P43" s="193">
        <f>IF(P$5=$A43,VLOOKUP($U43,Inputs!$C$246:$D$324,2,FALSE),0)</f>
        <v>0</v>
      </c>
      <c r="Q43" s="193">
        <f>IF(Q$5=$A43,VLOOKUP($U43,Inputs!$C$246:$D$324,2,FALSE),0)</f>
        <v>0</v>
      </c>
      <c r="R43" s="193">
        <f>IF(R$5=$A43,VLOOKUP($U43,Inputs!$C$246:$D$324,2,FALSE),0)</f>
        <v>0</v>
      </c>
      <c r="S43" s="193">
        <f>IF(S$5=$A43,VLOOKUP($U43,Inputs!$C$246:$D$324,2,FALSE),0)</f>
        <v>0</v>
      </c>
      <c r="T43" s="193">
        <v>0</v>
      </c>
      <c r="U43" s="92" t="str">
        <f t="shared" si="0"/>
        <v>Manawatu District_Powerco</v>
      </c>
      <c r="X43" s="99"/>
      <c r="Y43" s="147">
        <f t="shared" si="1"/>
        <v>1</v>
      </c>
      <c r="AC43" s="92"/>
    </row>
    <row r="44" spans="1:29">
      <c r="A44" s="92" t="str">
        <f>VLOOKUP($B44,Inputs!$A$246:$B$324,2,FALSE)</f>
        <v>Powerco</v>
      </c>
      <c r="B44" s="92" t="str">
        <f>Inputs!A132</f>
        <v>Palmerston North City</v>
      </c>
      <c r="C44" s="193">
        <f>IF(C$5=$A44,VLOOKUP($U44,Inputs!$C$246:$D$324,2,FALSE),0)</f>
        <v>0</v>
      </c>
      <c r="D44" s="193">
        <f>IF(D$5=$A44,VLOOKUP($U44,Inputs!$C$246:$D$324,2,FALSE),0)</f>
        <v>0</v>
      </c>
      <c r="E44" s="193">
        <f>IF(E$5=$A44,VLOOKUP($U44,Inputs!$C$246:$D$324,2,FALSE),0)</f>
        <v>0</v>
      </c>
      <c r="F44" s="193">
        <f>IF(F$5=$A44,VLOOKUP($U44,Inputs!$C$246:$D$324,2,FALSE),0)</f>
        <v>0</v>
      </c>
      <c r="G44" s="193">
        <f>IF(G$5=$A44,VLOOKUP($U44,Inputs!$C$246:$D$324,2,FALSE),0)</f>
        <v>0</v>
      </c>
      <c r="H44" s="193">
        <f>IF(H$5=$A44,VLOOKUP($U44,Inputs!$C$246:$D$324,2,FALSE),0)</f>
        <v>0</v>
      </c>
      <c r="I44" s="193">
        <f>IF(I$5=$A44,VLOOKUP($U44,Inputs!$C$246:$D$324,2,FALSE),0)</f>
        <v>0</v>
      </c>
      <c r="J44" s="193">
        <f>IF(J$5=$A44,VLOOKUP($U44,Inputs!$C$246:$D$324,2,FALSE),0)</f>
        <v>0</v>
      </c>
      <c r="K44" s="193">
        <f>IF(K$5=$A44,VLOOKUP($U44,Inputs!$C$246:$D$324,2,FALSE),0)</f>
        <v>0</v>
      </c>
      <c r="L44" s="228">
        <f>IF(L$5=$A44,VLOOKUP($U44,Inputs!$C$246:$D$324,2,FALSE),0)</f>
        <v>0</v>
      </c>
      <c r="M44" s="193">
        <f>IF(M$5=$A44,VLOOKUP($U44,Inputs!$C$246:$D$324,2,FALSE),0)</f>
        <v>0</v>
      </c>
      <c r="N44" s="193">
        <f>IF(N$5=$A44,VLOOKUP($U44,Inputs!$C$246:$D$324,2,FALSE),0)</f>
        <v>1</v>
      </c>
      <c r="O44" s="193">
        <f>IF(O$5=$A44,VLOOKUP($U44,Inputs!$C$246:$D$324,2,FALSE),0)</f>
        <v>0</v>
      </c>
      <c r="P44" s="193">
        <f>IF(P$5=$A44,VLOOKUP($U44,Inputs!$C$246:$D$324,2,FALSE),0)</f>
        <v>0</v>
      </c>
      <c r="Q44" s="193">
        <f>IF(Q$5=$A44,VLOOKUP($U44,Inputs!$C$246:$D$324,2,FALSE),0)</f>
        <v>0</v>
      </c>
      <c r="R44" s="193">
        <f>IF(R$5=$A44,VLOOKUP($U44,Inputs!$C$246:$D$324,2,FALSE),0)</f>
        <v>0</v>
      </c>
      <c r="S44" s="193">
        <f>IF(S$5=$A44,VLOOKUP($U44,Inputs!$C$246:$D$324,2,FALSE),0)</f>
        <v>0</v>
      </c>
      <c r="T44" s="193">
        <v>0</v>
      </c>
      <c r="U44" s="92" t="str">
        <f t="shared" si="0"/>
        <v>Palmerston North City_Powerco</v>
      </c>
      <c r="X44" s="99"/>
      <c r="Y44" s="147">
        <f t="shared" si="1"/>
        <v>1</v>
      </c>
      <c r="AC44" s="92"/>
    </row>
    <row r="45" spans="1:29">
      <c r="A45" s="92" t="str">
        <f>VLOOKUP($B45,Inputs!$A$246:$B$324,2,FALSE)</f>
        <v>Scanpower</v>
      </c>
      <c r="B45" s="92" t="str">
        <f>Inputs!A133</f>
        <v>Tararua District</v>
      </c>
      <c r="C45" s="193">
        <f>IF(C$5=$A45,VLOOKUP($U45,Inputs!$C$246:$D$324,2,FALSE),0)</f>
        <v>0</v>
      </c>
      <c r="D45" s="193">
        <f>IF(D$5=$A45,VLOOKUP($U45,Inputs!$C$246:$D$324,2,FALSE),0)</f>
        <v>0</v>
      </c>
      <c r="E45" s="193">
        <f>IF(E$5=$A45,VLOOKUP($U45,Inputs!$C$246:$D$324,2,FALSE),0)</f>
        <v>0</v>
      </c>
      <c r="F45" s="193">
        <f>IF(F$5=$A45,VLOOKUP($U45,Inputs!$C$246:$D$324,2,FALSE),0)</f>
        <v>0</v>
      </c>
      <c r="G45" s="193">
        <f>IF(G$5=$A45,VLOOKUP($U45,Inputs!$C$246:$D$324,2,FALSE),0)</f>
        <v>0</v>
      </c>
      <c r="H45" s="193">
        <f>IF(H$5=$A45,VLOOKUP($U45,Inputs!$C$246:$D$324,2,FALSE),0)</f>
        <v>0</v>
      </c>
      <c r="I45" s="193">
        <f>IF(I$5=$A45,VLOOKUP($U45,Inputs!$C$246:$D$324,2,FALSE),0)</f>
        <v>0</v>
      </c>
      <c r="J45" s="193">
        <f>IF(J$5=$A45,VLOOKUP($U45,Inputs!$C$246:$D$324,2,FALSE),0)</f>
        <v>0</v>
      </c>
      <c r="K45" s="193">
        <f>IF(K$5=$A45,VLOOKUP($U45,Inputs!$C$246:$D$324,2,FALSE),0)</f>
        <v>0</v>
      </c>
      <c r="L45" s="228">
        <f>IF(L$5=$A45,VLOOKUP($U45,Inputs!$C$246:$D$324,2,FALSE),0)</f>
        <v>0</v>
      </c>
      <c r="M45" s="193">
        <f>IF(M$5=$A45,VLOOKUP($U45,Inputs!$C$246:$D$324,2,FALSE),0)</f>
        <v>0</v>
      </c>
      <c r="N45" s="193">
        <f>IF(N$5=$A45,VLOOKUP($U45,Inputs!$C$246:$D$324,2,FALSE),0)</f>
        <v>0</v>
      </c>
      <c r="O45" s="193">
        <f>IF(O$5=$A45,VLOOKUP($U45,Inputs!$C$246:$D$324,2,FALSE),0)</f>
        <v>0</v>
      </c>
      <c r="P45" s="193">
        <f>IF(P$5=$A45,VLOOKUP($U45,Inputs!$C$246:$D$324,2,FALSE),0)</f>
        <v>0</v>
      </c>
      <c r="Q45" s="193">
        <f>IF(Q$5=$A45,VLOOKUP($U45,Inputs!$C$246:$D$324,2,FALSE),0)</f>
        <v>0</v>
      </c>
      <c r="R45" s="193">
        <f>IF(R$5=$A45,VLOOKUP($U45,Inputs!$C$246:$D$324,2,FALSE),0)</f>
        <v>0</v>
      </c>
      <c r="S45" s="193">
        <f>IF(S$5=$A45,VLOOKUP($U45,Inputs!$C$246:$D$324,2,FALSE),0)</f>
        <v>0</v>
      </c>
      <c r="T45" s="193">
        <v>0.73753191489361702</v>
      </c>
      <c r="U45" s="92" t="str">
        <f t="shared" si="0"/>
        <v>Tararua District_Scanpower</v>
      </c>
      <c r="X45" s="99"/>
      <c r="Y45" s="147">
        <f t="shared" si="1"/>
        <v>0.73753191489361702</v>
      </c>
      <c r="AC45" s="92"/>
    </row>
    <row r="46" spans="1:29">
      <c r="A46" s="92" t="str">
        <f>VLOOKUP($B46,Inputs!$A$246:$B$324,2,FALSE)</f>
        <v>Electra</v>
      </c>
      <c r="B46" s="92" t="str">
        <f>Inputs!A134</f>
        <v>Horowhenua District</v>
      </c>
      <c r="C46" s="193">
        <f>IF(C$5=$A46,VLOOKUP($U46,Inputs!$C$246:$D$324,2,FALSE),0)</f>
        <v>0</v>
      </c>
      <c r="D46" s="193">
        <f>IF(D$5=$A46,VLOOKUP($U46,Inputs!$C$246:$D$324,2,FALSE),0)</f>
        <v>0</v>
      </c>
      <c r="E46" s="193">
        <f>IF(E$5=$A46,VLOOKUP($U46,Inputs!$C$246:$D$324,2,FALSE),0)</f>
        <v>0</v>
      </c>
      <c r="F46" s="193">
        <f>IF(F$5=$A46,VLOOKUP($U46,Inputs!$C$246:$D$324,2,FALSE),0)</f>
        <v>0</v>
      </c>
      <c r="G46" s="193">
        <f>IF(G$5=$A46,VLOOKUP($U46,Inputs!$C$246:$D$324,2,FALSE),0)</f>
        <v>0</v>
      </c>
      <c r="H46" s="193">
        <f>IF(H$5=$A46,VLOOKUP($U46,Inputs!$C$246:$D$324,2,FALSE),0)</f>
        <v>0</v>
      </c>
      <c r="I46" s="193">
        <f>IF(I$5=$A46,VLOOKUP($U46,Inputs!$C$246:$D$324,2,FALSE),0)</f>
        <v>0</v>
      </c>
      <c r="J46" s="193">
        <f>IF(J$5=$A46,VLOOKUP($U46,Inputs!$C$246:$D$324,2,FALSE),0)</f>
        <v>0</v>
      </c>
      <c r="K46" s="193">
        <f>IF(K$5=$A46,VLOOKUP($U46,Inputs!$C$246:$D$324,2,FALSE),0)</f>
        <v>0</v>
      </c>
      <c r="L46" s="228">
        <f>IF(L$5=$A46,VLOOKUP($U46,Inputs!$C$246:$D$324,2,FALSE),0)</f>
        <v>0</v>
      </c>
      <c r="M46" s="193">
        <f>IF(M$5=$A46,VLOOKUP($U46,Inputs!$C$246:$D$324,2,FALSE),0)</f>
        <v>0</v>
      </c>
      <c r="N46" s="193">
        <f>IF(N$5=$A46,VLOOKUP($U46,Inputs!$C$246:$D$324,2,FALSE),0)</f>
        <v>0</v>
      </c>
      <c r="O46" s="193">
        <f>IF(O$5=$A46,VLOOKUP($U46,Inputs!$C$246:$D$324,2,FALSE),0)</f>
        <v>0</v>
      </c>
      <c r="P46" s="193">
        <f>IF(P$5=$A46,VLOOKUP($U46,Inputs!$C$246:$D$324,2,FALSE),0)</f>
        <v>0</v>
      </c>
      <c r="Q46" s="193">
        <f>IF(Q$5=$A46,VLOOKUP($U46,Inputs!$C$246:$D$324,2,FALSE),0)</f>
        <v>0</v>
      </c>
      <c r="R46" s="193">
        <f>IF(R$5=$A46,VLOOKUP($U46,Inputs!$C$246:$D$324,2,FALSE),0)</f>
        <v>0</v>
      </c>
      <c r="S46" s="193">
        <f>IF(S$5=$A46,VLOOKUP($U46,Inputs!$C$246:$D$324,2,FALSE),0)</f>
        <v>0</v>
      </c>
      <c r="T46" s="193">
        <v>1</v>
      </c>
      <c r="U46" s="92" t="str">
        <f t="shared" si="0"/>
        <v>Horowhenua District_Electra</v>
      </c>
      <c r="X46" s="99"/>
      <c r="Y46" s="147">
        <f t="shared" si="1"/>
        <v>1</v>
      </c>
      <c r="AC46" s="92"/>
    </row>
    <row r="47" spans="1:29">
      <c r="A47" s="92" t="str">
        <f>VLOOKUP($B47,Inputs!$A$246:$B$324,2,FALSE)</f>
        <v>Electra</v>
      </c>
      <c r="B47" s="92" t="str">
        <f>Inputs!A135</f>
        <v>Kapiti Coast District</v>
      </c>
      <c r="C47" s="193">
        <f>IF(C$5=$A47,VLOOKUP($U47,Inputs!$C$246:$D$324,2,FALSE),0)</f>
        <v>0</v>
      </c>
      <c r="D47" s="193">
        <f>IF(D$5=$A47,VLOOKUP($U47,Inputs!$C$246:$D$324,2,FALSE),0)</f>
        <v>0</v>
      </c>
      <c r="E47" s="193">
        <f>IF(E$5=$A47,VLOOKUP($U47,Inputs!$C$246:$D$324,2,FALSE),0)</f>
        <v>0</v>
      </c>
      <c r="F47" s="193">
        <f>IF(F$5=$A47,VLOOKUP($U47,Inputs!$C$246:$D$324,2,FALSE),0)</f>
        <v>0</v>
      </c>
      <c r="G47" s="193">
        <f>IF(G$5=$A47,VLOOKUP($U47,Inputs!$C$246:$D$324,2,FALSE),0)</f>
        <v>0</v>
      </c>
      <c r="H47" s="193">
        <f>IF(H$5=$A47,VLOOKUP($U47,Inputs!$C$246:$D$324,2,FALSE),0)</f>
        <v>0</v>
      </c>
      <c r="I47" s="193">
        <f>IF(I$5=$A47,VLOOKUP($U47,Inputs!$C$246:$D$324,2,FALSE),0)</f>
        <v>0</v>
      </c>
      <c r="J47" s="193">
        <f>IF(J$5=$A47,VLOOKUP($U47,Inputs!$C$246:$D$324,2,FALSE),0)</f>
        <v>0</v>
      </c>
      <c r="K47" s="193">
        <f>IF(K$5=$A47,VLOOKUP($U47,Inputs!$C$246:$D$324,2,FALSE),0)</f>
        <v>0</v>
      </c>
      <c r="L47" s="228">
        <f>IF(L$5=$A47,VLOOKUP($U47,Inputs!$C$246:$D$324,2,FALSE),0)</f>
        <v>0</v>
      </c>
      <c r="M47" s="193">
        <f>IF(M$5=$A47,VLOOKUP($U47,Inputs!$C$246:$D$324,2,FALSE),0)</f>
        <v>0</v>
      </c>
      <c r="N47" s="193">
        <f>IF(N$5=$A47,VLOOKUP($U47,Inputs!$C$246:$D$324,2,FALSE),0)</f>
        <v>0</v>
      </c>
      <c r="O47" s="193">
        <f>IF(O$5=$A47,VLOOKUP($U47,Inputs!$C$246:$D$324,2,FALSE),0)</f>
        <v>0</v>
      </c>
      <c r="P47" s="193">
        <f>IF(P$5=$A47,VLOOKUP($U47,Inputs!$C$246:$D$324,2,FALSE),0)</f>
        <v>0</v>
      </c>
      <c r="Q47" s="193">
        <f>IF(Q$5=$A47,VLOOKUP($U47,Inputs!$C$246:$D$324,2,FALSE),0)</f>
        <v>0</v>
      </c>
      <c r="R47" s="193">
        <f>IF(R$5=$A47,VLOOKUP($U47,Inputs!$C$246:$D$324,2,FALSE),0)</f>
        <v>0</v>
      </c>
      <c r="S47" s="193">
        <f>IF(S$5=$A47,VLOOKUP($U47,Inputs!$C$246:$D$324,2,FALSE),0)</f>
        <v>0</v>
      </c>
      <c r="T47" s="193">
        <v>1</v>
      </c>
      <c r="U47" s="92" t="str">
        <f t="shared" si="0"/>
        <v>Kapiti Coast District_Electra</v>
      </c>
      <c r="X47" s="99"/>
      <c r="Y47" s="147">
        <f t="shared" si="1"/>
        <v>1</v>
      </c>
      <c r="AC47" s="92"/>
    </row>
    <row r="48" spans="1:29">
      <c r="A48" s="92" t="str">
        <f>VLOOKUP($B48,Inputs!$A$246:$B$324,2,FALSE)</f>
        <v>Wellington Electricity</v>
      </c>
      <c r="B48" s="92" t="str">
        <f>Inputs!A136</f>
        <v>Porirua City</v>
      </c>
      <c r="C48" s="193">
        <f>IF(C$5=$A48,VLOOKUP($U48,Inputs!$C$246:$D$324,2,FALSE),0)</f>
        <v>0</v>
      </c>
      <c r="D48" s="193">
        <f>IF(D$5=$A48,VLOOKUP($U48,Inputs!$C$246:$D$324,2,FALSE),0)</f>
        <v>0</v>
      </c>
      <c r="E48" s="193">
        <f>IF(E$5=$A48,VLOOKUP($U48,Inputs!$C$246:$D$324,2,FALSE),0)</f>
        <v>0</v>
      </c>
      <c r="F48" s="193">
        <f>IF(F$5=$A48,VLOOKUP($U48,Inputs!$C$246:$D$324,2,FALSE),0)</f>
        <v>0</v>
      </c>
      <c r="G48" s="193">
        <f>IF(G$5=$A48,VLOOKUP($U48,Inputs!$C$246:$D$324,2,FALSE),0)</f>
        <v>0</v>
      </c>
      <c r="H48" s="193">
        <f>IF(H$5=$A48,VLOOKUP($U48,Inputs!$C$246:$D$324,2,FALSE),0)</f>
        <v>0</v>
      </c>
      <c r="I48" s="193">
        <f>IF(I$5=$A48,VLOOKUP($U48,Inputs!$C$246:$D$324,2,FALSE),0)</f>
        <v>0</v>
      </c>
      <c r="J48" s="193">
        <f>IF(J$5=$A48,VLOOKUP($U48,Inputs!$C$246:$D$324,2,FALSE),0)</f>
        <v>0</v>
      </c>
      <c r="K48" s="193">
        <f>IF(K$5=$A48,VLOOKUP($U48,Inputs!$C$246:$D$324,2,FALSE),0)</f>
        <v>0</v>
      </c>
      <c r="L48" s="228">
        <f>IF(L$5=$A48,VLOOKUP($U48,Inputs!$C$246:$D$324,2,FALSE),0)</f>
        <v>0</v>
      </c>
      <c r="M48" s="193">
        <f>IF(M$5=$A48,VLOOKUP($U48,Inputs!$C$246:$D$324,2,FALSE),0)</f>
        <v>0</v>
      </c>
      <c r="N48" s="193">
        <f>IF(N$5=$A48,VLOOKUP($U48,Inputs!$C$246:$D$324,2,FALSE),0)</f>
        <v>0</v>
      </c>
      <c r="O48" s="193">
        <f>IF(O$5=$A48,VLOOKUP($U48,Inputs!$C$246:$D$324,2,FALSE),0)</f>
        <v>0</v>
      </c>
      <c r="P48" s="193">
        <f>IF(P$5=$A48,VLOOKUP($U48,Inputs!$C$246:$D$324,2,FALSE),0)</f>
        <v>0</v>
      </c>
      <c r="Q48" s="193">
        <f>IF(Q$5=$A48,VLOOKUP($U48,Inputs!$C$246:$D$324,2,FALSE),0)</f>
        <v>0</v>
      </c>
      <c r="R48" s="193">
        <f>IF(R$5=$A48,VLOOKUP($U48,Inputs!$C$246:$D$324,2,FALSE),0)</f>
        <v>0</v>
      </c>
      <c r="S48" s="193">
        <f>IF(S$5=$A48,VLOOKUP($U48,Inputs!$C$246:$D$324,2,FALSE),0)</f>
        <v>1</v>
      </c>
      <c r="T48" s="193">
        <v>0</v>
      </c>
      <c r="U48" s="92" t="str">
        <f t="shared" si="0"/>
        <v>Porirua City_Wellington Electricity</v>
      </c>
      <c r="X48" s="99"/>
      <c r="Y48" s="147">
        <f t="shared" si="1"/>
        <v>1</v>
      </c>
      <c r="AC48" s="92"/>
    </row>
    <row r="49" spans="1:29">
      <c r="A49" s="92" t="str">
        <f>VLOOKUP($B49,Inputs!$A$246:$B$324,2,FALSE)</f>
        <v>Wellington Electricity</v>
      </c>
      <c r="B49" s="92" t="str">
        <f>Inputs!A137</f>
        <v>Upper Hutt City</v>
      </c>
      <c r="C49" s="193">
        <f>IF(C$5=$A49,VLOOKUP($U49,Inputs!$C$246:$D$324,2,FALSE),0)</f>
        <v>0</v>
      </c>
      <c r="D49" s="193">
        <f>IF(D$5=$A49,VLOOKUP($U49,Inputs!$C$246:$D$324,2,FALSE),0)</f>
        <v>0</v>
      </c>
      <c r="E49" s="193">
        <f>IF(E$5=$A49,VLOOKUP($U49,Inputs!$C$246:$D$324,2,FALSE),0)</f>
        <v>0</v>
      </c>
      <c r="F49" s="193">
        <f>IF(F$5=$A49,VLOOKUP($U49,Inputs!$C$246:$D$324,2,FALSE),0)</f>
        <v>0</v>
      </c>
      <c r="G49" s="193">
        <f>IF(G$5=$A49,VLOOKUP($U49,Inputs!$C$246:$D$324,2,FALSE),0)</f>
        <v>0</v>
      </c>
      <c r="H49" s="193">
        <f>IF(H$5=$A49,VLOOKUP($U49,Inputs!$C$246:$D$324,2,FALSE),0)</f>
        <v>0</v>
      </c>
      <c r="I49" s="193">
        <f>IF(I$5=$A49,VLOOKUP($U49,Inputs!$C$246:$D$324,2,FALSE),0)</f>
        <v>0</v>
      </c>
      <c r="J49" s="193">
        <f>IF(J$5=$A49,VLOOKUP($U49,Inputs!$C$246:$D$324,2,FALSE),0)</f>
        <v>0</v>
      </c>
      <c r="K49" s="193">
        <f>IF(K$5=$A49,VLOOKUP($U49,Inputs!$C$246:$D$324,2,FALSE),0)</f>
        <v>0</v>
      </c>
      <c r="L49" s="228">
        <f>IF(L$5=$A49,VLOOKUP($U49,Inputs!$C$246:$D$324,2,FALSE),0)</f>
        <v>0</v>
      </c>
      <c r="M49" s="193">
        <f>IF(M$5=$A49,VLOOKUP($U49,Inputs!$C$246:$D$324,2,FALSE),0)</f>
        <v>0</v>
      </c>
      <c r="N49" s="193">
        <f>IF(N$5=$A49,VLOOKUP($U49,Inputs!$C$246:$D$324,2,FALSE),0)</f>
        <v>0</v>
      </c>
      <c r="O49" s="193">
        <f>IF(O$5=$A49,VLOOKUP($U49,Inputs!$C$246:$D$324,2,FALSE),0)</f>
        <v>0</v>
      </c>
      <c r="P49" s="193">
        <f>IF(P$5=$A49,VLOOKUP($U49,Inputs!$C$246:$D$324,2,FALSE),0)</f>
        <v>0</v>
      </c>
      <c r="Q49" s="193">
        <f>IF(Q$5=$A49,VLOOKUP($U49,Inputs!$C$246:$D$324,2,FALSE),0)</f>
        <v>0</v>
      </c>
      <c r="R49" s="193">
        <f>IF(R$5=$A49,VLOOKUP($U49,Inputs!$C$246:$D$324,2,FALSE),0)</f>
        <v>0</v>
      </c>
      <c r="S49" s="193">
        <f>IF(S$5=$A49,VLOOKUP($U49,Inputs!$C$246:$D$324,2,FALSE),0)</f>
        <v>1</v>
      </c>
      <c r="T49" s="193">
        <v>0</v>
      </c>
      <c r="U49" s="92" t="str">
        <f t="shared" si="0"/>
        <v>Upper Hutt City_Wellington Electricity</v>
      </c>
      <c r="X49" s="99"/>
      <c r="Y49" s="147">
        <f t="shared" si="1"/>
        <v>1</v>
      </c>
      <c r="AC49" s="92"/>
    </row>
    <row r="50" spans="1:29">
      <c r="A50" s="92" t="str">
        <f>VLOOKUP($B50,Inputs!$A$246:$B$324,2,FALSE)</f>
        <v>Wellington Electricity</v>
      </c>
      <c r="B50" s="92" t="str">
        <f>Inputs!A138</f>
        <v>Lower Hutt City</v>
      </c>
      <c r="C50" s="193">
        <f>IF(C$5=$A50,VLOOKUP($U50,Inputs!$C$246:$D$324,2,FALSE),0)</f>
        <v>0</v>
      </c>
      <c r="D50" s="193">
        <f>IF(D$5=$A50,VLOOKUP($U50,Inputs!$C$246:$D$324,2,FALSE),0)</f>
        <v>0</v>
      </c>
      <c r="E50" s="193">
        <f>IF(E$5=$A50,VLOOKUP($U50,Inputs!$C$246:$D$324,2,FALSE),0)</f>
        <v>0</v>
      </c>
      <c r="F50" s="193">
        <f>IF(F$5=$A50,VLOOKUP($U50,Inputs!$C$246:$D$324,2,FALSE),0)</f>
        <v>0</v>
      </c>
      <c r="G50" s="193">
        <f>IF(G$5=$A50,VLOOKUP($U50,Inputs!$C$246:$D$324,2,FALSE),0)</f>
        <v>0</v>
      </c>
      <c r="H50" s="193">
        <f>IF(H$5=$A50,VLOOKUP($U50,Inputs!$C$246:$D$324,2,FALSE),0)</f>
        <v>0</v>
      </c>
      <c r="I50" s="193">
        <f>IF(I$5=$A50,VLOOKUP($U50,Inputs!$C$246:$D$324,2,FALSE),0)</f>
        <v>0</v>
      </c>
      <c r="J50" s="193">
        <f>IF(J$5=$A50,VLOOKUP($U50,Inputs!$C$246:$D$324,2,FALSE),0)</f>
        <v>0</v>
      </c>
      <c r="K50" s="193">
        <f>IF(K$5=$A50,VLOOKUP($U50,Inputs!$C$246:$D$324,2,FALSE),0)</f>
        <v>0</v>
      </c>
      <c r="L50" s="228">
        <f>IF(L$5=$A50,VLOOKUP($U50,Inputs!$C$246:$D$324,2,FALSE),0)</f>
        <v>0</v>
      </c>
      <c r="M50" s="193">
        <f>IF(M$5=$A50,VLOOKUP($U50,Inputs!$C$246:$D$324,2,FALSE),0)</f>
        <v>0</v>
      </c>
      <c r="N50" s="193">
        <f>IF(N$5=$A50,VLOOKUP($U50,Inputs!$C$246:$D$324,2,FALSE),0)</f>
        <v>0</v>
      </c>
      <c r="O50" s="193">
        <f>IF(O$5=$A50,VLOOKUP($U50,Inputs!$C$246:$D$324,2,FALSE),0)</f>
        <v>0</v>
      </c>
      <c r="P50" s="193">
        <f>IF(P$5=$A50,VLOOKUP($U50,Inputs!$C$246:$D$324,2,FALSE),0)</f>
        <v>0</v>
      </c>
      <c r="Q50" s="193">
        <f>IF(Q$5=$A50,VLOOKUP($U50,Inputs!$C$246:$D$324,2,FALSE),0)</f>
        <v>0</v>
      </c>
      <c r="R50" s="193">
        <f>IF(R$5=$A50,VLOOKUP($U50,Inputs!$C$246:$D$324,2,FALSE),0)</f>
        <v>0</v>
      </c>
      <c r="S50" s="193">
        <f>IF(S$5=$A50,VLOOKUP($U50,Inputs!$C$246:$D$324,2,FALSE),0)</f>
        <v>1</v>
      </c>
      <c r="T50" s="193">
        <v>0</v>
      </c>
      <c r="U50" s="92" t="str">
        <f t="shared" si="0"/>
        <v>Lower Hutt City_Wellington Electricity</v>
      </c>
      <c r="X50" s="99"/>
      <c r="Y50" s="147">
        <f t="shared" si="1"/>
        <v>1</v>
      </c>
      <c r="AC50" s="92"/>
    </row>
    <row r="51" spans="1:29">
      <c r="A51" s="92" t="str">
        <f>VLOOKUP($B51,Inputs!$A$246:$B$324,2,FALSE)</f>
        <v>Wellington Electricity</v>
      </c>
      <c r="B51" s="92" t="str">
        <f>Inputs!A139</f>
        <v>Wellington City</v>
      </c>
      <c r="C51" s="193">
        <f>IF(C$5=$A51,VLOOKUP($U51,Inputs!$C$246:$D$324,2,FALSE),0)</f>
        <v>0</v>
      </c>
      <c r="D51" s="193">
        <f>IF(D$5=$A51,VLOOKUP($U51,Inputs!$C$246:$D$324,2,FALSE),0)</f>
        <v>0</v>
      </c>
      <c r="E51" s="193">
        <f>IF(E$5=$A51,VLOOKUP($U51,Inputs!$C$246:$D$324,2,FALSE),0)</f>
        <v>0</v>
      </c>
      <c r="F51" s="193">
        <f>IF(F$5=$A51,VLOOKUP($U51,Inputs!$C$246:$D$324,2,FALSE),0)</f>
        <v>0</v>
      </c>
      <c r="G51" s="193">
        <f>IF(G$5=$A51,VLOOKUP($U51,Inputs!$C$246:$D$324,2,FALSE),0)</f>
        <v>0</v>
      </c>
      <c r="H51" s="193">
        <f>IF(H$5=$A51,VLOOKUP($U51,Inputs!$C$246:$D$324,2,FALSE),0)</f>
        <v>0</v>
      </c>
      <c r="I51" s="193">
        <f>IF(I$5=$A51,VLOOKUP($U51,Inputs!$C$246:$D$324,2,FALSE),0)</f>
        <v>0</v>
      </c>
      <c r="J51" s="193">
        <f>IF(J$5=$A51,VLOOKUP($U51,Inputs!$C$246:$D$324,2,FALSE),0)</f>
        <v>0</v>
      </c>
      <c r="K51" s="193">
        <f>IF(K$5=$A51,VLOOKUP($U51,Inputs!$C$246:$D$324,2,FALSE),0)</f>
        <v>0</v>
      </c>
      <c r="L51" s="228">
        <f>IF(L$5=$A51,VLOOKUP($U51,Inputs!$C$246:$D$324,2,FALSE),0)</f>
        <v>0</v>
      </c>
      <c r="M51" s="193">
        <f>IF(M$5=$A51,VLOOKUP($U51,Inputs!$C$246:$D$324,2,FALSE),0)</f>
        <v>0</v>
      </c>
      <c r="N51" s="193">
        <f>IF(N$5=$A51,VLOOKUP($U51,Inputs!$C$246:$D$324,2,FALSE),0)</f>
        <v>0</v>
      </c>
      <c r="O51" s="193">
        <f>IF(O$5=$A51,VLOOKUP($U51,Inputs!$C$246:$D$324,2,FALSE),0)</f>
        <v>0</v>
      </c>
      <c r="P51" s="193">
        <f>IF(P$5=$A51,VLOOKUP($U51,Inputs!$C$246:$D$324,2,FALSE),0)</f>
        <v>0</v>
      </c>
      <c r="Q51" s="193">
        <f>IF(Q$5=$A51,VLOOKUP($U51,Inputs!$C$246:$D$324,2,FALSE),0)</f>
        <v>0</v>
      </c>
      <c r="R51" s="193">
        <f>IF(R$5=$A51,VLOOKUP($U51,Inputs!$C$246:$D$324,2,FALSE),0)</f>
        <v>0</v>
      </c>
      <c r="S51" s="193">
        <f>IF(S$5=$A51,VLOOKUP($U51,Inputs!$C$246:$D$324,2,FALSE),0)</f>
        <v>1</v>
      </c>
      <c r="T51" s="193">
        <v>0</v>
      </c>
      <c r="U51" s="92" t="str">
        <f t="shared" si="0"/>
        <v>Wellington City_Wellington Electricity</v>
      </c>
      <c r="X51" s="99"/>
      <c r="Y51" s="147">
        <f t="shared" si="1"/>
        <v>1</v>
      </c>
      <c r="AC51" s="92"/>
    </row>
    <row r="52" spans="1:29">
      <c r="A52" s="92" t="str">
        <f>VLOOKUP($B52,Inputs!$A$246:$B$324,2,FALSE)</f>
        <v>Powerco</v>
      </c>
      <c r="B52" s="92" t="str">
        <f>Inputs!A140</f>
        <v>Masterton District</v>
      </c>
      <c r="C52" s="193">
        <f>IF(C$5=$A52,VLOOKUP($U52,Inputs!$C$246:$D$324,2,FALSE),0)</f>
        <v>0</v>
      </c>
      <c r="D52" s="193">
        <f>IF(D$5=$A52,VLOOKUP($U52,Inputs!$C$246:$D$324,2,FALSE),0)</f>
        <v>0</v>
      </c>
      <c r="E52" s="193">
        <f>IF(E$5=$A52,VLOOKUP($U52,Inputs!$C$246:$D$324,2,FALSE),0)</f>
        <v>0</v>
      </c>
      <c r="F52" s="193">
        <f>IF(F$5=$A52,VLOOKUP($U52,Inputs!$C$246:$D$324,2,FALSE),0)</f>
        <v>0</v>
      </c>
      <c r="G52" s="193">
        <f>IF(G$5=$A52,VLOOKUP($U52,Inputs!$C$246:$D$324,2,FALSE),0)</f>
        <v>0</v>
      </c>
      <c r="H52" s="193">
        <f>IF(H$5=$A52,VLOOKUP($U52,Inputs!$C$246:$D$324,2,FALSE),0)</f>
        <v>0</v>
      </c>
      <c r="I52" s="193">
        <f>IF(I$5=$A52,VLOOKUP($U52,Inputs!$C$246:$D$324,2,FALSE),0)</f>
        <v>0</v>
      </c>
      <c r="J52" s="193">
        <f>IF(J$5=$A52,VLOOKUP($U52,Inputs!$C$246:$D$324,2,FALSE),0)</f>
        <v>0</v>
      </c>
      <c r="K52" s="193">
        <f>IF(K$5=$A52,VLOOKUP($U52,Inputs!$C$246:$D$324,2,FALSE),0)</f>
        <v>0</v>
      </c>
      <c r="L52" s="228">
        <f>IF(L$5=$A52,VLOOKUP($U52,Inputs!$C$246:$D$324,2,FALSE),0)</f>
        <v>0</v>
      </c>
      <c r="M52" s="193">
        <f>IF(M$5=$A52,VLOOKUP($U52,Inputs!$C$246:$D$324,2,FALSE),0)</f>
        <v>0</v>
      </c>
      <c r="N52" s="193">
        <f>IF(N$5=$A52,VLOOKUP($U52,Inputs!$C$246:$D$324,2,FALSE),0)</f>
        <v>1</v>
      </c>
      <c r="O52" s="193">
        <f>IF(O$5=$A52,VLOOKUP($U52,Inputs!$C$246:$D$324,2,FALSE),0)</f>
        <v>0</v>
      </c>
      <c r="P52" s="193">
        <f>IF(P$5=$A52,VLOOKUP($U52,Inputs!$C$246:$D$324,2,FALSE),0)</f>
        <v>0</v>
      </c>
      <c r="Q52" s="193">
        <f>IF(Q$5=$A52,VLOOKUP($U52,Inputs!$C$246:$D$324,2,FALSE),0)</f>
        <v>0</v>
      </c>
      <c r="R52" s="193">
        <f>IF(R$5=$A52,VLOOKUP($U52,Inputs!$C$246:$D$324,2,FALSE),0)</f>
        <v>0</v>
      </c>
      <c r="S52" s="193">
        <f>IF(S$5=$A52,VLOOKUP($U52,Inputs!$C$246:$D$324,2,FALSE),0)</f>
        <v>0</v>
      </c>
      <c r="T52" s="193">
        <v>0</v>
      </c>
      <c r="U52" s="92" t="str">
        <f t="shared" si="0"/>
        <v>Masterton District_Powerco</v>
      </c>
      <c r="X52" s="99"/>
      <c r="Y52" s="147">
        <f t="shared" si="1"/>
        <v>1</v>
      </c>
      <c r="AC52" s="92"/>
    </row>
    <row r="53" spans="1:29">
      <c r="A53" s="92" t="str">
        <f>VLOOKUP($B53,Inputs!$A$246:$B$324,2,FALSE)</f>
        <v>Powerco</v>
      </c>
      <c r="B53" s="92" t="str">
        <f>Inputs!A141</f>
        <v>Carterton District</v>
      </c>
      <c r="C53" s="193">
        <f>IF(C$5=$A53,VLOOKUP($U53,Inputs!$C$246:$D$324,2,FALSE),0)</f>
        <v>0</v>
      </c>
      <c r="D53" s="193">
        <f>IF(D$5=$A53,VLOOKUP($U53,Inputs!$C$246:$D$324,2,FALSE),0)</f>
        <v>0</v>
      </c>
      <c r="E53" s="193">
        <f>IF(E$5=$A53,VLOOKUP($U53,Inputs!$C$246:$D$324,2,FALSE),0)</f>
        <v>0</v>
      </c>
      <c r="F53" s="193">
        <f>IF(F$5=$A53,VLOOKUP($U53,Inputs!$C$246:$D$324,2,FALSE),0)</f>
        <v>0</v>
      </c>
      <c r="G53" s="193">
        <f>IF(G$5=$A53,VLOOKUP($U53,Inputs!$C$246:$D$324,2,FALSE),0)</f>
        <v>0</v>
      </c>
      <c r="H53" s="193">
        <f>IF(H$5=$A53,VLOOKUP($U53,Inputs!$C$246:$D$324,2,FALSE),0)</f>
        <v>0</v>
      </c>
      <c r="I53" s="193">
        <f>IF(I$5=$A53,VLOOKUP($U53,Inputs!$C$246:$D$324,2,FALSE),0)</f>
        <v>0</v>
      </c>
      <c r="J53" s="193">
        <f>IF(J$5=$A53,VLOOKUP($U53,Inputs!$C$246:$D$324,2,FALSE),0)</f>
        <v>0</v>
      </c>
      <c r="K53" s="193">
        <f>IF(K$5=$A53,VLOOKUP($U53,Inputs!$C$246:$D$324,2,FALSE),0)</f>
        <v>0</v>
      </c>
      <c r="L53" s="228">
        <f>IF(L$5=$A53,VLOOKUP($U53,Inputs!$C$246:$D$324,2,FALSE),0)</f>
        <v>0</v>
      </c>
      <c r="M53" s="193">
        <f>IF(M$5=$A53,VLOOKUP($U53,Inputs!$C$246:$D$324,2,FALSE),0)</f>
        <v>0</v>
      </c>
      <c r="N53" s="193">
        <f>IF(N$5=$A53,VLOOKUP($U53,Inputs!$C$246:$D$324,2,FALSE),0)</f>
        <v>1</v>
      </c>
      <c r="O53" s="193">
        <f>IF(O$5=$A53,VLOOKUP($U53,Inputs!$C$246:$D$324,2,FALSE),0)</f>
        <v>0</v>
      </c>
      <c r="P53" s="193">
        <f>IF(P$5=$A53,VLOOKUP($U53,Inputs!$C$246:$D$324,2,FALSE),0)</f>
        <v>0</v>
      </c>
      <c r="Q53" s="193">
        <f>IF(Q$5=$A53,VLOOKUP($U53,Inputs!$C$246:$D$324,2,FALSE),0)</f>
        <v>0</v>
      </c>
      <c r="R53" s="193">
        <f>IF(R$5=$A53,VLOOKUP($U53,Inputs!$C$246:$D$324,2,FALSE),0)</f>
        <v>0</v>
      </c>
      <c r="S53" s="193">
        <f>IF(S$5=$A53,VLOOKUP($U53,Inputs!$C$246:$D$324,2,FALSE),0)</f>
        <v>0</v>
      </c>
      <c r="T53" s="193">
        <v>0</v>
      </c>
      <c r="U53" s="92" t="str">
        <f t="shared" si="0"/>
        <v>Carterton District_Powerco</v>
      </c>
      <c r="X53" s="99"/>
      <c r="Y53" s="147">
        <f t="shared" si="1"/>
        <v>1</v>
      </c>
      <c r="AC53" s="92"/>
    </row>
    <row r="54" spans="1:29">
      <c r="A54" s="92" t="str">
        <f>VLOOKUP($B54,Inputs!$A$246:$B$324,2,FALSE)</f>
        <v>Powerco</v>
      </c>
      <c r="B54" s="92" t="str">
        <f>Inputs!A142</f>
        <v>South Wairarapa District</v>
      </c>
      <c r="C54" s="193">
        <f>IF(C$5=$A54,VLOOKUP($U54,Inputs!$C$246:$D$324,2,FALSE),0)</f>
        <v>0</v>
      </c>
      <c r="D54" s="193">
        <f>IF(D$5=$A54,VLOOKUP($U54,Inputs!$C$246:$D$324,2,FALSE),0)</f>
        <v>0</v>
      </c>
      <c r="E54" s="193">
        <f>IF(E$5=$A54,VLOOKUP($U54,Inputs!$C$246:$D$324,2,FALSE),0)</f>
        <v>0</v>
      </c>
      <c r="F54" s="193">
        <f>IF(F$5=$A54,VLOOKUP($U54,Inputs!$C$246:$D$324,2,FALSE),0)</f>
        <v>0</v>
      </c>
      <c r="G54" s="193">
        <f>IF(G$5=$A54,VLOOKUP($U54,Inputs!$C$246:$D$324,2,FALSE),0)</f>
        <v>0</v>
      </c>
      <c r="H54" s="193">
        <f>IF(H$5=$A54,VLOOKUP($U54,Inputs!$C$246:$D$324,2,FALSE),0)</f>
        <v>0</v>
      </c>
      <c r="I54" s="193">
        <f>IF(I$5=$A54,VLOOKUP($U54,Inputs!$C$246:$D$324,2,FALSE),0)</f>
        <v>0</v>
      </c>
      <c r="J54" s="193">
        <f>IF(J$5=$A54,VLOOKUP($U54,Inputs!$C$246:$D$324,2,FALSE),0)</f>
        <v>0</v>
      </c>
      <c r="K54" s="193">
        <f>IF(K$5=$A54,VLOOKUP($U54,Inputs!$C$246:$D$324,2,FALSE),0)</f>
        <v>0</v>
      </c>
      <c r="L54" s="228">
        <f>IF(L$5=$A54,VLOOKUP($U54,Inputs!$C$246:$D$324,2,FALSE),0)</f>
        <v>0</v>
      </c>
      <c r="M54" s="193">
        <f>IF(M$5=$A54,VLOOKUP($U54,Inputs!$C$246:$D$324,2,FALSE),0)</f>
        <v>0</v>
      </c>
      <c r="N54" s="193">
        <f>IF(N$5=$A54,VLOOKUP($U54,Inputs!$C$246:$D$324,2,FALSE),0)</f>
        <v>1</v>
      </c>
      <c r="O54" s="193">
        <f>IF(O$5=$A54,VLOOKUP($U54,Inputs!$C$246:$D$324,2,FALSE),0)</f>
        <v>0</v>
      </c>
      <c r="P54" s="193">
        <f>IF(P$5=$A54,VLOOKUP($U54,Inputs!$C$246:$D$324,2,FALSE),0)</f>
        <v>0</v>
      </c>
      <c r="Q54" s="193">
        <f>IF(Q$5=$A54,VLOOKUP($U54,Inputs!$C$246:$D$324,2,FALSE),0)</f>
        <v>0</v>
      </c>
      <c r="R54" s="193">
        <f>IF(R$5=$A54,VLOOKUP($U54,Inputs!$C$246:$D$324,2,FALSE),0)</f>
        <v>0</v>
      </c>
      <c r="S54" s="193">
        <f>IF(S$5=$A54,VLOOKUP($U54,Inputs!$C$246:$D$324,2,FALSE),0)</f>
        <v>0</v>
      </c>
      <c r="T54" s="193">
        <v>0</v>
      </c>
      <c r="U54" s="92" t="str">
        <f t="shared" si="0"/>
        <v>South Wairarapa District_Powerco</v>
      </c>
      <c r="X54" s="99"/>
      <c r="Y54" s="147">
        <f t="shared" si="1"/>
        <v>1</v>
      </c>
      <c r="AC54" s="92"/>
    </row>
    <row r="55" spans="1:29">
      <c r="A55" s="92" t="str">
        <f>VLOOKUP($B55,Inputs!$A$246:$B$324,2,FALSE)</f>
        <v>Network Tasman</v>
      </c>
      <c r="B55" s="92" t="str">
        <f>Inputs!A143</f>
        <v>Tasman District</v>
      </c>
      <c r="C55" s="193">
        <f>IF(C$5=$A55,VLOOKUP($U55,Inputs!$C$246:$D$324,2,FALSE),0)</f>
        <v>0</v>
      </c>
      <c r="D55" s="193">
        <f>IF(D$5=$A55,VLOOKUP($U55,Inputs!$C$246:$D$324,2,FALSE),0)</f>
        <v>0</v>
      </c>
      <c r="E55" s="193">
        <f>IF(E$5=$A55,VLOOKUP($U55,Inputs!$C$246:$D$324,2,FALSE),0)</f>
        <v>0</v>
      </c>
      <c r="F55" s="193">
        <f>IF(F$5=$A55,VLOOKUP($U55,Inputs!$C$246:$D$324,2,FALSE),0)</f>
        <v>0</v>
      </c>
      <c r="G55" s="193">
        <f>IF(G$5=$A55,VLOOKUP($U55,Inputs!$C$246:$D$324,2,FALSE),0)</f>
        <v>0</v>
      </c>
      <c r="H55" s="193">
        <f>IF(H$5=$A55,VLOOKUP($U55,Inputs!$C$246:$D$324,2,FALSE),0)</f>
        <v>0</v>
      </c>
      <c r="I55" s="193">
        <f>IF(I$5=$A55,VLOOKUP($U55,Inputs!$C$246:$D$324,2,FALSE),0)</f>
        <v>0</v>
      </c>
      <c r="J55" s="193">
        <f>IF(J$5=$A55,VLOOKUP($U55,Inputs!$C$246:$D$324,2,FALSE),0)</f>
        <v>0</v>
      </c>
      <c r="K55" s="193">
        <f>IF(K$5=$A55,VLOOKUP($U55,Inputs!$C$246:$D$324,2,FALSE),0)</f>
        <v>1</v>
      </c>
      <c r="L55" s="228">
        <f>IF(L$5=$A55,VLOOKUP($U55,Inputs!$C$246:$D$324,2,FALSE),0)</f>
        <v>0</v>
      </c>
      <c r="M55" s="193">
        <f>IF(M$5=$A55,VLOOKUP($U55,Inputs!$C$246:$D$324,2,FALSE),0)</f>
        <v>0</v>
      </c>
      <c r="N55" s="193">
        <f>IF(N$5=$A55,VLOOKUP($U55,Inputs!$C$246:$D$324,2,FALSE),0)</f>
        <v>0</v>
      </c>
      <c r="O55" s="193">
        <f>IF(O$5=$A55,VLOOKUP($U55,Inputs!$C$246:$D$324,2,FALSE),0)</f>
        <v>0</v>
      </c>
      <c r="P55" s="193">
        <f>IF(P$5=$A55,VLOOKUP($U55,Inputs!$C$246:$D$324,2,FALSE),0)</f>
        <v>0</v>
      </c>
      <c r="Q55" s="193">
        <f>IF(Q$5=$A55,VLOOKUP($U55,Inputs!$C$246:$D$324,2,FALSE),0)</f>
        <v>0</v>
      </c>
      <c r="R55" s="193">
        <f>IF(R$5=$A55,VLOOKUP($U55,Inputs!$C$246:$D$324,2,FALSE),0)</f>
        <v>0</v>
      </c>
      <c r="S55" s="193">
        <f>IF(S$5=$A55,VLOOKUP($U55,Inputs!$C$246:$D$324,2,FALSE),0)</f>
        <v>0</v>
      </c>
      <c r="T55" s="193">
        <v>0</v>
      </c>
      <c r="U55" s="92" t="str">
        <f t="shared" si="0"/>
        <v>Tasman District_Network Tasman</v>
      </c>
      <c r="X55" s="99"/>
      <c r="Y55" s="147">
        <f t="shared" si="1"/>
        <v>1</v>
      </c>
      <c r="AC55" s="92"/>
    </row>
    <row r="56" spans="1:29">
      <c r="A56" s="92" t="str">
        <f>VLOOKUP($B56,Inputs!$A$246:$B$324,2,FALSE)</f>
        <v>Nelson Electricity</v>
      </c>
      <c r="B56" s="92" t="str">
        <f>Inputs!A144</f>
        <v>Nelson City</v>
      </c>
      <c r="C56" s="193">
        <f>IF(C$5=$A56,VLOOKUP($U56,Inputs!$C$246:$D$324,2,FALSE),0)</f>
        <v>0</v>
      </c>
      <c r="D56" s="193">
        <f>IF(D$5=$A56,VLOOKUP($U56,Inputs!$C$246:$D$324,2,FALSE),0)</f>
        <v>0</v>
      </c>
      <c r="E56" s="193">
        <f>IF(E$5=$A56,VLOOKUP($U56,Inputs!$C$246:$D$324,2,FALSE),0)</f>
        <v>0</v>
      </c>
      <c r="F56" s="193">
        <f>IF(F$5=$A56,VLOOKUP($U56,Inputs!$C$246:$D$324,2,FALSE),0)</f>
        <v>0</v>
      </c>
      <c r="G56" s="193">
        <f>IF(G$5=$A56,VLOOKUP($U56,Inputs!$C$246:$D$324,2,FALSE),0)</f>
        <v>0</v>
      </c>
      <c r="H56" s="193">
        <f>IF(H$5=$A56,VLOOKUP($U56,Inputs!$C$246:$D$324,2,FALSE),0)</f>
        <v>0</v>
      </c>
      <c r="I56" s="193">
        <f>IF(I$5=$A56,VLOOKUP($U56,Inputs!$C$246:$D$324,2,FALSE),0)</f>
        <v>0</v>
      </c>
      <c r="J56" s="193">
        <f>IF(J$5=$A56,VLOOKUP($U56,Inputs!$C$246:$D$324,2,FALSE),0)</f>
        <v>1</v>
      </c>
      <c r="K56" s="193">
        <f>IF(K$5=$A56,VLOOKUP($U56,Inputs!$C$246:$D$324,2,FALSE),0)</f>
        <v>0</v>
      </c>
      <c r="L56" s="228">
        <f>IF(L$5=$A56,VLOOKUP($U56,Inputs!$C$246:$D$324,2,FALSE),0)</f>
        <v>0</v>
      </c>
      <c r="M56" s="193">
        <f>IF(M$5=$A56,VLOOKUP($U56,Inputs!$C$246:$D$324,2,FALSE),0)</f>
        <v>0</v>
      </c>
      <c r="N56" s="193">
        <f>IF(N$5=$A56,VLOOKUP($U56,Inputs!$C$246:$D$324,2,FALSE),0)</f>
        <v>0</v>
      </c>
      <c r="O56" s="193">
        <f>IF(O$5=$A56,VLOOKUP($U56,Inputs!$C$246:$D$324,2,FALSE),0)</f>
        <v>0</v>
      </c>
      <c r="P56" s="193">
        <f>IF(P$5=$A56,VLOOKUP($U56,Inputs!$C$246:$D$324,2,FALSE),0)</f>
        <v>0</v>
      </c>
      <c r="Q56" s="193">
        <f>IF(Q$5=$A56,VLOOKUP($U56,Inputs!$C$246:$D$324,2,FALSE),0)</f>
        <v>0</v>
      </c>
      <c r="R56" s="193">
        <f>IF(R$5=$A56,VLOOKUP($U56,Inputs!$C$246:$D$324,2,FALSE),0)</f>
        <v>0</v>
      </c>
      <c r="S56" s="193">
        <f>IF(S$5=$A56,VLOOKUP($U56,Inputs!$C$246:$D$324,2,FALSE),0)</f>
        <v>0</v>
      </c>
      <c r="T56" s="193">
        <v>0</v>
      </c>
      <c r="U56" s="92" t="str">
        <f t="shared" si="0"/>
        <v>Nelson City_Nelson Electricity</v>
      </c>
      <c r="X56" s="99"/>
      <c r="Y56" s="147">
        <f t="shared" si="1"/>
        <v>1</v>
      </c>
      <c r="AC56" s="92"/>
    </row>
    <row r="57" spans="1:29">
      <c r="A57" s="92" t="str">
        <f>VLOOKUP($B57,Inputs!$A$246:$B$324,2,FALSE)</f>
        <v>Marlborough Lines</v>
      </c>
      <c r="B57" s="92" t="str">
        <f>Inputs!A145</f>
        <v>Marlborough District</v>
      </c>
      <c r="C57" s="193">
        <f>IF(C$5=$A57,VLOOKUP($U57,Inputs!$C$246:$D$324,2,FALSE),0)</f>
        <v>0</v>
      </c>
      <c r="D57" s="193">
        <f>IF(D$5=$A57,VLOOKUP($U57,Inputs!$C$246:$D$324,2,FALSE),0)</f>
        <v>0</v>
      </c>
      <c r="E57" s="193">
        <f>IF(E$5=$A57,VLOOKUP($U57,Inputs!$C$246:$D$324,2,FALSE),0)</f>
        <v>0</v>
      </c>
      <c r="F57" s="193">
        <f>IF(F$5=$A57,VLOOKUP($U57,Inputs!$C$246:$D$324,2,FALSE),0)</f>
        <v>0</v>
      </c>
      <c r="G57" s="193">
        <f>IF(G$5=$A57,VLOOKUP($U57,Inputs!$C$246:$D$324,2,FALSE),0)</f>
        <v>0</v>
      </c>
      <c r="H57" s="193">
        <f>IF(H$5=$A57,VLOOKUP($U57,Inputs!$C$246:$D$324,2,FALSE),0)</f>
        <v>0</v>
      </c>
      <c r="I57" s="193">
        <f>IF(I$5=$A57,VLOOKUP($U57,Inputs!$C$246:$D$324,2,FALSE),0)</f>
        <v>0</v>
      </c>
      <c r="J57" s="193">
        <f>IF(J$5=$A57,VLOOKUP($U57,Inputs!$C$246:$D$324,2,FALSE),0)</f>
        <v>0</v>
      </c>
      <c r="K57" s="193">
        <f>IF(K$5=$A57,VLOOKUP($U57,Inputs!$C$246:$D$324,2,FALSE),0)</f>
        <v>0</v>
      </c>
      <c r="L57" s="228">
        <f>IF(L$5=$A57,VLOOKUP($U57,Inputs!$C$246:$D$324,2,FALSE),0)</f>
        <v>0</v>
      </c>
      <c r="M57" s="193">
        <f>IF(M$5=$A57,VLOOKUP($U57,Inputs!$C$246:$D$324,2,FALSE),0)</f>
        <v>0</v>
      </c>
      <c r="N57" s="193">
        <f>IF(N$5=$A57,VLOOKUP($U57,Inputs!$C$246:$D$324,2,FALSE),0)</f>
        <v>0</v>
      </c>
      <c r="O57" s="193">
        <f>IF(O$5=$A57,VLOOKUP($U57,Inputs!$C$246:$D$324,2,FALSE),0)</f>
        <v>0</v>
      </c>
      <c r="P57" s="193">
        <f>IF(P$5=$A57,VLOOKUP($U57,Inputs!$C$246:$D$324,2,FALSE),0)</f>
        <v>0</v>
      </c>
      <c r="Q57" s="193">
        <f>IF(Q$5=$A57,VLOOKUP($U57,Inputs!$C$246:$D$324,2,FALSE),0)</f>
        <v>0</v>
      </c>
      <c r="R57" s="193">
        <f>IF(R$5=$A57,VLOOKUP($U57,Inputs!$C$246:$D$324,2,FALSE),0)</f>
        <v>0</v>
      </c>
      <c r="S57" s="193">
        <f>IF(S$5=$A57,VLOOKUP($U57,Inputs!$C$246:$D$324,2,FALSE),0)</f>
        <v>0</v>
      </c>
      <c r="T57" s="193">
        <v>1</v>
      </c>
      <c r="U57" s="92" t="str">
        <f t="shared" si="0"/>
        <v>Marlborough District_Marlborough Lines</v>
      </c>
      <c r="X57" s="99"/>
      <c r="Y57" s="147">
        <f t="shared" si="1"/>
        <v>1</v>
      </c>
      <c r="AC57" s="92"/>
    </row>
    <row r="58" spans="1:29">
      <c r="A58" s="92" t="str">
        <f>VLOOKUP($B58,Inputs!$A$246:$B$324,2,FALSE)</f>
        <v>MainPower</v>
      </c>
      <c r="B58" s="92" t="str">
        <f>Inputs!A146</f>
        <v>Kaikoura District</v>
      </c>
      <c r="C58" s="193">
        <f>IF(C$5=$A58,VLOOKUP($U58,Inputs!$C$246:$D$324,2,FALSE),0)</f>
        <v>0</v>
      </c>
      <c r="D58" s="193">
        <f>IF(D$5=$A58,VLOOKUP($U58,Inputs!$C$246:$D$324,2,FALSE),0)</f>
        <v>0</v>
      </c>
      <c r="E58" s="193">
        <f>IF(E$5=$A58,VLOOKUP($U58,Inputs!$C$246:$D$324,2,FALSE),0)</f>
        <v>0</v>
      </c>
      <c r="F58" s="193">
        <f>IF(F$5=$A58,VLOOKUP($U58,Inputs!$C$246:$D$324,2,FALSE),0)</f>
        <v>0</v>
      </c>
      <c r="G58" s="193">
        <f>IF(G$5=$A58,VLOOKUP($U58,Inputs!$C$246:$D$324,2,FALSE),0)</f>
        <v>0</v>
      </c>
      <c r="H58" s="193">
        <f>IF(H$5=$A58,VLOOKUP($U58,Inputs!$C$246:$D$324,2,FALSE),0)</f>
        <v>0</v>
      </c>
      <c r="I58" s="193">
        <f>IF(I$5=$A58,VLOOKUP($U58,Inputs!$C$246:$D$324,2,FALSE),0)</f>
        <v>0</v>
      </c>
      <c r="J58" s="193">
        <f>IF(J$5=$A58,VLOOKUP($U58,Inputs!$C$246:$D$324,2,FALSE),0)</f>
        <v>0</v>
      </c>
      <c r="K58" s="193">
        <f>IF(K$5=$A58,VLOOKUP($U58,Inputs!$C$246:$D$324,2,FALSE),0)</f>
        <v>0</v>
      </c>
      <c r="L58" s="228">
        <f>IF(L$5=$A58,VLOOKUP($U58,Inputs!$C$246:$D$324,2,FALSE),0)</f>
        <v>0</v>
      </c>
      <c r="M58" s="193">
        <f>IF(M$5=$A58,VLOOKUP($U58,Inputs!$C$246:$D$324,2,FALSE),0)</f>
        <v>0</v>
      </c>
      <c r="N58" s="193">
        <f>IF(N$5=$A58,VLOOKUP($U58,Inputs!$C$246:$D$324,2,FALSE),0)</f>
        <v>0</v>
      </c>
      <c r="O58" s="193">
        <f>IF(O$5=$A58,VLOOKUP($U58,Inputs!$C$246:$D$324,2,FALSE),0)</f>
        <v>0</v>
      </c>
      <c r="P58" s="193">
        <f>IF(P$5=$A58,VLOOKUP($U58,Inputs!$C$246:$D$324,2,FALSE),0)</f>
        <v>0</v>
      </c>
      <c r="Q58" s="193">
        <f>IF(Q$5=$A58,VLOOKUP($U58,Inputs!$C$246:$D$324,2,FALSE),0)</f>
        <v>0</v>
      </c>
      <c r="R58" s="193">
        <f>IF(R$5=$A58,VLOOKUP($U58,Inputs!$C$246:$D$324,2,FALSE),0)</f>
        <v>0</v>
      </c>
      <c r="S58" s="193">
        <f>IF(S$5=$A58,VLOOKUP($U58,Inputs!$C$246:$D$324,2,FALSE),0)</f>
        <v>0</v>
      </c>
      <c r="T58" s="193">
        <v>1</v>
      </c>
      <c r="U58" s="92" t="str">
        <f t="shared" si="0"/>
        <v>Kaikoura District_MainPower</v>
      </c>
      <c r="X58" s="99"/>
      <c r="Y58" s="147">
        <f t="shared" si="1"/>
        <v>1</v>
      </c>
      <c r="AC58" s="92"/>
    </row>
    <row r="59" spans="1:29">
      <c r="A59" s="92" t="str">
        <f>VLOOKUP($B59,Inputs!$A$246:$B$324,2,FALSE)</f>
        <v>Buller Network</v>
      </c>
      <c r="B59" s="92" t="str">
        <f>Inputs!A147</f>
        <v>Buller District</v>
      </c>
      <c r="C59" s="193">
        <f>IF(C$5=$A59,VLOOKUP($U59,Inputs!$C$246:$D$324,2,FALSE),0)</f>
        <v>0</v>
      </c>
      <c r="D59" s="193">
        <f>IF(D$5=$A59,VLOOKUP($U59,Inputs!$C$246:$D$324,2,FALSE),0)</f>
        <v>0</v>
      </c>
      <c r="E59" s="193">
        <f>IF(E$5=$A59,VLOOKUP($U59,Inputs!$C$246:$D$324,2,FALSE),0)</f>
        <v>0</v>
      </c>
      <c r="F59" s="193">
        <f>IF(F$5=$A59,VLOOKUP($U59,Inputs!$C$246:$D$324,2,FALSE),0)</f>
        <v>0</v>
      </c>
      <c r="G59" s="193">
        <f>IF(G$5=$A59,VLOOKUP($U59,Inputs!$C$246:$D$324,2,FALSE),0)</f>
        <v>0</v>
      </c>
      <c r="H59" s="193">
        <f>IF(H$5=$A59,VLOOKUP($U59,Inputs!$C$246:$D$324,2,FALSE),0)</f>
        <v>0</v>
      </c>
      <c r="I59" s="193">
        <f>IF(I$5=$A59,VLOOKUP($U59,Inputs!$C$246:$D$324,2,FALSE),0)</f>
        <v>0</v>
      </c>
      <c r="J59" s="193">
        <f>IF(J$5=$A59,VLOOKUP($U59,Inputs!$C$246:$D$324,2,FALSE),0)</f>
        <v>0</v>
      </c>
      <c r="K59" s="193">
        <f>IF(K$5=$A59,VLOOKUP($U59,Inputs!$C$246:$D$324,2,FALSE),0)</f>
        <v>0</v>
      </c>
      <c r="L59" s="228">
        <f>IF(L$5=$A59,VLOOKUP($U59,Inputs!$C$246:$D$324,2,FALSE),0)</f>
        <v>0</v>
      </c>
      <c r="M59" s="193">
        <f>IF(M$5=$A59,VLOOKUP($U59,Inputs!$C$246:$D$324,2,FALSE),0)</f>
        <v>0</v>
      </c>
      <c r="N59" s="193">
        <f>IF(N$5=$A59,VLOOKUP($U59,Inputs!$C$246:$D$324,2,FALSE),0)</f>
        <v>0</v>
      </c>
      <c r="O59" s="193">
        <f>IF(O$5=$A59,VLOOKUP($U59,Inputs!$C$246:$D$324,2,FALSE),0)</f>
        <v>0</v>
      </c>
      <c r="P59" s="193">
        <f>IF(P$5=$A59,VLOOKUP($U59,Inputs!$C$246:$D$324,2,FALSE),0)</f>
        <v>0</v>
      </c>
      <c r="Q59" s="193">
        <f>IF(Q$5=$A59,VLOOKUP($U59,Inputs!$C$246:$D$324,2,FALSE),0)</f>
        <v>0</v>
      </c>
      <c r="R59" s="193">
        <f>IF(R$5=$A59,VLOOKUP($U59,Inputs!$C$246:$D$324,2,FALSE),0)</f>
        <v>0</v>
      </c>
      <c r="S59" s="193">
        <f>IF(S$5=$A59,VLOOKUP($U59,Inputs!$C$246:$D$324,2,FALSE),0)</f>
        <v>0</v>
      </c>
      <c r="T59" s="193">
        <v>1</v>
      </c>
      <c r="U59" s="92" t="str">
        <f t="shared" si="0"/>
        <v>Buller District_Buller Network</v>
      </c>
      <c r="X59" s="99"/>
      <c r="Y59" s="147">
        <f t="shared" si="1"/>
        <v>1</v>
      </c>
      <c r="AC59" s="92"/>
    </row>
    <row r="60" spans="1:29">
      <c r="A60" s="92" t="str">
        <f>VLOOKUP($B60,Inputs!$A$246:$B$324,2,FALSE)</f>
        <v>Westpower</v>
      </c>
      <c r="B60" s="92" t="str">
        <f>Inputs!A148</f>
        <v>Grey District</v>
      </c>
      <c r="C60" s="193">
        <f>IF(C$5=$A60,VLOOKUP($U60,Inputs!$C$246:$D$324,2,FALSE),0)</f>
        <v>0</v>
      </c>
      <c r="D60" s="193">
        <f>IF(D$5=$A60,VLOOKUP($U60,Inputs!$C$246:$D$324,2,FALSE),0)</f>
        <v>0</v>
      </c>
      <c r="E60" s="193">
        <f>IF(E$5=$A60,VLOOKUP($U60,Inputs!$C$246:$D$324,2,FALSE),0)</f>
        <v>0</v>
      </c>
      <c r="F60" s="193">
        <f>IF(F$5=$A60,VLOOKUP($U60,Inputs!$C$246:$D$324,2,FALSE),0)</f>
        <v>0</v>
      </c>
      <c r="G60" s="193">
        <f>IF(G$5=$A60,VLOOKUP($U60,Inputs!$C$246:$D$324,2,FALSE),0)</f>
        <v>0</v>
      </c>
      <c r="H60" s="193">
        <f>IF(H$5=$A60,VLOOKUP($U60,Inputs!$C$246:$D$324,2,FALSE),0)</f>
        <v>0</v>
      </c>
      <c r="I60" s="193">
        <f>IF(I$5=$A60,VLOOKUP($U60,Inputs!$C$246:$D$324,2,FALSE),0)</f>
        <v>0</v>
      </c>
      <c r="J60" s="193">
        <f>IF(J$5=$A60,VLOOKUP($U60,Inputs!$C$246:$D$324,2,FALSE),0)</f>
        <v>0</v>
      </c>
      <c r="K60" s="193">
        <f>IF(K$5=$A60,VLOOKUP($U60,Inputs!$C$246:$D$324,2,FALSE),0)</f>
        <v>0</v>
      </c>
      <c r="L60" s="228">
        <f>IF(L$5=$A60,VLOOKUP($U60,Inputs!$C$246:$D$324,2,FALSE),0)</f>
        <v>0</v>
      </c>
      <c r="M60" s="193">
        <f>IF(M$5=$A60,VLOOKUP($U60,Inputs!$C$246:$D$324,2,FALSE),0)</f>
        <v>0</v>
      </c>
      <c r="N60" s="193">
        <f>IF(N$5=$A60,VLOOKUP($U60,Inputs!$C$246:$D$324,2,FALSE),0)</f>
        <v>0</v>
      </c>
      <c r="O60" s="193">
        <f>IF(O$5=$A60,VLOOKUP($U60,Inputs!$C$246:$D$324,2,FALSE),0)</f>
        <v>0</v>
      </c>
      <c r="P60" s="193">
        <f>IF(P$5=$A60,VLOOKUP($U60,Inputs!$C$246:$D$324,2,FALSE),0)</f>
        <v>0</v>
      </c>
      <c r="Q60" s="193">
        <f>IF(Q$5=$A60,VLOOKUP($U60,Inputs!$C$246:$D$324,2,FALSE),0)</f>
        <v>0</v>
      </c>
      <c r="R60" s="193">
        <f>IF(R$5=$A60,VLOOKUP($U60,Inputs!$C$246:$D$324,2,FALSE),0)</f>
        <v>0</v>
      </c>
      <c r="S60" s="193">
        <f>IF(S$5=$A60,VLOOKUP($U60,Inputs!$C$246:$D$324,2,FALSE),0)</f>
        <v>0</v>
      </c>
      <c r="T60" s="193">
        <v>1</v>
      </c>
      <c r="U60" s="92" t="str">
        <f t="shared" si="0"/>
        <v>Grey District_Westpower</v>
      </c>
      <c r="X60" s="99"/>
      <c r="Y60" s="147">
        <f t="shared" si="1"/>
        <v>1</v>
      </c>
      <c r="AC60" s="92"/>
    </row>
    <row r="61" spans="1:29">
      <c r="A61" s="92" t="str">
        <f>VLOOKUP($B61,Inputs!$A$246:$B$324,2,FALSE)</f>
        <v>Westpower</v>
      </c>
      <c r="B61" s="92" t="str">
        <f>Inputs!A149</f>
        <v>Westland District</v>
      </c>
      <c r="C61" s="193">
        <f>IF(C$5=$A61,VLOOKUP($U61,Inputs!$C$246:$D$324,2,FALSE),0)</f>
        <v>0</v>
      </c>
      <c r="D61" s="193">
        <f>IF(D$5=$A61,VLOOKUP($U61,Inputs!$C$246:$D$324,2,FALSE),0)</f>
        <v>0</v>
      </c>
      <c r="E61" s="193">
        <f>IF(E$5=$A61,VLOOKUP($U61,Inputs!$C$246:$D$324,2,FALSE),0)</f>
        <v>0</v>
      </c>
      <c r="F61" s="193">
        <f>IF(F$5=$A61,VLOOKUP($U61,Inputs!$C$246:$D$324,2,FALSE),0)</f>
        <v>0</v>
      </c>
      <c r="G61" s="193">
        <f>IF(G$5=$A61,VLOOKUP($U61,Inputs!$C$246:$D$324,2,FALSE),0)</f>
        <v>0</v>
      </c>
      <c r="H61" s="193">
        <f>IF(H$5=$A61,VLOOKUP($U61,Inputs!$C$246:$D$324,2,FALSE),0)</f>
        <v>0</v>
      </c>
      <c r="I61" s="193">
        <f>IF(I$5=$A61,VLOOKUP($U61,Inputs!$C$246:$D$324,2,FALSE),0)</f>
        <v>0</v>
      </c>
      <c r="J61" s="193">
        <f>IF(J$5=$A61,VLOOKUP($U61,Inputs!$C$246:$D$324,2,FALSE),0)</f>
        <v>0</v>
      </c>
      <c r="K61" s="193">
        <f>IF(K$5=$A61,VLOOKUP($U61,Inputs!$C$246:$D$324,2,FALSE),0)</f>
        <v>0</v>
      </c>
      <c r="L61" s="228">
        <f>IF(L$5=$A61,VLOOKUP($U61,Inputs!$C$246:$D$324,2,FALSE),0)</f>
        <v>0</v>
      </c>
      <c r="M61" s="193">
        <f>IF(M$5=$A61,VLOOKUP($U61,Inputs!$C$246:$D$324,2,FALSE),0)</f>
        <v>0</v>
      </c>
      <c r="N61" s="193">
        <f>IF(N$5=$A61,VLOOKUP($U61,Inputs!$C$246:$D$324,2,FALSE),0)</f>
        <v>0</v>
      </c>
      <c r="O61" s="193">
        <f>IF(O$5=$A61,VLOOKUP($U61,Inputs!$C$246:$D$324,2,FALSE),0)</f>
        <v>0</v>
      </c>
      <c r="P61" s="193">
        <f>IF(P$5=$A61,VLOOKUP($U61,Inputs!$C$246:$D$324,2,FALSE),0)</f>
        <v>0</v>
      </c>
      <c r="Q61" s="193">
        <f>IF(Q$5=$A61,VLOOKUP($U61,Inputs!$C$246:$D$324,2,FALSE),0)</f>
        <v>0</v>
      </c>
      <c r="R61" s="193">
        <f>IF(R$5=$A61,VLOOKUP($U61,Inputs!$C$246:$D$324,2,FALSE),0)</f>
        <v>0</v>
      </c>
      <c r="S61" s="193">
        <f>IF(S$5=$A61,VLOOKUP($U61,Inputs!$C$246:$D$324,2,FALSE),0)</f>
        <v>0</v>
      </c>
      <c r="T61" s="193">
        <v>1</v>
      </c>
      <c r="U61" s="92" t="str">
        <f t="shared" si="0"/>
        <v>Westland District_Westpower</v>
      </c>
      <c r="X61" s="99"/>
      <c r="Y61" s="147">
        <f t="shared" si="1"/>
        <v>1</v>
      </c>
      <c r="AC61" s="92"/>
    </row>
    <row r="62" spans="1:29">
      <c r="A62" s="92" t="str">
        <f>VLOOKUP($B62,Inputs!$A$246:$B$324,2,FALSE)</f>
        <v>MainPower</v>
      </c>
      <c r="B62" s="92" t="str">
        <f>Inputs!A150</f>
        <v>Hurunui District</v>
      </c>
      <c r="C62" s="193">
        <f>IF(C$5=$A62,VLOOKUP($U62,Inputs!$C$246:$D$324,2,FALSE),0)</f>
        <v>0</v>
      </c>
      <c r="D62" s="193">
        <f>IF(D$5=$A62,VLOOKUP($U62,Inputs!$C$246:$D$324,2,FALSE),0)</f>
        <v>0</v>
      </c>
      <c r="E62" s="193">
        <f>IF(E$5=$A62,VLOOKUP($U62,Inputs!$C$246:$D$324,2,FALSE),0)</f>
        <v>0</v>
      </c>
      <c r="F62" s="193">
        <f>IF(F$5=$A62,VLOOKUP($U62,Inputs!$C$246:$D$324,2,FALSE),0)</f>
        <v>0</v>
      </c>
      <c r="G62" s="193">
        <f>IF(G$5=$A62,VLOOKUP($U62,Inputs!$C$246:$D$324,2,FALSE),0)</f>
        <v>0</v>
      </c>
      <c r="H62" s="193">
        <f>IF(H$5=$A62,VLOOKUP($U62,Inputs!$C$246:$D$324,2,FALSE),0)</f>
        <v>0</v>
      </c>
      <c r="I62" s="193">
        <f>IF(I$5=$A62,VLOOKUP($U62,Inputs!$C$246:$D$324,2,FALSE),0)</f>
        <v>0</v>
      </c>
      <c r="J62" s="193">
        <f>IF(J$5=$A62,VLOOKUP($U62,Inputs!$C$246:$D$324,2,FALSE),0)</f>
        <v>0</v>
      </c>
      <c r="K62" s="193">
        <f>IF(K$5=$A62,VLOOKUP($U62,Inputs!$C$246:$D$324,2,FALSE),0)</f>
        <v>0</v>
      </c>
      <c r="L62" s="228">
        <f>IF(L$5=$A62,VLOOKUP($U62,Inputs!$C$246:$D$324,2,FALSE),0)</f>
        <v>0</v>
      </c>
      <c r="M62" s="193">
        <f>IF(M$5=$A62,VLOOKUP($U62,Inputs!$C$246:$D$324,2,FALSE),0)</f>
        <v>0</v>
      </c>
      <c r="N62" s="193">
        <f>IF(N$5=$A62,VLOOKUP($U62,Inputs!$C$246:$D$324,2,FALSE),0)</f>
        <v>0</v>
      </c>
      <c r="O62" s="193">
        <f>IF(O$5=$A62,VLOOKUP($U62,Inputs!$C$246:$D$324,2,FALSE),0)</f>
        <v>0</v>
      </c>
      <c r="P62" s="193">
        <f>IF(P$5=$A62,VLOOKUP($U62,Inputs!$C$246:$D$324,2,FALSE),0)</f>
        <v>0</v>
      </c>
      <c r="Q62" s="193">
        <f>IF(Q$5=$A62,VLOOKUP($U62,Inputs!$C$246:$D$324,2,FALSE),0)</f>
        <v>0</v>
      </c>
      <c r="R62" s="193">
        <f>IF(R$5=$A62,VLOOKUP($U62,Inputs!$C$246:$D$324,2,FALSE),0)</f>
        <v>0</v>
      </c>
      <c r="S62" s="193">
        <f>IF(S$5=$A62,VLOOKUP($U62,Inputs!$C$246:$D$324,2,FALSE),0)</f>
        <v>0</v>
      </c>
      <c r="T62" s="193">
        <v>1</v>
      </c>
      <c r="U62" s="92" t="str">
        <f t="shared" si="0"/>
        <v>Hurunui District_MainPower</v>
      </c>
      <c r="X62" s="99"/>
      <c r="Y62" s="147">
        <f t="shared" si="1"/>
        <v>1</v>
      </c>
      <c r="AC62" s="92"/>
    </row>
    <row r="63" spans="1:29">
      <c r="A63" s="92" t="str">
        <f>VLOOKUP($B63,Inputs!$A$246:$B$324,2,FALSE)</f>
        <v>MainPower</v>
      </c>
      <c r="B63" s="92" t="str">
        <f>Inputs!A151</f>
        <v>Waimakariri District</v>
      </c>
      <c r="C63" s="193">
        <f>IF(C$5=$A63,VLOOKUP($U63,Inputs!$C$246:$D$324,2,FALSE),0)</f>
        <v>0</v>
      </c>
      <c r="D63" s="193">
        <f>IF(D$5=$A63,VLOOKUP($U63,Inputs!$C$246:$D$324,2,FALSE),0)</f>
        <v>0</v>
      </c>
      <c r="E63" s="193">
        <f>IF(E$5=$A63,VLOOKUP($U63,Inputs!$C$246:$D$324,2,FALSE),0)</f>
        <v>0</v>
      </c>
      <c r="F63" s="193">
        <f>IF(F$5=$A63,VLOOKUP($U63,Inputs!$C$246:$D$324,2,FALSE),0)</f>
        <v>0</v>
      </c>
      <c r="G63" s="193">
        <f>IF(G$5=$A63,VLOOKUP($U63,Inputs!$C$246:$D$324,2,FALSE),0)</f>
        <v>0</v>
      </c>
      <c r="H63" s="193">
        <f>IF(H$5=$A63,VLOOKUP($U63,Inputs!$C$246:$D$324,2,FALSE),0)</f>
        <v>0</v>
      </c>
      <c r="I63" s="193">
        <f>IF(I$5=$A63,VLOOKUP($U63,Inputs!$C$246:$D$324,2,FALSE),0)</f>
        <v>0</v>
      </c>
      <c r="J63" s="193">
        <f>IF(J$5=$A63,VLOOKUP($U63,Inputs!$C$246:$D$324,2,FALSE),0)</f>
        <v>0</v>
      </c>
      <c r="K63" s="193">
        <f>IF(K$5=$A63,VLOOKUP($U63,Inputs!$C$246:$D$324,2,FALSE),0)</f>
        <v>0</v>
      </c>
      <c r="L63" s="228">
        <f>IF(L$5=$A63,VLOOKUP($U63,Inputs!$C$246:$D$324,2,FALSE),0)</f>
        <v>0</v>
      </c>
      <c r="M63" s="193">
        <f>IF(M$5=$A63,VLOOKUP($U63,Inputs!$C$246:$D$324,2,FALSE),0)</f>
        <v>0</v>
      </c>
      <c r="N63" s="193">
        <f>IF(N$5=$A63,VLOOKUP($U63,Inputs!$C$246:$D$324,2,FALSE),0)</f>
        <v>0</v>
      </c>
      <c r="O63" s="193">
        <f>IF(O$5=$A63,VLOOKUP($U63,Inputs!$C$246:$D$324,2,FALSE),0)</f>
        <v>0</v>
      </c>
      <c r="P63" s="193">
        <f>IF(P$5=$A63,VLOOKUP($U63,Inputs!$C$246:$D$324,2,FALSE),0)</f>
        <v>0</v>
      </c>
      <c r="Q63" s="193">
        <f>IF(Q$5=$A63,VLOOKUP($U63,Inputs!$C$246:$D$324,2,FALSE),0)</f>
        <v>0</v>
      </c>
      <c r="R63" s="193">
        <f>IF(R$5=$A63,VLOOKUP($U63,Inputs!$C$246:$D$324,2,FALSE),0)</f>
        <v>0</v>
      </c>
      <c r="S63" s="193">
        <f>IF(S$5=$A63,VLOOKUP($U63,Inputs!$C$246:$D$324,2,FALSE),0)</f>
        <v>0</v>
      </c>
      <c r="T63" s="193">
        <v>1</v>
      </c>
      <c r="U63" s="92" t="str">
        <f>B63&amp;"_"&amp;A63</f>
        <v>Waimakariri District_MainPower</v>
      </c>
      <c r="X63" s="99"/>
      <c r="Y63" s="147">
        <f t="shared" si="1"/>
        <v>1</v>
      </c>
      <c r="AC63" s="92"/>
    </row>
    <row r="64" spans="1:29">
      <c r="A64" s="92" t="str">
        <f>VLOOKUP($B64,Inputs!$A$246:$B$324,2,FALSE)</f>
        <v>Orion</v>
      </c>
      <c r="B64" s="92" t="str">
        <f>Inputs!A152</f>
        <v>Christchurch City</v>
      </c>
      <c r="C64" s="193">
        <f>IF(C$5=$A64,VLOOKUP($U64,Inputs!$C$246:$D$324,2,FALSE),0)</f>
        <v>0</v>
      </c>
      <c r="D64" s="193">
        <f>IF(D$5=$A64,VLOOKUP($U64,Inputs!$C$246:$D$324,2,FALSE),0)</f>
        <v>0</v>
      </c>
      <c r="E64" s="193">
        <f>IF(E$5=$A64,VLOOKUP($U64,Inputs!$C$246:$D$324,2,FALSE),0)</f>
        <v>0</v>
      </c>
      <c r="F64" s="193">
        <f>IF(F$5=$A64,VLOOKUP($U64,Inputs!$C$246:$D$324,2,FALSE),0)</f>
        <v>0</v>
      </c>
      <c r="G64" s="193">
        <f>IF(G$5=$A64,VLOOKUP($U64,Inputs!$C$246:$D$324,2,FALSE),0)</f>
        <v>0</v>
      </c>
      <c r="H64" s="193">
        <f>IF(H$5=$A64,VLOOKUP($U64,Inputs!$C$246:$D$324,2,FALSE),0)</f>
        <v>0</v>
      </c>
      <c r="I64" s="193">
        <f>IF(I$5=$A64,VLOOKUP($U64,Inputs!$C$246:$D$324,2,FALSE),0)</f>
        <v>0</v>
      </c>
      <c r="J64" s="193">
        <f>IF(J$5=$A64,VLOOKUP($U64,Inputs!$C$246:$D$324,2,FALSE),0)</f>
        <v>0</v>
      </c>
      <c r="K64" s="193">
        <f>IF(K$5=$A64,VLOOKUP($U64,Inputs!$C$246:$D$324,2,FALSE),0)</f>
        <v>0</v>
      </c>
      <c r="L64" s="229">
        <f>IF(L$5=$A64,VLOOKUP($U64,Inputs!$C$246:$D$324,2,FALSE),0)</f>
        <v>1</v>
      </c>
      <c r="M64" s="193">
        <f>IF(M$5=$A64,VLOOKUP($U64,Inputs!$C$246:$D$324,2,FALSE),0)</f>
        <v>0</v>
      </c>
      <c r="N64" s="193">
        <f>IF(N$5=$A64,VLOOKUP($U64,Inputs!$C$246:$D$324,2,FALSE),0)</f>
        <v>0</v>
      </c>
      <c r="O64" s="193">
        <f>IF(O$5=$A64,VLOOKUP($U64,Inputs!$C$246:$D$324,2,FALSE),0)</f>
        <v>0</v>
      </c>
      <c r="P64" s="193">
        <f>IF(P$5=$A64,VLOOKUP($U64,Inputs!$C$246:$D$324,2,FALSE),0)</f>
        <v>0</v>
      </c>
      <c r="Q64" s="193">
        <f>IF(Q$5=$A64,VLOOKUP($U64,Inputs!$C$246:$D$324,2,FALSE),0)</f>
        <v>0</v>
      </c>
      <c r="R64" s="193">
        <f>IF(R$5=$A64,VLOOKUP($U64,Inputs!$C$246:$D$324,2,FALSE),0)</f>
        <v>0</v>
      </c>
      <c r="S64" s="193">
        <f>IF(S$5=$A64,VLOOKUP($U64,Inputs!$C$246:$D$324,2,FALSE),0)</f>
        <v>0</v>
      </c>
      <c r="T64" s="193">
        <v>0</v>
      </c>
      <c r="U64" s="92" t="str">
        <f t="shared" si="0"/>
        <v>Christchurch City_Orion</v>
      </c>
      <c r="X64" s="99"/>
      <c r="Y64" s="147">
        <f t="shared" si="1"/>
        <v>1</v>
      </c>
      <c r="AC64" s="92"/>
    </row>
    <row r="65" spans="1:29">
      <c r="A65" s="92" t="str">
        <f>VLOOKUP($B65,Inputs!$A$246:$B$324,2,FALSE)</f>
        <v>Orion</v>
      </c>
      <c r="B65" s="92" t="str">
        <f>Inputs!A153</f>
        <v>Selwyn District</v>
      </c>
      <c r="C65" s="193">
        <f>IF(C$5=$A65,VLOOKUP($U65,Inputs!$C$246:$D$324,2,FALSE),0)</f>
        <v>0</v>
      </c>
      <c r="D65" s="193">
        <f>IF(D$5=$A65,VLOOKUP($U65,Inputs!$C$246:$D$324,2,FALSE),0)</f>
        <v>0</v>
      </c>
      <c r="E65" s="193">
        <f>IF(E$5=$A65,VLOOKUP($U65,Inputs!$C$246:$D$324,2,FALSE),0)</f>
        <v>0</v>
      </c>
      <c r="F65" s="193">
        <f>IF(F$5=$A65,VLOOKUP($U65,Inputs!$C$246:$D$324,2,FALSE),0)</f>
        <v>0</v>
      </c>
      <c r="G65" s="193">
        <f>IF(G$5=$A65,VLOOKUP($U65,Inputs!$C$246:$D$324,2,FALSE),0)</f>
        <v>0</v>
      </c>
      <c r="H65" s="193">
        <f>IF(H$5=$A65,VLOOKUP($U65,Inputs!$C$246:$D$324,2,FALSE),0)</f>
        <v>0</v>
      </c>
      <c r="I65" s="193">
        <f>IF(I$5=$A65,VLOOKUP($U65,Inputs!$C$246:$D$324,2,FALSE),0)</f>
        <v>0</v>
      </c>
      <c r="J65" s="193">
        <f>IF(J$5=$A65,VLOOKUP($U65,Inputs!$C$246:$D$324,2,FALSE),0)</f>
        <v>0</v>
      </c>
      <c r="K65" s="193">
        <f>IF(K$5=$A65,VLOOKUP($U65,Inputs!$C$246:$D$324,2,FALSE),0)</f>
        <v>0</v>
      </c>
      <c r="L65" s="229">
        <f>IF(L$5=$A65,VLOOKUP($U65,Inputs!$C$246:$D$324,2,FALSE),0)</f>
        <v>1</v>
      </c>
      <c r="M65" s="193">
        <f>IF(M$5=$A65,VLOOKUP($U65,Inputs!$C$246:$D$324,2,FALSE),0)</f>
        <v>0</v>
      </c>
      <c r="N65" s="193">
        <f>IF(N$5=$A65,VLOOKUP($U65,Inputs!$C$246:$D$324,2,FALSE),0)</f>
        <v>0</v>
      </c>
      <c r="O65" s="193">
        <f>IF(O$5=$A65,VLOOKUP($U65,Inputs!$C$246:$D$324,2,FALSE),0)</f>
        <v>0</v>
      </c>
      <c r="P65" s="193">
        <f>IF(P$5=$A65,VLOOKUP($U65,Inputs!$C$246:$D$324,2,FALSE),0)</f>
        <v>0</v>
      </c>
      <c r="Q65" s="193">
        <f>IF(Q$5=$A65,VLOOKUP($U65,Inputs!$C$246:$D$324,2,FALSE),0)</f>
        <v>0</v>
      </c>
      <c r="R65" s="193">
        <f>IF(R$5=$A65,VLOOKUP($U65,Inputs!$C$246:$D$324,2,FALSE),0)</f>
        <v>0</v>
      </c>
      <c r="S65" s="193">
        <f>IF(S$5=$A65,VLOOKUP($U65,Inputs!$C$246:$D$324,2,FALSE),0)</f>
        <v>0</v>
      </c>
      <c r="T65" s="193">
        <v>0</v>
      </c>
      <c r="U65" s="92" t="str">
        <f t="shared" si="0"/>
        <v>Selwyn District_Orion</v>
      </c>
      <c r="X65" s="99"/>
      <c r="Y65" s="147">
        <f t="shared" si="1"/>
        <v>1</v>
      </c>
      <c r="AC65" s="92"/>
    </row>
    <row r="66" spans="1:29">
      <c r="A66" s="92" t="str">
        <f>VLOOKUP($B66,Inputs!$A$246:$B$324,2,FALSE)</f>
        <v>Electricity Ashburton</v>
      </c>
      <c r="B66" s="92" t="str">
        <f>Inputs!A154</f>
        <v>Ashburton District</v>
      </c>
      <c r="C66" s="193">
        <f>IF(C$5=$A66,VLOOKUP($U66,Inputs!$C$246:$D$324,2,FALSE),0)</f>
        <v>0</v>
      </c>
      <c r="D66" s="193">
        <f>IF(D$5=$A66,VLOOKUP($U66,Inputs!$C$246:$D$324,2,FALSE),0)</f>
        <v>0</v>
      </c>
      <c r="E66" s="193">
        <f>IF(E$5=$A66,VLOOKUP($U66,Inputs!$C$246:$D$324,2,FALSE),0)</f>
        <v>0</v>
      </c>
      <c r="F66" s="193">
        <f>IF(F$5=$A66,VLOOKUP($U66,Inputs!$C$246:$D$324,2,FALSE),0)</f>
        <v>0</v>
      </c>
      <c r="G66" s="193">
        <f>IF(G$5=$A66,VLOOKUP($U66,Inputs!$C$246:$D$324,2,FALSE),0)</f>
        <v>1</v>
      </c>
      <c r="H66" s="193">
        <f>IF(H$5=$A66,VLOOKUP($U66,Inputs!$C$246:$D$324,2,FALSE),0)</f>
        <v>0</v>
      </c>
      <c r="I66" s="193">
        <f>IF(I$5=$A66,VLOOKUP($U66,Inputs!$C$246:$D$324,2,FALSE),0)</f>
        <v>0</v>
      </c>
      <c r="J66" s="193">
        <f>IF(J$5=$A66,VLOOKUP($U66,Inputs!$C$246:$D$324,2,FALSE),0)</f>
        <v>0</v>
      </c>
      <c r="K66" s="193">
        <f>IF(K$5=$A66,VLOOKUP($U66,Inputs!$C$246:$D$324,2,FALSE),0)</f>
        <v>0</v>
      </c>
      <c r="L66" s="228">
        <f>IF(L$5=$A66,VLOOKUP($U66,Inputs!$C$246:$D$324,2,FALSE),0)</f>
        <v>0</v>
      </c>
      <c r="M66" s="193">
        <f>IF(M$5=$A66,VLOOKUP($U66,Inputs!$C$246:$D$324,2,FALSE),0)</f>
        <v>0</v>
      </c>
      <c r="N66" s="193">
        <f>IF(N$5=$A66,VLOOKUP($U66,Inputs!$C$246:$D$324,2,FALSE),0)</f>
        <v>0</v>
      </c>
      <c r="O66" s="193">
        <f>IF(O$5=$A66,VLOOKUP($U66,Inputs!$C$246:$D$324,2,FALSE),0)</f>
        <v>0</v>
      </c>
      <c r="P66" s="193">
        <f>IF(P$5=$A66,VLOOKUP($U66,Inputs!$C$246:$D$324,2,FALSE),0)</f>
        <v>0</v>
      </c>
      <c r="Q66" s="193">
        <f>IF(Q$5=$A66,VLOOKUP($U66,Inputs!$C$246:$D$324,2,FALSE),0)</f>
        <v>0</v>
      </c>
      <c r="R66" s="193">
        <f>IF(R$5=$A66,VLOOKUP($U66,Inputs!$C$246:$D$324,2,FALSE),0)</f>
        <v>0</v>
      </c>
      <c r="S66" s="193">
        <f>IF(S$5=$A66,VLOOKUP($U66,Inputs!$C$246:$D$324,2,FALSE),0)</f>
        <v>0</v>
      </c>
      <c r="T66" s="193">
        <v>0</v>
      </c>
      <c r="U66" s="92" t="str">
        <f t="shared" si="0"/>
        <v>Ashburton District_Electricity Ashburton</v>
      </c>
      <c r="X66" s="99"/>
      <c r="Y66" s="147">
        <f t="shared" si="1"/>
        <v>1</v>
      </c>
      <c r="AC66" s="92"/>
    </row>
    <row r="67" spans="1:29">
      <c r="A67" s="92" t="str">
        <f>VLOOKUP($B67,Inputs!$A$246:$B$324,2,FALSE)</f>
        <v>Alpine Energy</v>
      </c>
      <c r="B67" s="92" t="str">
        <f>Inputs!A155</f>
        <v>Timaru District</v>
      </c>
      <c r="C67" s="193">
        <f>IF(C$5=$A67,VLOOKUP($U67,Inputs!$C$246:$D$324,2,FALSE),0)</f>
        <v>1</v>
      </c>
      <c r="D67" s="193">
        <f>IF(D$5=$A67,VLOOKUP($U67,Inputs!$C$246:$D$324,2,FALSE),0)</f>
        <v>0</v>
      </c>
      <c r="E67" s="193">
        <f>IF(E$5=$A67,VLOOKUP($U67,Inputs!$C$246:$D$324,2,FALSE),0)</f>
        <v>0</v>
      </c>
      <c r="F67" s="193">
        <f>IF(F$5=$A67,VLOOKUP($U67,Inputs!$C$246:$D$324,2,FALSE),0)</f>
        <v>0</v>
      </c>
      <c r="G67" s="193">
        <f>IF(G$5=$A67,VLOOKUP($U67,Inputs!$C$246:$D$324,2,FALSE),0)</f>
        <v>0</v>
      </c>
      <c r="H67" s="193">
        <f>IF(H$5=$A67,VLOOKUP($U67,Inputs!$C$246:$D$324,2,FALSE),0)</f>
        <v>0</v>
      </c>
      <c r="I67" s="193">
        <f>IF(I$5=$A67,VLOOKUP($U67,Inputs!$C$246:$D$324,2,FALSE),0)</f>
        <v>0</v>
      </c>
      <c r="J67" s="193">
        <f>IF(J$5=$A67,VLOOKUP($U67,Inputs!$C$246:$D$324,2,FALSE),0)</f>
        <v>0</v>
      </c>
      <c r="K67" s="193">
        <f>IF(K$5=$A67,VLOOKUP($U67,Inputs!$C$246:$D$324,2,FALSE),0)</f>
        <v>0</v>
      </c>
      <c r="L67" s="228">
        <f>IF(L$5=$A67,VLOOKUP($U67,Inputs!$C$246:$D$324,2,FALSE),0)</f>
        <v>0</v>
      </c>
      <c r="M67" s="193">
        <f>IF(M$5=$A67,VLOOKUP($U67,Inputs!$C$246:$D$324,2,FALSE),0)</f>
        <v>0</v>
      </c>
      <c r="N67" s="193">
        <f>IF(N$5=$A67,VLOOKUP($U67,Inputs!$C$246:$D$324,2,FALSE),0)</f>
        <v>0</v>
      </c>
      <c r="O67" s="193">
        <f>IF(O$5=$A67,VLOOKUP($U67,Inputs!$C$246:$D$324,2,FALSE),0)</f>
        <v>0</v>
      </c>
      <c r="P67" s="193">
        <f>IF(P$5=$A67,VLOOKUP($U67,Inputs!$C$246:$D$324,2,FALSE),0)</f>
        <v>0</v>
      </c>
      <c r="Q67" s="193">
        <f>IF(Q$5=$A67,VLOOKUP($U67,Inputs!$C$246:$D$324,2,FALSE),0)</f>
        <v>0</v>
      </c>
      <c r="R67" s="193">
        <f>IF(R$5=$A67,VLOOKUP($U67,Inputs!$C$246:$D$324,2,FALSE),0)</f>
        <v>0</v>
      </c>
      <c r="S67" s="193">
        <f>IF(S$5=$A67,VLOOKUP($U67,Inputs!$C$246:$D$324,2,FALSE),0)</f>
        <v>0</v>
      </c>
      <c r="T67" s="193">
        <v>0</v>
      </c>
      <c r="U67" s="92" t="str">
        <f t="shared" si="0"/>
        <v>Timaru District_Alpine Energy</v>
      </c>
      <c r="X67" s="99"/>
      <c r="Y67" s="147">
        <f t="shared" si="1"/>
        <v>1</v>
      </c>
      <c r="AC67" s="92"/>
    </row>
    <row r="68" spans="1:29">
      <c r="A68" s="92" t="str">
        <f>VLOOKUP($B68,Inputs!$A$246:$B$324,2,FALSE)</f>
        <v>Alpine Energy</v>
      </c>
      <c r="B68" s="92" t="str">
        <f>Inputs!A156</f>
        <v>Mackenzie District</v>
      </c>
      <c r="C68" s="193">
        <f>IF(C$5=$A68,VLOOKUP($U68,Inputs!$C$246:$D$324,2,FALSE),0)</f>
        <v>1</v>
      </c>
      <c r="D68" s="193">
        <f>IF(D$5=$A68,VLOOKUP($U68,Inputs!$C$246:$D$324,2,FALSE),0)</f>
        <v>0</v>
      </c>
      <c r="E68" s="193">
        <f>IF(E$5=$A68,VLOOKUP($U68,Inputs!$C$246:$D$324,2,FALSE),0)</f>
        <v>0</v>
      </c>
      <c r="F68" s="193">
        <f>IF(F$5=$A68,VLOOKUP($U68,Inputs!$C$246:$D$324,2,FALSE),0)</f>
        <v>0</v>
      </c>
      <c r="G68" s="193">
        <f>IF(G$5=$A68,VLOOKUP($U68,Inputs!$C$246:$D$324,2,FALSE),0)</f>
        <v>0</v>
      </c>
      <c r="H68" s="193">
        <f>IF(H$5=$A68,VLOOKUP($U68,Inputs!$C$246:$D$324,2,FALSE),0)</f>
        <v>0</v>
      </c>
      <c r="I68" s="193">
        <f>IF(I$5=$A68,VLOOKUP($U68,Inputs!$C$246:$D$324,2,FALSE),0)</f>
        <v>0</v>
      </c>
      <c r="J68" s="193">
        <f>IF(J$5=$A68,VLOOKUP($U68,Inputs!$C$246:$D$324,2,FALSE),0)</f>
        <v>0</v>
      </c>
      <c r="K68" s="193">
        <f>IF(K$5=$A68,VLOOKUP($U68,Inputs!$C$246:$D$324,2,FALSE),0)</f>
        <v>0</v>
      </c>
      <c r="L68" s="228">
        <f>IF(L$5=$A68,VLOOKUP($U68,Inputs!$C$246:$D$324,2,FALSE),0)</f>
        <v>0</v>
      </c>
      <c r="M68" s="193">
        <f>IF(M$5=$A68,VLOOKUP($U68,Inputs!$C$246:$D$324,2,FALSE),0)</f>
        <v>0</v>
      </c>
      <c r="N68" s="193">
        <f>IF(N$5=$A68,VLOOKUP($U68,Inputs!$C$246:$D$324,2,FALSE),0)</f>
        <v>0</v>
      </c>
      <c r="O68" s="193">
        <f>IF(O$5=$A68,VLOOKUP($U68,Inputs!$C$246:$D$324,2,FALSE),0)</f>
        <v>0</v>
      </c>
      <c r="P68" s="193">
        <f>IF(P$5=$A68,VLOOKUP($U68,Inputs!$C$246:$D$324,2,FALSE),0)</f>
        <v>0</v>
      </c>
      <c r="Q68" s="193">
        <f>IF(Q$5=$A68,VLOOKUP($U68,Inputs!$C$246:$D$324,2,FALSE),0)</f>
        <v>0</v>
      </c>
      <c r="R68" s="193">
        <f>IF(R$5=$A68,VLOOKUP($U68,Inputs!$C$246:$D$324,2,FALSE),0)</f>
        <v>0</v>
      </c>
      <c r="S68" s="193">
        <f>IF(S$5=$A68,VLOOKUP($U68,Inputs!$C$246:$D$324,2,FALSE),0)</f>
        <v>0</v>
      </c>
      <c r="T68" s="193">
        <v>0</v>
      </c>
      <c r="U68" s="92" t="str">
        <f t="shared" si="0"/>
        <v>Mackenzie District_Alpine Energy</v>
      </c>
      <c r="X68" s="99"/>
      <c r="Y68" s="147">
        <f t="shared" si="1"/>
        <v>1</v>
      </c>
      <c r="AC68" s="92"/>
    </row>
    <row r="69" spans="1:29">
      <c r="A69" s="92" t="str">
        <f>VLOOKUP($B69,Inputs!$A$246:$B$324,2,FALSE)</f>
        <v>Alpine Energy</v>
      </c>
      <c r="B69" s="92" t="str">
        <f>Inputs!A157</f>
        <v>Waimate District</v>
      </c>
      <c r="C69" s="193">
        <f>IF(C$5=$A69,VLOOKUP($U69,Inputs!$C$246:$D$324,2,FALSE),0)</f>
        <v>1</v>
      </c>
      <c r="D69" s="193">
        <f>IF(D$5=$A69,VLOOKUP($U69,Inputs!$C$246:$D$324,2,FALSE),0)</f>
        <v>0</v>
      </c>
      <c r="E69" s="193">
        <f>IF(E$5=$A69,VLOOKUP($U69,Inputs!$C$246:$D$324,2,FALSE),0)</f>
        <v>0</v>
      </c>
      <c r="F69" s="193">
        <f>IF(F$5=$A69,VLOOKUP($U69,Inputs!$C$246:$D$324,2,FALSE),0)</f>
        <v>0</v>
      </c>
      <c r="G69" s="193">
        <f>IF(G$5=$A69,VLOOKUP($U69,Inputs!$C$246:$D$324,2,FALSE),0)</f>
        <v>0</v>
      </c>
      <c r="H69" s="193">
        <f>IF(H$5=$A69,VLOOKUP($U69,Inputs!$C$246:$D$324,2,FALSE),0)</f>
        <v>0</v>
      </c>
      <c r="I69" s="193">
        <f>IF(I$5=$A69,VLOOKUP($U69,Inputs!$C$246:$D$324,2,FALSE),0)</f>
        <v>0</v>
      </c>
      <c r="J69" s="193">
        <f>IF(J$5=$A69,VLOOKUP($U69,Inputs!$C$246:$D$324,2,FALSE),0)</f>
        <v>0</v>
      </c>
      <c r="K69" s="193">
        <f>IF(K$5=$A69,VLOOKUP($U69,Inputs!$C$246:$D$324,2,FALSE),0)</f>
        <v>0</v>
      </c>
      <c r="L69" s="228">
        <f>IF(L$5=$A69,VLOOKUP($U69,Inputs!$C$246:$D$324,2,FALSE),0)</f>
        <v>0</v>
      </c>
      <c r="M69" s="193">
        <f>IF(M$5=$A69,VLOOKUP($U69,Inputs!$C$246:$D$324,2,FALSE),0)</f>
        <v>0</v>
      </c>
      <c r="N69" s="193">
        <f>IF(N$5=$A69,VLOOKUP($U69,Inputs!$C$246:$D$324,2,FALSE),0)</f>
        <v>0</v>
      </c>
      <c r="O69" s="193">
        <f>IF(O$5=$A69,VLOOKUP($U69,Inputs!$C$246:$D$324,2,FALSE),0)</f>
        <v>0</v>
      </c>
      <c r="P69" s="193">
        <f>IF(P$5=$A69,VLOOKUP($U69,Inputs!$C$246:$D$324,2,FALSE),0)</f>
        <v>0</v>
      </c>
      <c r="Q69" s="193">
        <f>IF(Q$5=$A69,VLOOKUP($U69,Inputs!$C$246:$D$324,2,FALSE),0)</f>
        <v>0</v>
      </c>
      <c r="R69" s="193">
        <f>IF(R$5=$A69,VLOOKUP($U69,Inputs!$C$246:$D$324,2,FALSE),0)</f>
        <v>0</v>
      </c>
      <c r="S69" s="193">
        <f>IF(S$5=$A69,VLOOKUP($U69,Inputs!$C$246:$D$324,2,FALSE),0)</f>
        <v>0</v>
      </c>
      <c r="T69" s="193">
        <v>0</v>
      </c>
      <c r="U69" s="92" t="str">
        <f t="shared" si="0"/>
        <v>Waimate District_Alpine Energy</v>
      </c>
      <c r="X69" s="99"/>
      <c r="Y69" s="147">
        <f t="shared" si="1"/>
        <v>1</v>
      </c>
      <c r="AC69" s="92"/>
    </row>
    <row r="70" spans="1:29">
      <c r="A70" s="92">
        <f>VLOOKUP($B70,Inputs!$A$246:$B$324,2,FALSE)</f>
        <v>0</v>
      </c>
      <c r="B70" s="92" t="str">
        <f>Inputs!A158</f>
        <v>Chatham Islands Territory</v>
      </c>
      <c r="C70" s="193">
        <f>IF(C$5=$A70,VLOOKUP($U70,Inputs!$C$246:$D$324,2,FALSE),0)</f>
        <v>0</v>
      </c>
      <c r="D70" s="193">
        <f>IF(D$5=$A70,VLOOKUP($U70,Inputs!$C$246:$D$324,2,FALSE),0)</f>
        <v>0</v>
      </c>
      <c r="E70" s="193">
        <f>IF(E$5=$A70,VLOOKUP($U70,Inputs!$C$246:$D$324,2,FALSE),0)</f>
        <v>0</v>
      </c>
      <c r="F70" s="193">
        <f>IF(F$5=$A70,VLOOKUP($U70,Inputs!$C$246:$D$324,2,FALSE),0)</f>
        <v>0</v>
      </c>
      <c r="G70" s="193">
        <f>IF(G$5=$A70,VLOOKUP($U70,Inputs!$C$246:$D$324,2,FALSE),0)</f>
        <v>0</v>
      </c>
      <c r="H70" s="193">
        <f>IF(H$5=$A70,VLOOKUP($U70,Inputs!$C$246:$D$324,2,FALSE),0)</f>
        <v>0</v>
      </c>
      <c r="I70" s="193">
        <f>IF(I$5=$A70,VLOOKUP($U70,Inputs!$C$246:$D$324,2,FALSE),0)</f>
        <v>0</v>
      </c>
      <c r="J70" s="193">
        <f>IF(J$5=$A70,VLOOKUP($U70,Inputs!$C$246:$D$324,2,FALSE),0)</f>
        <v>0</v>
      </c>
      <c r="K70" s="193">
        <f>IF(K$5=$A70,VLOOKUP($U70,Inputs!$C$246:$D$324,2,FALSE),0)</f>
        <v>0</v>
      </c>
      <c r="L70" s="228">
        <f>IF(L$5=$A70,VLOOKUP($U70,Inputs!$C$246:$D$324,2,FALSE),0)</f>
        <v>0</v>
      </c>
      <c r="M70" s="193">
        <f>IF(M$5=$A70,VLOOKUP($U70,Inputs!$C$246:$D$324,2,FALSE),0)</f>
        <v>0</v>
      </c>
      <c r="N70" s="193">
        <f>IF(N$5=$A70,VLOOKUP($U70,Inputs!$C$246:$D$324,2,FALSE),0)</f>
        <v>0</v>
      </c>
      <c r="O70" s="193">
        <f>IF(O$5=$A70,VLOOKUP($U70,Inputs!$C$246:$D$324,2,FALSE),0)</f>
        <v>0</v>
      </c>
      <c r="P70" s="193">
        <f>IF(P$5=$A70,VLOOKUP($U70,Inputs!$C$246:$D$324,2,FALSE),0)</f>
        <v>0</v>
      </c>
      <c r="Q70" s="193">
        <f>IF(Q$5=$A70,VLOOKUP($U70,Inputs!$C$246:$D$324,2,FALSE),0)</f>
        <v>0</v>
      </c>
      <c r="R70" s="193">
        <f>IF(R$5=$A70,VLOOKUP($U70,Inputs!$C$246:$D$324,2,FALSE),0)</f>
        <v>0</v>
      </c>
      <c r="S70" s="193">
        <f>IF(S$5=$A70,VLOOKUP($U70,Inputs!$C$246:$D$324,2,FALSE),0)</f>
        <v>0</v>
      </c>
      <c r="T70" s="193">
        <v>0</v>
      </c>
      <c r="U70" s="92" t="str">
        <f t="shared" si="0"/>
        <v>Chatham Islands Territory_0</v>
      </c>
      <c r="X70" s="99"/>
      <c r="Y70" s="147">
        <f t="shared" si="1"/>
        <v>0</v>
      </c>
      <c r="AC70" s="92"/>
    </row>
    <row r="71" spans="1:29">
      <c r="A71" s="92" t="str">
        <f>VLOOKUP($B71,Inputs!$A$246:$B$324,2,FALSE)</f>
        <v>Network Waitaki</v>
      </c>
      <c r="B71" s="92" t="str">
        <f>Inputs!A159</f>
        <v>Waitaki District</v>
      </c>
      <c r="C71" s="193">
        <f>IF(C$5=$A71,VLOOKUP($U71,Inputs!$C$246:$D$324,2,FALSE),0)</f>
        <v>0</v>
      </c>
      <c r="D71" s="193">
        <f>IF(D$5=$A71,VLOOKUP($U71,Inputs!$C$246:$D$324,2,FALSE),0)</f>
        <v>0</v>
      </c>
      <c r="E71" s="193">
        <f>IF(E$5=$A71,VLOOKUP($U71,Inputs!$C$246:$D$324,2,FALSE),0)</f>
        <v>0</v>
      </c>
      <c r="F71" s="193">
        <f>IF(F$5=$A71,VLOOKUP($U71,Inputs!$C$246:$D$324,2,FALSE),0)</f>
        <v>0</v>
      </c>
      <c r="G71" s="193">
        <f>IF(G$5=$A71,VLOOKUP($U71,Inputs!$C$246:$D$324,2,FALSE),0)</f>
        <v>0</v>
      </c>
      <c r="H71" s="193">
        <f>IF(H$5=$A71,VLOOKUP($U71,Inputs!$C$246:$D$324,2,FALSE),0)</f>
        <v>0</v>
      </c>
      <c r="I71" s="193">
        <f>IF(I$5=$A71,VLOOKUP($U71,Inputs!$C$246:$D$324,2,FALSE),0)</f>
        <v>0</v>
      </c>
      <c r="J71" s="193">
        <f>IF(J$5=$A71,VLOOKUP($U71,Inputs!$C$246:$D$324,2,FALSE),0)</f>
        <v>0</v>
      </c>
      <c r="K71" s="193">
        <f>IF(K$5=$A71,VLOOKUP($U71,Inputs!$C$246:$D$324,2,FALSE),0)</f>
        <v>0</v>
      </c>
      <c r="L71" s="228">
        <f>IF(L$5=$A71,VLOOKUP($U71,Inputs!$C$246:$D$324,2,FALSE),0)</f>
        <v>0</v>
      </c>
      <c r="M71" s="193">
        <f>IF(M$5=$A71,VLOOKUP($U71,Inputs!$C$246:$D$324,2,FALSE),0)</f>
        <v>0</v>
      </c>
      <c r="N71" s="193">
        <f>IF(N$5=$A71,VLOOKUP($U71,Inputs!$C$246:$D$324,2,FALSE),0)</f>
        <v>0</v>
      </c>
      <c r="O71" s="193">
        <f>IF(O$5=$A71,VLOOKUP($U71,Inputs!$C$246:$D$324,2,FALSE),0)</f>
        <v>0</v>
      </c>
      <c r="P71" s="193">
        <f>IF(P$5=$A71,VLOOKUP($U71,Inputs!$C$246:$D$324,2,FALSE),0)</f>
        <v>0</v>
      </c>
      <c r="Q71" s="193">
        <f>IF(Q$5=$A71,VLOOKUP($U71,Inputs!$C$246:$D$324,2,FALSE),0)</f>
        <v>0</v>
      </c>
      <c r="R71" s="193">
        <f>IF(R$5=$A71,VLOOKUP($U71,Inputs!$C$246:$D$324,2,FALSE),0)</f>
        <v>0</v>
      </c>
      <c r="S71" s="193">
        <f>IF(S$5=$A71,VLOOKUP($U71,Inputs!$C$246:$D$324,2,FALSE),0)</f>
        <v>0</v>
      </c>
      <c r="T71" s="193">
        <v>0.92222057295532134</v>
      </c>
      <c r="U71" s="92" t="str">
        <f t="shared" ref="U71:U84" si="2">B71&amp;"_"&amp;A71</f>
        <v>Waitaki District_Network Waitaki</v>
      </c>
      <c r="X71" s="99"/>
      <c r="Y71" s="147">
        <f t="shared" ref="Y71:Y84" si="3">SUM(C71:T71)</f>
        <v>0.92222057295532134</v>
      </c>
      <c r="AC71" s="92"/>
    </row>
    <row r="72" spans="1:29">
      <c r="A72" s="92" t="str">
        <f>VLOOKUP($B72,Inputs!$A$246:$B$324,2,FALSE)</f>
        <v>Aurora Energy</v>
      </c>
      <c r="B72" s="92" t="str">
        <f>Inputs!A160</f>
        <v>Central Otago District</v>
      </c>
      <c r="C72" s="193">
        <f>IF(C$5=$A72,VLOOKUP($U72,Inputs!$C$246:$D$324,2,FALSE),0)</f>
        <v>0</v>
      </c>
      <c r="D72" s="193">
        <f>IF(D$5=$A72,VLOOKUP($U72,Inputs!$C$246:$D$324,2,FALSE),0)</f>
        <v>0.8882681564245809</v>
      </c>
      <c r="E72" s="193">
        <f>IF(E$5=$A72,VLOOKUP($U72,Inputs!$C$246:$D$324,2,FALSE),0)</f>
        <v>0</v>
      </c>
      <c r="F72" s="193">
        <f>IF(F$5=$A72,VLOOKUP($U72,Inputs!$C$246:$D$324,2,FALSE),0)</f>
        <v>0</v>
      </c>
      <c r="G72" s="193">
        <f>IF(G$5=$A72,VLOOKUP($U72,Inputs!$C$246:$D$324,2,FALSE),0)</f>
        <v>0</v>
      </c>
      <c r="H72" s="193">
        <f>IF(H$5=$A72,VLOOKUP($U72,Inputs!$C$246:$D$324,2,FALSE),0)</f>
        <v>0</v>
      </c>
      <c r="I72" s="193">
        <f>IF(I$5=$A72,VLOOKUP($U72,Inputs!$C$246:$D$324,2,FALSE),0)</f>
        <v>0</v>
      </c>
      <c r="J72" s="193">
        <f>IF(J$5=$A72,VLOOKUP($U72,Inputs!$C$246:$D$324,2,FALSE),0)</f>
        <v>0</v>
      </c>
      <c r="K72" s="193">
        <f>IF(K$5=$A72,VLOOKUP($U72,Inputs!$C$246:$D$324,2,FALSE),0)</f>
        <v>0</v>
      </c>
      <c r="L72" s="228">
        <f>IF(L$5=$A72,VLOOKUP($U72,Inputs!$C$246:$D$324,2,FALSE),0)</f>
        <v>0</v>
      </c>
      <c r="M72" s="193">
        <f>IF(M$5=$A72,VLOOKUP($U72,Inputs!$C$246:$D$324,2,FALSE),0)</f>
        <v>0</v>
      </c>
      <c r="N72" s="193">
        <f>IF(N$5=$A72,VLOOKUP($U72,Inputs!$C$246:$D$324,2,FALSE),0)</f>
        <v>0</v>
      </c>
      <c r="O72" s="193">
        <f>IF(O$5=$A72,VLOOKUP($U72,Inputs!$C$246:$D$324,2,FALSE),0)</f>
        <v>0</v>
      </c>
      <c r="P72" s="193">
        <f>IF(P$5=$A72,VLOOKUP($U72,Inputs!$C$246:$D$324,2,FALSE),0)</f>
        <v>0</v>
      </c>
      <c r="Q72" s="193">
        <f>IF(Q$5=$A72,VLOOKUP($U72,Inputs!$C$246:$D$324,2,FALSE),0)</f>
        <v>0</v>
      </c>
      <c r="R72" s="193">
        <f>IF(R$5=$A72,VLOOKUP($U72,Inputs!$C$246:$D$324,2,FALSE),0)</f>
        <v>0</v>
      </c>
      <c r="S72" s="193">
        <f>IF(S$5=$A72,VLOOKUP($U72,Inputs!$C$246:$D$324,2,FALSE),0)</f>
        <v>0</v>
      </c>
      <c r="T72" s="193">
        <v>0</v>
      </c>
      <c r="U72" s="92" t="str">
        <f t="shared" si="2"/>
        <v>Central Otago District_Aurora Energy</v>
      </c>
      <c r="X72" s="99"/>
      <c r="Y72" s="147">
        <f t="shared" si="3"/>
        <v>0.8882681564245809</v>
      </c>
      <c r="AC72" s="92"/>
    </row>
    <row r="73" spans="1:29">
      <c r="A73" s="92" t="str">
        <f>VLOOKUP($B73,Inputs!$A$246:$B$324,2,FALSE)</f>
        <v>Aurora Energy</v>
      </c>
      <c r="B73" s="92" t="str">
        <f>Inputs!A161</f>
        <v>Queenstown-Lakes District</v>
      </c>
      <c r="C73" s="193">
        <f>IF(C$5=$A73,VLOOKUP($U73,Inputs!$C$246:$D$324,2,FALSE),0)</f>
        <v>0</v>
      </c>
      <c r="D73" s="193">
        <f>IF(D$5=$A73,VLOOKUP($U73,Inputs!$C$246:$D$324,2,FALSE),0)</f>
        <v>1</v>
      </c>
      <c r="E73" s="193">
        <f>IF(E$5=$A73,VLOOKUP($U73,Inputs!$C$246:$D$324,2,FALSE),0)</f>
        <v>0</v>
      </c>
      <c r="F73" s="193">
        <f>IF(F$5=$A73,VLOOKUP($U73,Inputs!$C$246:$D$324,2,FALSE),0)</f>
        <v>0</v>
      </c>
      <c r="G73" s="193">
        <f>IF(G$5=$A73,VLOOKUP($U73,Inputs!$C$246:$D$324,2,FALSE),0)</f>
        <v>0</v>
      </c>
      <c r="H73" s="193">
        <f>IF(H$5=$A73,VLOOKUP($U73,Inputs!$C$246:$D$324,2,FALSE),0)</f>
        <v>0</v>
      </c>
      <c r="I73" s="193">
        <f>IF(I$5=$A73,VLOOKUP($U73,Inputs!$C$246:$D$324,2,FALSE),0)</f>
        <v>0</v>
      </c>
      <c r="J73" s="193">
        <f>IF(J$5=$A73,VLOOKUP($U73,Inputs!$C$246:$D$324,2,FALSE),0)</f>
        <v>0</v>
      </c>
      <c r="K73" s="193">
        <f>IF(K$5=$A73,VLOOKUP($U73,Inputs!$C$246:$D$324,2,FALSE),0)</f>
        <v>0</v>
      </c>
      <c r="L73" s="228">
        <f>IF(L$5=$A73,VLOOKUP($U73,Inputs!$C$246:$D$324,2,FALSE),0)</f>
        <v>0</v>
      </c>
      <c r="M73" s="193">
        <f>IF(M$5=$A73,VLOOKUP($U73,Inputs!$C$246:$D$324,2,FALSE),0)</f>
        <v>0</v>
      </c>
      <c r="N73" s="193">
        <f>IF(N$5=$A73,VLOOKUP($U73,Inputs!$C$246:$D$324,2,FALSE),0)</f>
        <v>0</v>
      </c>
      <c r="O73" s="193">
        <f>IF(O$5=$A73,VLOOKUP($U73,Inputs!$C$246:$D$324,2,FALSE),0)</f>
        <v>0</v>
      </c>
      <c r="P73" s="193">
        <f>IF(P$5=$A73,VLOOKUP($U73,Inputs!$C$246:$D$324,2,FALSE),0)</f>
        <v>0</v>
      </c>
      <c r="Q73" s="193">
        <f>IF(Q$5=$A73,VLOOKUP($U73,Inputs!$C$246:$D$324,2,FALSE),0)</f>
        <v>0</v>
      </c>
      <c r="R73" s="193">
        <f>IF(R$5=$A73,VLOOKUP($U73,Inputs!$C$246:$D$324,2,FALSE),0)</f>
        <v>0</v>
      </c>
      <c r="S73" s="193">
        <f>IF(S$5=$A73,VLOOKUP($U73,Inputs!$C$246:$D$324,2,FALSE),0)</f>
        <v>0</v>
      </c>
      <c r="T73" s="193">
        <v>0</v>
      </c>
      <c r="U73" s="92" t="str">
        <f t="shared" si="2"/>
        <v>Queenstown-Lakes District_Aurora Energy</v>
      </c>
      <c r="X73" s="99"/>
      <c r="Y73" s="147">
        <f t="shared" si="3"/>
        <v>1</v>
      </c>
      <c r="AC73" s="92"/>
    </row>
    <row r="74" spans="1:29">
      <c r="A74" s="92" t="str">
        <f>VLOOKUP($B74,Inputs!$A$246:$B$324,2,FALSE)</f>
        <v>Aurora Energy</v>
      </c>
      <c r="B74" s="92" t="str">
        <f>Inputs!A162</f>
        <v>Dunedin City</v>
      </c>
      <c r="C74" s="193">
        <f>IF(C$5=$A74,VLOOKUP($U74,Inputs!$C$246:$D$324,2,FALSE),0)</f>
        <v>0</v>
      </c>
      <c r="D74" s="193">
        <f>IF(D$5=$A74,VLOOKUP($U74,Inputs!$C$246:$D$324,2,FALSE),0)</f>
        <v>1</v>
      </c>
      <c r="E74" s="193">
        <f>IF(E$5=$A74,VLOOKUP($U74,Inputs!$C$246:$D$324,2,FALSE),0)</f>
        <v>0</v>
      </c>
      <c r="F74" s="193">
        <f>IF(F$5=$A74,VLOOKUP($U74,Inputs!$C$246:$D$324,2,FALSE),0)</f>
        <v>0</v>
      </c>
      <c r="G74" s="193">
        <f>IF(G$5=$A74,VLOOKUP($U74,Inputs!$C$246:$D$324,2,FALSE),0)</f>
        <v>0</v>
      </c>
      <c r="H74" s="193">
        <f>IF(H$5=$A74,VLOOKUP($U74,Inputs!$C$246:$D$324,2,FALSE),0)</f>
        <v>0</v>
      </c>
      <c r="I74" s="193">
        <f>IF(I$5=$A74,VLOOKUP($U74,Inputs!$C$246:$D$324,2,FALSE),0)</f>
        <v>0</v>
      </c>
      <c r="J74" s="193">
        <f>IF(J$5=$A74,VLOOKUP($U74,Inputs!$C$246:$D$324,2,FALSE),0)</f>
        <v>0</v>
      </c>
      <c r="K74" s="193">
        <f>IF(K$5=$A74,VLOOKUP($U74,Inputs!$C$246:$D$324,2,FALSE),0)</f>
        <v>0</v>
      </c>
      <c r="L74" s="228">
        <f>IF(L$5=$A74,VLOOKUP($U74,Inputs!$C$246:$D$324,2,FALSE),0)</f>
        <v>0</v>
      </c>
      <c r="M74" s="193">
        <f>IF(M$5=$A74,VLOOKUP($U74,Inputs!$C$246:$D$324,2,FALSE),0)</f>
        <v>0</v>
      </c>
      <c r="N74" s="193">
        <f>IF(N$5=$A74,VLOOKUP($U74,Inputs!$C$246:$D$324,2,FALSE),0)</f>
        <v>0</v>
      </c>
      <c r="O74" s="193">
        <f>IF(O$5=$A74,VLOOKUP($U74,Inputs!$C$246:$D$324,2,FALSE),0)</f>
        <v>0</v>
      </c>
      <c r="P74" s="193">
        <f>IF(P$5=$A74,VLOOKUP($U74,Inputs!$C$246:$D$324,2,FALSE),0)</f>
        <v>0</v>
      </c>
      <c r="Q74" s="193">
        <f>IF(Q$5=$A74,VLOOKUP($U74,Inputs!$C$246:$D$324,2,FALSE),0)</f>
        <v>0</v>
      </c>
      <c r="R74" s="193">
        <f>IF(R$5=$A74,VLOOKUP($U74,Inputs!$C$246:$D$324,2,FALSE),0)</f>
        <v>0</v>
      </c>
      <c r="S74" s="193">
        <f>IF(S$5=$A74,VLOOKUP($U74,Inputs!$C$246:$D$324,2,FALSE),0)</f>
        <v>0</v>
      </c>
      <c r="T74" s="193">
        <v>0</v>
      </c>
      <c r="U74" s="92" t="str">
        <f t="shared" si="2"/>
        <v>Dunedin City_Aurora Energy</v>
      </c>
      <c r="X74" s="99"/>
      <c r="Y74" s="147">
        <f t="shared" si="3"/>
        <v>1</v>
      </c>
      <c r="AC74" s="92"/>
    </row>
    <row r="75" spans="1:29">
      <c r="A75" s="92" t="str">
        <f>VLOOKUP($B75,Inputs!$A$246:$B$324,2,FALSE)</f>
        <v>OtagoNet</v>
      </c>
      <c r="B75" s="92" t="str">
        <f>Inputs!A163</f>
        <v>Clutha District</v>
      </c>
      <c r="C75" s="193">
        <f>IF(C$5=$A75,VLOOKUP($U75,Inputs!$C$246:$D$324,2,FALSE),0)</f>
        <v>0</v>
      </c>
      <c r="D75" s="193">
        <f>IF(D$5=$A75,VLOOKUP($U75,Inputs!$C$246:$D$324,2,FALSE),0)</f>
        <v>0</v>
      </c>
      <c r="E75" s="193">
        <f>IF(E$5=$A75,VLOOKUP($U75,Inputs!$C$246:$D$324,2,FALSE),0)</f>
        <v>0</v>
      </c>
      <c r="F75" s="193">
        <f>IF(F$5=$A75,VLOOKUP($U75,Inputs!$C$246:$D$324,2,FALSE),0)</f>
        <v>0</v>
      </c>
      <c r="G75" s="193">
        <f>IF(G$5=$A75,VLOOKUP($U75,Inputs!$C$246:$D$324,2,FALSE),0)</f>
        <v>0</v>
      </c>
      <c r="H75" s="193">
        <f>IF(H$5=$A75,VLOOKUP($U75,Inputs!$C$246:$D$324,2,FALSE),0)</f>
        <v>0</v>
      </c>
      <c r="I75" s="193">
        <f>IF(I$5=$A75,VLOOKUP($U75,Inputs!$C$246:$D$324,2,FALSE),0)</f>
        <v>0</v>
      </c>
      <c r="J75" s="193">
        <f>IF(J$5=$A75,VLOOKUP($U75,Inputs!$C$246:$D$324,2,FALSE),0)</f>
        <v>0</v>
      </c>
      <c r="K75" s="193">
        <f>IF(K$5=$A75,VLOOKUP($U75,Inputs!$C$246:$D$324,2,FALSE),0)</f>
        <v>0</v>
      </c>
      <c r="L75" s="228">
        <f>IF(L$5=$A75,VLOOKUP($U75,Inputs!$C$246:$D$324,2,FALSE),0)</f>
        <v>0</v>
      </c>
      <c r="M75" s="193">
        <f>IF(M$5=$A75,VLOOKUP($U75,Inputs!$C$246:$D$324,2,FALSE),0)</f>
        <v>1</v>
      </c>
      <c r="N75" s="193">
        <f>IF(N$5=$A75,VLOOKUP($U75,Inputs!$C$246:$D$324,2,FALSE),0)</f>
        <v>0</v>
      </c>
      <c r="O75" s="193">
        <f>IF(O$5=$A75,VLOOKUP($U75,Inputs!$C$246:$D$324,2,FALSE),0)</f>
        <v>0</v>
      </c>
      <c r="P75" s="193">
        <f>IF(P$5=$A75,VLOOKUP($U75,Inputs!$C$246:$D$324,2,FALSE),0)</f>
        <v>0</v>
      </c>
      <c r="Q75" s="193">
        <f>IF(Q$5=$A75,VLOOKUP($U75,Inputs!$C$246:$D$324,2,FALSE),0)</f>
        <v>0</v>
      </c>
      <c r="R75" s="193">
        <f>IF(R$5=$A75,VLOOKUP($U75,Inputs!$C$246:$D$324,2,FALSE),0)</f>
        <v>0</v>
      </c>
      <c r="S75" s="193">
        <f>IF(S$5=$A75,VLOOKUP($U75,Inputs!$C$246:$D$324,2,FALSE),0)</f>
        <v>0</v>
      </c>
      <c r="T75" s="193">
        <v>0</v>
      </c>
      <c r="U75" s="92" t="str">
        <f t="shared" si="2"/>
        <v>Clutha District_OtagoNet</v>
      </c>
      <c r="X75" s="99"/>
      <c r="Y75" s="147">
        <f t="shared" si="3"/>
        <v>1</v>
      </c>
      <c r="AC75" s="92"/>
    </row>
    <row r="76" spans="1:29">
      <c r="A76" s="92" t="str">
        <f>VLOOKUP($B76,Inputs!$A$246:$B$324,2,FALSE)</f>
        <v>The Power Company</v>
      </c>
      <c r="B76" s="92" t="str">
        <f>Inputs!A164</f>
        <v>Southland District</v>
      </c>
      <c r="C76" s="193">
        <f>IF(C$5=$A76,VLOOKUP($U76,Inputs!$C$246:$D$324,2,FALSE),0)</f>
        <v>0</v>
      </c>
      <c r="D76" s="193">
        <f>IF(D$5=$A76,VLOOKUP($U76,Inputs!$C$246:$D$324,2,FALSE),0)</f>
        <v>0</v>
      </c>
      <c r="E76" s="193">
        <f>IF(E$5=$A76,VLOOKUP($U76,Inputs!$C$246:$D$324,2,FALSE),0)</f>
        <v>0</v>
      </c>
      <c r="F76" s="193">
        <f>IF(F$5=$A76,VLOOKUP($U76,Inputs!$C$246:$D$324,2,FALSE),0)</f>
        <v>0</v>
      </c>
      <c r="G76" s="193">
        <f>IF(G$5=$A76,VLOOKUP($U76,Inputs!$C$246:$D$324,2,FALSE),0)</f>
        <v>0</v>
      </c>
      <c r="H76" s="193">
        <f>IF(H$5=$A76,VLOOKUP($U76,Inputs!$C$246:$D$324,2,FALSE),0)</f>
        <v>0</v>
      </c>
      <c r="I76" s="193">
        <f>IF(I$5=$A76,VLOOKUP($U76,Inputs!$C$246:$D$324,2,FALSE),0)</f>
        <v>0</v>
      </c>
      <c r="J76" s="193">
        <f>IF(J$5=$A76,VLOOKUP($U76,Inputs!$C$246:$D$324,2,FALSE),0)</f>
        <v>0</v>
      </c>
      <c r="K76" s="193">
        <f>IF(K$5=$A76,VLOOKUP($U76,Inputs!$C$246:$D$324,2,FALSE),0)</f>
        <v>0</v>
      </c>
      <c r="L76" s="228">
        <f>IF(L$5=$A76,VLOOKUP($U76,Inputs!$C$246:$D$324,2,FALSE),0)</f>
        <v>0</v>
      </c>
      <c r="M76" s="193">
        <f>IF(M$5=$A76,VLOOKUP($U76,Inputs!$C$246:$D$324,2,FALSE),0)</f>
        <v>0</v>
      </c>
      <c r="N76" s="193">
        <f>IF(N$5=$A76,VLOOKUP($U76,Inputs!$C$246:$D$324,2,FALSE),0)</f>
        <v>0</v>
      </c>
      <c r="O76" s="193">
        <f>IF(O$5=$A76,VLOOKUP($U76,Inputs!$C$246:$D$324,2,FALSE),0)</f>
        <v>0</v>
      </c>
      <c r="P76" s="193">
        <f>IF(P$5=$A76,VLOOKUP($U76,Inputs!$C$246:$D$324,2,FALSE),0)</f>
        <v>0</v>
      </c>
      <c r="Q76" s="193">
        <f>IF(Q$5=$A76,VLOOKUP($U76,Inputs!$C$246:$D$324,2,FALSE),0)</f>
        <v>0</v>
      </c>
      <c r="R76" s="193">
        <f>IF(R$5=$A76,VLOOKUP($U76,Inputs!$C$246:$D$324,2,FALSE),0)</f>
        <v>0</v>
      </c>
      <c r="S76" s="193">
        <f>IF(S$5=$A76,VLOOKUP($U76,Inputs!$C$246:$D$324,2,FALSE),0)</f>
        <v>0</v>
      </c>
      <c r="T76" s="193">
        <v>1</v>
      </c>
      <c r="U76" s="92" t="str">
        <f t="shared" si="2"/>
        <v>Southland District_The Power Company</v>
      </c>
      <c r="X76" s="99"/>
      <c r="Y76" s="147">
        <f t="shared" si="3"/>
        <v>1</v>
      </c>
      <c r="AC76" s="92"/>
    </row>
    <row r="77" spans="1:29">
      <c r="A77" s="92" t="str">
        <f>VLOOKUP($B77,Inputs!$A$246:$B$324,2,FALSE)</f>
        <v>The Power Company</v>
      </c>
      <c r="B77" s="92" t="str">
        <f>Inputs!A165</f>
        <v>Gore District</v>
      </c>
      <c r="C77" s="193">
        <f>IF(C$5=$A77,VLOOKUP($U77,Inputs!$C$246:$D$324,2,FALSE),0)</f>
        <v>0</v>
      </c>
      <c r="D77" s="193">
        <f>IF(D$5=$A77,VLOOKUP($U77,Inputs!$C$246:$D$324,2,FALSE),0)</f>
        <v>0</v>
      </c>
      <c r="E77" s="193">
        <f>IF(E$5=$A77,VLOOKUP($U77,Inputs!$C$246:$D$324,2,FALSE),0)</f>
        <v>0</v>
      </c>
      <c r="F77" s="193">
        <f>IF(F$5=$A77,VLOOKUP($U77,Inputs!$C$246:$D$324,2,FALSE),0)</f>
        <v>0</v>
      </c>
      <c r="G77" s="193">
        <f>IF(G$5=$A77,VLOOKUP($U77,Inputs!$C$246:$D$324,2,FALSE),0)</f>
        <v>0</v>
      </c>
      <c r="H77" s="193">
        <f>IF(H$5=$A77,VLOOKUP($U77,Inputs!$C$246:$D$324,2,FALSE),0)</f>
        <v>0</v>
      </c>
      <c r="I77" s="193">
        <f>IF(I$5=$A77,VLOOKUP($U77,Inputs!$C$246:$D$324,2,FALSE),0)</f>
        <v>0</v>
      </c>
      <c r="J77" s="193">
        <f>IF(J$5=$A77,VLOOKUP($U77,Inputs!$C$246:$D$324,2,FALSE),0)</f>
        <v>0</v>
      </c>
      <c r="K77" s="193">
        <f>IF(K$5=$A77,VLOOKUP($U77,Inputs!$C$246:$D$324,2,FALSE),0)</f>
        <v>0</v>
      </c>
      <c r="L77" s="228">
        <f>IF(L$5=$A77,VLOOKUP($U77,Inputs!$C$246:$D$324,2,FALSE),0)</f>
        <v>0</v>
      </c>
      <c r="M77" s="193">
        <f>IF(M$5=$A77,VLOOKUP($U77,Inputs!$C$246:$D$324,2,FALSE),0)</f>
        <v>0</v>
      </c>
      <c r="N77" s="193">
        <f>IF(N$5=$A77,VLOOKUP($U77,Inputs!$C$246:$D$324,2,FALSE),0)</f>
        <v>0</v>
      </c>
      <c r="O77" s="193">
        <f>IF(O$5=$A77,VLOOKUP($U77,Inputs!$C$246:$D$324,2,FALSE),0)</f>
        <v>0</v>
      </c>
      <c r="P77" s="193">
        <f>IF(P$5=$A77,VLOOKUP($U77,Inputs!$C$246:$D$324,2,FALSE),0)</f>
        <v>0</v>
      </c>
      <c r="Q77" s="193">
        <f>IF(Q$5=$A77,VLOOKUP($U77,Inputs!$C$246:$D$324,2,FALSE),0)</f>
        <v>0</v>
      </c>
      <c r="R77" s="193">
        <f>IF(R$5=$A77,VLOOKUP($U77,Inputs!$C$246:$D$324,2,FALSE),0)</f>
        <v>0</v>
      </c>
      <c r="S77" s="193">
        <f>IF(S$5=$A77,VLOOKUP($U77,Inputs!$C$246:$D$324,2,FALSE),0)</f>
        <v>0</v>
      </c>
      <c r="T77" s="193">
        <v>1</v>
      </c>
      <c r="U77" s="92" t="str">
        <f t="shared" si="2"/>
        <v>Gore District_The Power Company</v>
      </c>
      <c r="X77" s="99"/>
      <c r="Y77" s="147">
        <f t="shared" si="3"/>
        <v>1</v>
      </c>
      <c r="AC77" s="92"/>
    </row>
    <row r="78" spans="1:29">
      <c r="A78" s="92" t="str">
        <f>VLOOKUP($B78,Inputs!$A$246:$B$324,2,FALSE)</f>
        <v>Electricity Invercargill</v>
      </c>
      <c r="B78" s="92" t="str">
        <f>Inputs!A166</f>
        <v>Invercargill City</v>
      </c>
      <c r="C78" s="193">
        <f>IF(C$5=$A78,VLOOKUP($U78,Inputs!$C$246:$D$324,2,FALSE),0)</f>
        <v>0</v>
      </c>
      <c r="D78" s="193">
        <f>IF(D$5=$A78,VLOOKUP($U78,Inputs!$C$246:$D$324,2,FALSE),0)</f>
        <v>0</v>
      </c>
      <c r="E78" s="193">
        <f>IF(E$5=$A78,VLOOKUP($U78,Inputs!$C$246:$D$324,2,FALSE),0)</f>
        <v>0</v>
      </c>
      <c r="F78" s="193">
        <f>IF(F$5=$A78,VLOOKUP($U78,Inputs!$C$246:$D$324,2,FALSE),0)</f>
        <v>0</v>
      </c>
      <c r="G78" s="193">
        <f>IF(G$5=$A78,VLOOKUP($U78,Inputs!$C$246:$D$324,2,FALSE),0)</f>
        <v>0</v>
      </c>
      <c r="H78" s="193">
        <f>IF(H$5=$A78,VLOOKUP($U78,Inputs!$C$246:$D$324,2,FALSE),0)</f>
        <v>1</v>
      </c>
      <c r="I78" s="193">
        <f>IF(I$5=$A78,VLOOKUP($U78,Inputs!$C$246:$D$324,2,FALSE),0)</f>
        <v>0</v>
      </c>
      <c r="J78" s="193">
        <f>IF(J$5=$A78,VLOOKUP($U78,Inputs!$C$246:$D$324,2,FALSE),0)</f>
        <v>0</v>
      </c>
      <c r="K78" s="193">
        <f>IF(K$5=$A78,VLOOKUP($U78,Inputs!$C$246:$D$324,2,FALSE),0)</f>
        <v>0</v>
      </c>
      <c r="L78" s="228">
        <f>IF(L$5=$A78,VLOOKUP($U78,Inputs!$C$246:$D$324,2,FALSE),0)</f>
        <v>0</v>
      </c>
      <c r="M78" s="193">
        <f>IF(M$5=$A78,VLOOKUP($U78,Inputs!$C$246:$D$324,2,FALSE),0)</f>
        <v>0</v>
      </c>
      <c r="N78" s="193">
        <f>IF(N$5=$A78,VLOOKUP($U78,Inputs!$C$246:$D$324,2,FALSE),0)</f>
        <v>0</v>
      </c>
      <c r="O78" s="193">
        <f>IF(O$5=$A78,VLOOKUP($U78,Inputs!$C$246:$D$324,2,FALSE),0)</f>
        <v>0</v>
      </c>
      <c r="P78" s="193">
        <f>IF(P$5=$A78,VLOOKUP($U78,Inputs!$C$246:$D$324,2,FALSE),0)</f>
        <v>0</v>
      </c>
      <c r="Q78" s="193">
        <f>IF(Q$5=$A78,VLOOKUP($U78,Inputs!$C$246:$D$324,2,FALSE),0)</f>
        <v>0</v>
      </c>
      <c r="R78" s="193">
        <f>IF(R$5=$A78,VLOOKUP($U78,Inputs!$C$246:$D$324,2,FALSE),0)</f>
        <v>0</v>
      </c>
      <c r="S78" s="193">
        <f>IF(S$5=$A78,VLOOKUP($U78,Inputs!$C$246:$D$324,2,FALSE),0)</f>
        <v>0</v>
      </c>
      <c r="T78" s="193">
        <v>0</v>
      </c>
      <c r="U78" s="92" t="str">
        <f t="shared" si="2"/>
        <v>Invercargill City_Electricity Invercargill</v>
      </c>
      <c r="X78" s="99"/>
      <c r="Y78" s="147">
        <f t="shared" si="3"/>
        <v>1</v>
      </c>
      <c r="AC78" s="92"/>
    </row>
    <row r="79" spans="1:29">
      <c r="A79" s="58" t="s">
        <v>477</v>
      </c>
      <c r="B79" s="120" t="s">
        <v>104</v>
      </c>
      <c r="C79" s="193">
        <f>IF(C$5=$A79,VLOOKUP($U79,Inputs!$C$246:$D$324,2,FALSE),0)</f>
        <v>0</v>
      </c>
      <c r="D79" s="193">
        <f>IF(D$5=$A79,VLOOKUP($U79,Inputs!$C$246:$D$324,2,FALSE),0)</f>
        <v>0</v>
      </c>
      <c r="E79" s="193">
        <f>IF(E$5=$A79,VLOOKUP($U79,Inputs!$C$246:$D$324,2,FALSE),0)</f>
        <v>0</v>
      </c>
      <c r="F79" s="193">
        <f>IF(F$5=$A79,VLOOKUP($U79,Inputs!$C$246:$D$324,2,FALSE),0)</f>
        <v>0</v>
      </c>
      <c r="G79" s="193">
        <f>IF(G$5=$A79,VLOOKUP($U79,Inputs!$C$246:$D$324,2,FALSE),0)</f>
        <v>0</v>
      </c>
      <c r="H79" s="193">
        <f>IF(H$5=$A79,VLOOKUP($U79,Inputs!$C$246:$D$324,2,FALSE),0)</f>
        <v>0</v>
      </c>
      <c r="I79" s="193">
        <f>IF(I$5=$A79,VLOOKUP($U79,Inputs!$C$246:$D$324,2,FALSE),0)</f>
        <v>0</v>
      </c>
      <c r="J79" s="193">
        <f>IF(J$5=$A79,VLOOKUP($U79,Inputs!$C$246:$D$324,2,FALSE),0)</f>
        <v>0</v>
      </c>
      <c r="K79" s="193">
        <f>IF(K$5=$A79,VLOOKUP($U79,Inputs!$C$246:$D$324,2,FALSE),0)</f>
        <v>0</v>
      </c>
      <c r="L79" s="228">
        <f>IF(L$5=$A79,VLOOKUP($U79,Inputs!$C$246:$D$324,2,FALSE),0)</f>
        <v>0</v>
      </c>
      <c r="M79" s="193">
        <f>IF(M$5=$A79,VLOOKUP($U79,Inputs!$C$246:$D$324,2,FALSE),0)</f>
        <v>7.7779427044678634E-2</v>
      </c>
      <c r="N79" s="193">
        <f>IF(N$5=$A79,VLOOKUP($U79,Inputs!$C$246:$D$324,2,FALSE),0)</f>
        <v>0</v>
      </c>
      <c r="O79" s="193">
        <f>IF(O$5=$A79,VLOOKUP($U79,Inputs!$C$246:$D$324,2,FALSE),0)</f>
        <v>0</v>
      </c>
      <c r="P79" s="193">
        <f>IF(P$5=$A79,VLOOKUP($U79,Inputs!$C$246:$D$324,2,FALSE),0)</f>
        <v>0</v>
      </c>
      <c r="Q79" s="193">
        <f>IF(Q$5=$A79,VLOOKUP($U79,Inputs!$C$246:$D$324,2,FALSE),0)</f>
        <v>0</v>
      </c>
      <c r="R79" s="193">
        <f>IF(R$5=$A79,VLOOKUP($U79,Inputs!$C$246:$D$324,2,FALSE),0)</f>
        <v>0</v>
      </c>
      <c r="S79" s="193">
        <f>IF(S$5=$A79,VLOOKUP($U79,Inputs!$C$246:$D$324,2,FALSE),0)</f>
        <v>0</v>
      </c>
      <c r="T79" s="193">
        <v>0</v>
      </c>
      <c r="U79" s="92" t="str">
        <f t="shared" si="2"/>
        <v>Waitaki District_OtagoNet</v>
      </c>
      <c r="X79" s="99"/>
      <c r="Y79" s="147">
        <f t="shared" si="3"/>
        <v>7.7779427044678634E-2</v>
      </c>
      <c r="AC79" s="92"/>
    </row>
    <row r="80" spans="1:29" s="76" customFormat="1">
      <c r="A80" s="201" t="s">
        <v>477</v>
      </c>
      <c r="B80" s="200" t="s">
        <v>105</v>
      </c>
      <c r="C80" s="193">
        <f>IF(C$5=$A80,VLOOKUP($U80,Inputs!$C$246:$D$324,2,FALSE),0)</f>
        <v>0</v>
      </c>
      <c r="D80" s="193">
        <f>IF(D$5=$A80,VLOOKUP($U80,Inputs!$C$246:$D$324,2,FALSE),0)</f>
        <v>0</v>
      </c>
      <c r="E80" s="193">
        <f>IF(E$5=$A80,VLOOKUP($U80,Inputs!$C$246:$D$324,2,FALSE),0)</f>
        <v>0</v>
      </c>
      <c r="F80" s="193">
        <f>IF(F$5=$A80,VLOOKUP($U80,Inputs!$C$246:$D$324,2,FALSE),0)</f>
        <v>0</v>
      </c>
      <c r="G80" s="193">
        <f>IF(G$5=$A80,VLOOKUP($U80,Inputs!$C$246:$D$324,2,FALSE),0)</f>
        <v>0</v>
      </c>
      <c r="H80" s="193">
        <f>IF(H$5=$A80,VLOOKUP($U80,Inputs!$C$246:$D$324,2,FALSE),0)</f>
        <v>0</v>
      </c>
      <c r="I80" s="193">
        <f>IF(I$5=$A80,VLOOKUP($U80,Inputs!$C$246:$D$324,2,FALSE),0)</f>
        <v>0</v>
      </c>
      <c r="J80" s="193">
        <f>IF(J$5=$A80,VLOOKUP($U80,Inputs!$C$246:$D$324,2,FALSE),0)</f>
        <v>0</v>
      </c>
      <c r="K80" s="193">
        <f>IF(K$5=$A80,VLOOKUP($U80,Inputs!$C$246:$D$324,2,FALSE),0)</f>
        <v>0</v>
      </c>
      <c r="L80" s="228">
        <f>IF(L$5=$A80,VLOOKUP($U80,Inputs!$C$246:$D$324,2,FALSE),0)</f>
        <v>0</v>
      </c>
      <c r="M80" s="193">
        <f>IF(M$5=$A80,VLOOKUP($U80,Inputs!$C$246:$D$324,2,FALSE),0)</f>
        <v>0.111731843575419</v>
      </c>
      <c r="N80" s="193">
        <f>IF(N$5=$A80,VLOOKUP($U80,Inputs!$C$246:$D$324,2,FALSE),0)</f>
        <v>0</v>
      </c>
      <c r="O80" s="193">
        <f>IF(O$5=$A80,VLOOKUP($U80,Inputs!$C$246:$D$324,2,FALSE),0)</f>
        <v>0</v>
      </c>
      <c r="P80" s="193">
        <f>IF(P$5=$A80,VLOOKUP($U80,Inputs!$C$246:$D$324,2,FALSE),0)</f>
        <v>0</v>
      </c>
      <c r="Q80" s="193">
        <f>IF(Q$5=$A80,VLOOKUP($U80,Inputs!$C$246:$D$324,2,FALSE),0)</f>
        <v>0</v>
      </c>
      <c r="R80" s="193">
        <f>IF(R$5=$A80,VLOOKUP($U80,Inputs!$C$246:$D$324,2,FALSE),0)</f>
        <v>0</v>
      </c>
      <c r="S80" s="193">
        <f>IF(S$5=$A80,VLOOKUP($U80,Inputs!$C$246:$D$324,2,FALSE),0)</f>
        <v>0</v>
      </c>
      <c r="T80" s="193">
        <v>0</v>
      </c>
      <c r="U80" s="92" t="str">
        <f t="shared" si="2"/>
        <v>Central Otago District_OtagoNet</v>
      </c>
      <c r="X80" s="99"/>
      <c r="Y80" s="147">
        <f t="shared" si="3"/>
        <v>0.111731843575419</v>
      </c>
      <c r="AC80" s="92"/>
    </row>
    <row r="81" spans="1:29">
      <c r="A81" s="58" t="s">
        <v>10</v>
      </c>
      <c r="B81" s="120" t="s">
        <v>73</v>
      </c>
      <c r="C81" s="193">
        <f>IF(C$5=$A81,VLOOKUP($U81,Inputs!$C$246:$D$324,2,FALSE),0)</f>
        <v>0</v>
      </c>
      <c r="D81" s="193">
        <f>IF(D$5=$A81,VLOOKUP($U81,Inputs!$C$246:$D$324,2,FALSE),0)</f>
        <v>0</v>
      </c>
      <c r="E81" s="193">
        <f>IF(E$5=$A81,VLOOKUP($U81,Inputs!$C$246:$D$324,2,FALSE),0)</f>
        <v>0</v>
      </c>
      <c r="F81" s="193">
        <f>IF(F$5=$A81,VLOOKUP($U81,Inputs!$C$246:$D$324,2,FALSE),0)</f>
        <v>0</v>
      </c>
      <c r="G81" s="193">
        <f>IF(G$5=$A81,VLOOKUP($U81,Inputs!$C$246:$D$324,2,FALSE),0)</f>
        <v>0</v>
      </c>
      <c r="H81" s="193">
        <f>IF(H$5=$A81,VLOOKUP($U81,Inputs!$C$246:$D$324,2,FALSE),0)</f>
        <v>0</v>
      </c>
      <c r="I81" s="193">
        <f>IF(I$5=$A81,VLOOKUP($U81,Inputs!$C$246:$D$324,2,FALSE),0)</f>
        <v>0</v>
      </c>
      <c r="J81" s="193">
        <f>IF(J$5=$A81,VLOOKUP($U81,Inputs!$C$246:$D$324,2,FALSE),0)</f>
        <v>0</v>
      </c>
      <c r="K81" s="193">
        <f>IF(K$5=$A81,VLOOKUP($U81,Inputs!$C$246:$D$324,2,FALSE),0)</f>
        <v>0</v>
      </c>
      <c r="L81" s="228">
        <f>IF(L$5=$A81,VLOOKUP($U81,Inputs!$C$246:$D$324,2,FALSE),0)</f>
        <v>0</v>
      </c>
      <c r="M81" s="193">
        <f>IF(M$5=$A81,VLOOKUP($U81,Inputs!$C$246:$D$324,2,FALSE),0)</f>
        <v>0</v>
      </c>
      <c r="N81" s="193">
        <f>IF(N$5=$A81,VLOOKUP($U81,Inputs!$C$246:$D$324,2,FALSE),0)</f>
        <v>0.27712707182320445</v>
      </c>
      <c r="O81" s="193">
        <f>IF(O$5=$A81,VLOOKUP($U81,Inputs!$C$246:$D$324,2,FALSE),0)</f>
        <v>0</v>
      </c>
      <c r="P81" s="193">
        <f>IF(P$5=$A81,VLOOKUP($U81,Inputs!$C$246:$D$324,2,FALSE),0)</f>
        <v>0</v>
      </c>
      <c r="Q81" s="193">
        <f>IF(Q$5=$A81,VLOOKUP($U81,Inputs!$C$246:$D$324,2,FALSE),0)</f>
        <v>0</v>
      </c>
      <c r="R81" s="193">
        <f>IF(R$5=$A81,VLOOKUP($U81,Inputs!$C$246:$D$324,2,FALSE),0)</f>
        <v>0</v>
      </c>
      <c r="S81" s="193">
        <f>IF(S$5=$A81,VLOOKUP($U81,Inputs!$C$246:$D$324,2,FALSE),0)</f>
        <v>0</v>
      </c>
      <c r="T81" s="193">
        <v>0</v>
      </c>
      <c r="U81" s="92" t="str">
        <f t="shared" si="2"/>
        <v>Ruapehu District_Powerco</v>
      </c>
      <c r="X81" s="99"/>
      <c r="Y81" s="147">
        <f t="shared" si="3"/>
        <v>0.27712707182320445</v>
      </c>
      <c r="AC81" s="92"/>
    </row>
    <row r="82" spans="1:29">
      <c r="A82" s="58" t="s">
        <v>10</v>
      </c>
      <c r="B82" s="120" t="s">
        <v>78</v>
      </c>
      <c r="C82" s="193">
        <f>IF(C$5=$A82,VLOOKUP($U82,Inputs!$C$246:$D$324,2,FALSE),0)</f>
        <v>0</v>
      </c>
      <c r="D82" s="193">
        <f>IF(D$5=$A82,VLOOKUP($U82,Inputs!$C$246:$D$324,2,FALSE),0)</f>
        <v>0</v>
      </c>
      <c r="E82" s="193">
        <f>IF(E$5=$A82,VLOOKUP($U82,Inputs!$C$246:$D$324,2,FALSE),0)</f>
        <v>0</v>
      </c>
      <c r="F82" s="193">
        <f>IF(F$5=$A82,VLOOKUP($U82,Inputs!$C$246:$D$324,2,FALSE),0)</f>
        <v>0</v>
      </c>
      <c r="G82" s="193">
        <f>IF(G$5=$A82,VLOOKUP($U82,Inputs!$C$246:$D$324,2,FALSE),0)</f>
        <v>0</v>
      </c>
      <c r="H82" s="193">
        <f>IF(H$5=$A82,VLOOKUP($U82,Inputs!$C$246:$D$324,2,FALSE),0)</f>
        <v>0</v>
      </c>
      <c r="I82" s="193">
        <f>IF(I$5=$A82,VLOOKUP($U82,Inputs!$C$246:$D$324,2,FALSE),0)</f>
        <v>0</v>
      </c>
      <c r="J82" s="193">
        <f>IF(J$5=$A82,VLOOKUP($U82,Inputs!$C$246:$D$324,2,FALSE),0)</f>
        <v>0</v>
      </c>
      <c r="K82" s="193">
        <f>IF(K$5=$A82,VLOOKUP($U82,Inputs!$C$246:$D$324,2,FALSE),0)</f>
        <v>0</v>
      </c>
      <c r="L82" s="228">
        <f>IF(L$5=$A82,VLOOKUP($U82,Inputs!$C$246:$D$324,2,FALSE),0)</f>
        <v>0</v>
      </c>
      <c r="M82" s="193">
        <f>IF(M$5=$A82,VLOOKUP($U82,Inputs!$C$246:$D$324,2,FALSE),0)</f>
        <v>0</v>
      </c>
      <c r="N82" s="193">
        <f>IF(N$5=$A82,VLOOKUP($U82,Inputs!$C$246:$D$324,2,FALSE),0)</f>
        <v>0.26246808510638298</v>
      </c>
      <c r="O82" s="193">
        <f>IF(O$5=$A82,VLOOKUP($U82,Inputs!$C$246:$D$324,2,FALSE),0)</f>
        <v>0</v>
      </c>
      <c r="P82" s="193">
        <f>IF(P$5=$A82,VLOOKUP($U82,Inputs!$C$246:$D$324,2,FALSE),0)</f>
        <v>0</v>
      </c>
      <c r="Q82" s="193">
        <f>IF(Q$5=$A82,VLOOKUP($U82,Inputs!$C$246:$D$324,2,FALSE),0)</f>
        <v>0</v>
      </c>
      <c r="R82" s="193">
        <f>IF(R$5=$A82,VLOOKUP($U82,Inputs!$C$246:$D$324,2,FALSE),0)</f>
        <v>0</v>
      </c>
      <c r="S82" s="193">
        <f>IF(S$5=$A82,VLOOKUP($U82,Inputs!$C$246:$D$324,2,FALSE),0)</f>
        <v>0</v>
      </c>
      <c r="T82" s="193"/>
      <c r="U82" s="92" t="str">
        <f t="shared" si="2"/>
        <v>Tararua District_Powerco</v>
      </c>
      <c r="X82" s="99"/>
      <c r="Y82" s="147">
        <f t="shared" si="3"/>
        <v>0.26246808510638298</v>
      </c>
      <c r="AC82" s="92"/>
    </row>
    <row r="83" spans="1:29">
      <c r="A83" s="58" t="s">
        <v>11</v>
      </c>
      <c r="B83" s="120" t="s">
        <v>58</v>
      </c>
      <c r="C83" s="193">
        <f>IF(C$5=$A83,VLOOKUP($U83,Inputs!$C$246:$D$324,2,FALSE),0)</f>
        <v>0</v>
      </c>
      <c r="D83" s="193">
        <f>IF(D$5=$A83,VLOOKUP($U83,Inputs!$C$246:$D$324,2,FALSE),0)</f>
        <v>0</v>
      </c>
      <c r="E83" s="193">
        <f>IF(E$5=$A83,VLOOKUP($U83,Inputs!$C$246:$D$324,2,FALSE),0)</f>
        <v>0</v>
      </c>
      <c r="F83" s="193">
        <f>IF(F$5=$A83,VLOOKUP($U83,Inputs!$C$246:$D$324,2,FALSE),0)</f>
        <v>0</v>
      </c>
      <c r="G83" s="193">
        <f>IF(G$5=$A83,VLOOKUP($U83,Inputs!$C$246:$D$324,2,FALSE),0)</f>
        <v>0</v>
      </c>
      <c r="H83" s="193">
        <f>IF(H$5=$A83,VLOOKUP($U83,Inputs!$C$246:$D$324,2,FALSE),0)</f>
        <v>0</v>
      </c>
      <c r="I83" s="193">
        <f>IF(I$5=$A83,VLOOKUP($U83,Inputs!$C$246:$D$324,2,FALSE),0)</f>
        <v>0</v>
      </c>
      <c r="J83" s="193">
        <f>IF(J$5=$A83,VLOOKUP($U83,Inputs!$C$246:$D$324,2,FALSE),0)</f>
        <v>0</v>
      </c>
      <c r="K83" s="193">
        <f>IF(K$5=$A83,VLOOKUP($U83,Inputs!$C$246:$D$324,2,FALSE),0)</f>
        <v>0</v>
      </c>
      <c r="L83" s="228">
        <f>IF(L$5=$A83,VLOOKUP($U83,Inputs!$C$246:$D$324,2,FALSE),0)</f>
        <v>0</v>
      </c>
      <c r="M83" s="193">
        <f>IF(M$5=$A83,VLOOKUP($U83,Inputs!$C$246:$D$324,2,FALSE),0)</f>
        <v>0</v>
      </c>
      <c r="N83" s="193">
        <f>IF(N$5=$A83,VLOOKUP($U83,Inputs!$C$246:$D$324,2,FALSE),0)</f>
        <v>0</v>
      </c>
      <c r="O83" s="193">
        <f>IF(O$5=$A83,VLOOKUP($U83,Inputs!$C$246:$D$324,2,FALSE),0)</f>
        <v>0.19683509161576898</v>
      </c>
      <c r="P83" s="193">
        <f>IF(P$5=$A83,VLOOKUP($U83,Inputs!$C$246:$D$324,2,FALSE),0)</f>
        <v>0</v>
      </c>
      <c r="Q83" s="193">
        <f>IF(Q$5=$A83,VLOOKUP($U83,Inputs!$C$246:$D$324,2,FALSE),0)</f>
        <v>0</v>
      </c>
      <c r="R83" s="193">
        <f>IF(R$5=$A83,VLOOKUP($U83,Inputs!$C$246:$D$324,2,FALSE),0)</f>
        <v>0</v>
      </c>
      <c r="S83" s="193">
        <f>IF(S$5=$A83,VLOOKUP($U83,Inputs!$C$246:$D$324,2,FALSE),0)</f>
        <v>0</v>
      </c>
      <c r="T83" s="193">
        <v>0</v>
      </c>
      <c r="U83" s="92" t="str">
        <f t="shared" si="2"/>
        <v>Taupo District_The Lines Company</v>
      </c>
      <c r="X83" s="99"/>
      <c r="Y83" s="147">
        <f t="shared" si="3"/>
        <v>0.19683509161576898</v>
      </c>
      <c r="AC83" s="92"/>
    </row>
    <row r="84" spans="1:29">
      <c r="A84" s="58" t="s">
        <v>14</v>
      </c>
      <c r="B84" s="120" t="s">
        <v>47</v>
      </c>
      <c r="C84" s="193">
        <f>IF(C$5=$A84,VLOOKUP($U84,Inputs!$C$246:$D$324,2,FALSE),0)</f>
        <v>0</v>
      </c>
      <c r="D84" s="193">
        <f>IF(D$5=$A84,VLOOKUP($U84,Inputs!$C$246:$D$324,2,FALSE),0)</f>
        <v>0</v>
      </c>
      <c r="E84" s="193">
        <f>IF(E$5=$A84,VLOOKUP($U84,Inputs!$C$246:$D$324,2,FALSE),0)</f>
        <v>0</v>
      </c>
      <c r="F84" s="193">
        <f>IF(F$5=$A84,VLOOKUP($U84,Inputs!$C$246:$D$324,2,FALSE),0)</f>
        <v>0</v>
      </c>
      <c r="G84" s="193">
        <f>IF(G$5=$A84,VLOOKUP($U84,Inputs!$C$246:$D$324,2,FALSE),0)</f>
        <v>0</v>
      </c>
      <c r="H84" s="193">
        <f>IF(H$5=$A84,VLOOKUP($U84,Inputs!$C$246:$D$324,2,FALSE),0)</f>
        <v>0</v>
      </c>
      <c r="I84" s="193">
        <f>IF(I$5=$A84,VLOOKUP($U84,Inputs!$C$246:$D$324,2,FALSE),0)</f>
        <v>0</v>
      </c>
      <c r="J84" s="193">
        <f>IF(J$5=$A84,VLOOKUP($U84,Inputs!$C$246:$D$324,2,FALSE),0)</f>
        <v>0</v>
      </c>
      <c r="K84" s="193">
        <f>IF(K$5=$A84,VLOOKUP($U84,Inputs!$C$246:$D$324,2,FALSE),0)</f>
        <v>0</v>
      </c>
      <c r="L84" s="228">
        <f>IF(L$5=$A84,VLOOKUP($U84,Inputs!$C$246:$D$324,2,FALSE),0)</f>
        <v>0</v>
      </c>
      <c r="M84" s="193">
        <f>IF(M$5=$A84,VLOOKUP($U84,Inputs!$C$246:$D$324,2,FALSE),0)</f>
        <v>0</v>
      </c>
      <c r="N84" s="193">
        <f>IF(N$5=$A84,VLOOKUP($U84,Inputs!$C$246:$D$324,2,FALSE),0)</f>
        <v>0</v>
      </c>
      <c r="O84" s="193">
        <f>IF(O$5=$A84,VLOOKUP($U84,Inputs!$C$246:$D$324,2,FALSE),0)</f>
        <v>0</v>
      </c>
      <c r="P84" s="193">
        <f>IF(P$5=$A84,VLOOKUP($U84,Inputs!$C$246:$D$324,2,FALSE),0)</f>
        <v>0</v>
      </c>
      <c r="Q84" s="193">
        <f>IF(Q$5=$A84,VLOOKUP($U84,Inputs!$C$246:$D$324,2,FALSE),0)</f>
        <v>0</v>
      </c>
      <c r="R84" s="193">
        <f>IF(R$5=$A84,VLOOKUP($U84,Inputs!$C$246:$D$324,2,FALSE),0)</f>
        <v>0.5</v>
      </c>
      <c r="S84" s="193">
        <f>IF(S$5=$A84,VLOOKUP($U84,Inputs!$C$246:$D$324,2,FALSE),0)</f>
        <v>0</v>
      </c>
      <c r="T84" s="193"/>
      <c r="U84" s="92" t="str">
        <f t="shared" si="2"/>
        <v>Papakura District_Vector</v>
      </c>
      <c r="X84" s="99"/>
      <c r="Y84" s="147">
        <f t="shared" si="3"/>
        <v>0.5</v>
      </c>
      <c r="AC84" s="92"/>
    </row>
    <row r="85" spans="1:29">
      <c r="B85" s="52"/>
      <c r="L85" s="230"/>
    </row>
    <row r="86" spans="1:29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4"/>
    </row>
    <row r="87" spans="1:29" ht="18.75">
      <c r="A87" s="50" t="s">
        <v>488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231"/>
      <c r="M87" s="50"/>
      <c r="N87" s="50"/>
      <c r="O87" s="50"/>
      <c r="P87" s="50"/>
      <c r="Q87" s="50"/>
      <c r="R87" s="50"/>
      <c r="S87" s="50"/>
    </row>
    <row r="88" spans="1:29" ht="18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232"/>
      <c r="M88" s="55"/>
      <c r="N88" s="55"/>
      <c r="O88" s="55"/>
      <c r="P88" s="55"/>
      <c r="Q88" s="55"/>
      <c r="R88" s="55"/>
    </row>
    <row r="89" spans="1:29" ht="30">
      <c r="A89" s="60" t="s">
        <v>138</v>
      </c>
      <c r="B89" s="60" t="s">
        <v>35</v>
      </c>
      <c r="C89" s="60" t="s">
        <v>1</v>
      </c>
      <c r="D89" s="60" t="s">
        <v>2</v>
      </c>
      <c r="E89" s="60" t="s">
        <v>3</v>
      </c>
      <c r="F89" s="60" t="s">
        <v>30</v>
      </c>
      <c r="G89" s="60" t="s">
        <v>4</v>
      </c>
      <c r="H89" s="60" t="s">
        <v>5</v>
      </c>
      <c r="I89" s="60" t="s">
        <v>6</v>
      </c>
      <c r="J89" s="60" t="s">
        <v>7</v>
      </c>
      <c r="K89" s="60" t="s">
        <v>8</v>
      </c>
      <c r="L89" s="239" t="s">
        <v>16</v>
      </c>
      <c r="M89" s="60" t="s">
        <v>9</v>
      </c>
      <c r="N89" s="60" t="s">
        <v>10</v>
      </c>
      <c r="O89" s="60" t="s">
        <v>11</v>
      </c>
      <c r="P89" s="60" t="s">
        <v>12</v>
      </c>
      <c r="Q89" s="60" t="s">
        <v>13</v>
      </c>
      <c r="R89" s="60" t="s">
        <v>14</v>
      </c>
      <c r="S89" s="60" t="s">
        <v>15</v>
      </c>
    </row>
    <row r="90" spans="1:29">
      <c r="A90" s="153">
        <f>Inputs!C94</f>
        <v>59000</v>
      </c>
      <c r="B90" s="1" t="str">
        <f>B6</f>
        <v>Far North District</v>
      </c>
      <c r="C90" s="56">
        <f t="shared" ref="C90:S90" si="4">$A90*C6</f>
        <v>0</v>
      </c>
      <c r="D90" s="56">
        <f t="shared" si="4"/>
        <v>0</v>
      </c>
      <c r="E90" s="56">
        <f t="shared" si="4"/>
        <v>0</v>
      </c>
      <c r="F90" s="56">
        <f t="shared" si="4"/>
        <v>0</v>
      </c>
      <c r="G90" s="56">
        <f t="shared" si="4"/>
        <v>0</v>
      </c>
      <c r="H90" s="56">
        <f t="shared" si="4"/>
        <v>0</v>
      </c>
      <c r="I90" s="56">
        <f t="shared" si="4"/>
        <v>0</v>
      </c>
      <c r="J90" s="56">
        <f t="shared" si="4"/>
        <v>0</v>
      </c>
      <c r="K90" s="56">
        <f t="shared" si="4"/>
        <v>0</v>
      </c>
      <c r="L90" s="227">
        <f t="shared" si="4"/>
        <v>0</v>
      </c>
      <c r="M90" s="56">
        <f t="shared" si="4"/>
        <v>0</v>
      </c>
      <c r="N90" s="56">
        <f t="shared" si="4"/>
        <v>0</v>
      </c>
      <c r="O90" s="56">
        <f t="shared" si="4"/>
        <v>0</v>
      </c>
      <c r="P90" s="56">
        <f t="shared" si="4"/>
        <v>59000</v>
      </c>
      <c r="Q90" s="56">
        <f t="shared" si="4"/>
        <v>0</v>
      </c>
      <c r="R90" s="56">
        <f t="shared" si="4"/>
        <v>0</v>
      </c>
      <c r="S90" s="56">
        <f t="shared" si="4"/>
        <v>0</v>
      </c>
      <c r="T90" s="56">
        <f t="shared" ref="T90" si="5">$A90*T6</f>
        <v>0</v>
      </c>
    </row>
    <row r="91" spans="1:29">
      <c r="A91" s="153">
        <f>Inputs!C95</f>
        <v>81100</v>
      </c>
      <c r="B91" s="92" t="str">
        <f t="shared" ref="B91:B154" si="6">B7</f>
        <v>Whangarei District</v>
      </c>
      <c r="C91" s="56">
        <f t="shared" ref="C91:T91" si="7">$A91*C7</f>
        <v>0</v>
      </c>
      <c r="D91" s="56">
        <f t="shared" si="7"/>
        <v>0</v>
      </c>
      <c r="E91" s="56">
        <f t="shared" si="7"/>
        <v>0</v>
      </c>
      <c r="F91" s="56">
        <f t="shared" si="7"/>
        <v>0</v>
      </c>
      <c r="G91" s="56">
        <f t="shared" si="7"/>
        <v>0</v>
      </c>
      <c r="H91" s="56">
        <f t="shared" si="7"/>
        <v>0</v>
      </c>
      <c r="I91" s="56">
        <f t="shared" si="7"/>
        <v>0</v>
      </c>
      <c r="J91" s="56">
        <f t="shared" si="7"/>
        <v>0</v>
      </c>
      <c r="K91" s="56">
        <f t="shared" si="7"/>
        <v>0</v>
      </c>
      <c r="L91" s="227">
        <f t="shared" si="7"/>
        <v>0</v>
      </c>
      <c r="M91" s="56">
        <f t="shared" si="7"/>
        <v>0</v>
      </c>
      <c r="N91" s="56">
        <f t="shared" si="7"/>
        <v>0</v>
      </c>
      <c r="O91" s="56">
        <f t="shared" si="7"/>
        <v>0</v>
      </c>
      <c r="P91" s="56">
        <f t="shared" si="7"/>
        <v>0</v>
      </c>
      <c r="Q91" s="56">
        <f t="shared" si="7"/>
        <v>0</v>
      </c>
      <c r="R91" s="56">
        <f t="shared" si="7"/>
        <v>0</v>
      </c>
      <c r="S91" s="56">
        <f t="shared" si="7"/>
        <v>0</v>
      </c>
      <c r="T91" s="56">
        <f t="shared" si="7"/>
        <v>81100</v>
      </c>
    </row>
    <row r="92" spans="1:29">
      <c r="A92" s="153">
        <f>Inputs!C96</f>
        <v>19050</v>
      </c>
      <c r="B92" s="92" t="str">
        <f t="shared" si="6"/>
        <v>Kaipara District</v>
      </c>
      <c r="C92" s="56">
        <f t="shared" ref="C92:T92" si="8">$A92*C8</f>
        <v>0</v>
      </c>
      <c r="D92" s="56">
        <f t="shared" si="8"/>
        <v>0</v>
      </c>
      <c r="E92" s="56">
        <f t="shared" si="8"/>
        <v>0</v>
      </c>
      <c r="F92" s="56">
        <f t="shared" si="8"/>
        <v>0</v>
      </c>
      <c r="G92" s="56">
        <f t="shared" si="8"/>
        <v>0</v>
      </c>
      <c r="H92" s="56">
        <f t="shared" si="8"/>
        <v>0</v>
      </c>
      <c r="I92" s="56">
        <f t="shared" si="8"/>
        <v>0</v>
      </c>
      <c r="J92" s="56">
        <f t="shared" si="8"/>
        <v>0</v>
      </c>
      <c r="K92" s="56">
        <f t="shared" si="8"/>
        <v>0</v>
      </c>
      <c r="L92" s="227">
        <f t="shared" si="8"/>
        <v>0</v>
      </c>
      <c r="M92" s="56">
        <f t="shared" si="8"/>
        <v>0</v>
      </c>
      <c r="N92" s="56">
        <f t="shared" si="8"/>
        <v>0</v>
      </c>
      <c r="O92" s="56">
        <f t="shared" si="8"/>
        <v>0</v>
      </c>
      <c r="P92" s="56">
        <f t="shared" si="8"/>
        <v>0</v>
      </c>
      <c r="Q92" s="56">
        <f t="shared" si="8"/>
        <v>0</v>
      </c>
      <c r="R92" s="56">
        <f t="shared" si="8"/>
        <v>0</v>
      </c>
      <c r="S92" s="56">
        <f t="shared" si="8"/>
        <v>0</v>
      </c>
      <c r="T92" s="56">
        <f t="shared" si="8"/>
        <v>19050</v>
      </c>
    </row>
    <row r="93" spans="1:29">
      <c r="A93" s="153">
        <f>Inputs!C97</f>
        <v>102200</v>
      </c>
      <c r="B93" s="92" t="str">
        <f t="shared" si="6"/>
        <v>Rodney District</v>
      </c>
      <c r="C93" s="56">
        <f t="shared" ref="C93:T93" si="9">$A93*C9</f>
        <v>0</v>
      </c>
      <c r="D93" s="56">
        <f t="shared" si="9"/>
        <v>0</v>
      </c>
      <c r="E93" s="56">
        <f t="shared" si="9"/>
        <v>0</v>
      </c>
      <c r="F93" s="56">
        <f t="shared" si="9"/>
        <v>0</v>
      </c>
      <c r="G93" s="56">
        <f t="shared" si="9"/>
        <v>0</v>
      </c>
      <c r="H93" s="56">
        <f t="shared" si="9"/>
        <v>0</v>
      </c>
      <c r="I93" s="56">
        <f t="shared" si="9"/>
        <v>0</v>
      </c>
      <c r="J93" s="56">
        <f t="shared" si="9"/>
        <v>0</v>
      </c>
      <c r="K93" s="56">
        <f t="shared" si="9"/>
        <v>0</v>
      </c>
      <c r="L93" s="227">
        <f t="shared" si="9"/>
        <v>0</v>
      </c>
      <c r="M93" s="56">
        <f t="shared" si="9"/>
        <v>0</v>
      </c>
      <c r="N93" s="56">
        <f t="shared" si="9"/>
        <v>0</v>
      </c>
      <c r="O93" s="56">
        <f t="shared" si="9"/>
        <v>0</v>
      </c>
      <c r="P93" s="56">
        <f t="shared" si="9"/>
        <v>0</v>
      </c>
      <c r="Q93" s="56">
        <f t="shared" si="9"/>
        <v>0</v>
      </c>
      <c r="R93" s="56">
        <f t="shared" si="9"/>
        <v>102200</v>
      </c>
      <c r="S93" s="56">
        <f t="shared" si="9"/>
        <v>0</v>
      </c>
      <c r="T93" s="56">
        <f t="shared" si="9"/>
        <v>0</v>
      </c>
    </row>
    <row r="94" spans="1:29">
      <c r="A94" s="153">
        <f>Inputs!C98</f>
        <v>232600</v>
      </c>
      <c r="B94" s="92" t="str">
        <f t="shared" si="6"/>
        <v>North Shore City</v>
      </c>
      <c r="C94" s="56">
        <f t="shared" ref="C94:T94" si="10">$A94*C10</f>
        <v>0</v>
      </c>
      <c r="D94" s="56">
        <f t="shared" si="10"/>
        <v>0</v>
      </c>
      <c r="E94" s="56">
        <f t="shared" si="10"/>
        <v>0</v>
      </c>
      <c r="F94" s="56">
        <f t="shared" si="10"/>
        <v>0</v>
      </c>
      <c r="G94" s="56">
        <f t="shared" si="10"/>
        <v>0</v>
      </c>
      <c r="H94" s="56">
        <f t="shared" si="10"/>
        <v>0</v>
      </c>
      <c r="I94" s="56">
        <f t="shared" si="10"/>
        <v>0</v>
      </c>
      <c r="J94" s="56">
        <f t="shared" si="10"/>
        <v>0</v>
      </c>
      <c r="K94" s="56">
        <f t="shared" si="10"/>
        <v>0</v>
      </c>
      <c r="L94" s="227">
        <f t="shared" si="10"/>
        <v>0</v>
      </c>
      <c r="M94" s="56">
        <f t="shared" si="10"/>
        <v>0</v>
      </c>
      <c r="N94" s="56">
        <f t="shared" si="10"/>
        <v>0</v>
      </c>
      <c r="O94" s="56">
        <f t="shared" si="10"/>
        <v>0</v>
      </c>
      <c r="P94" s="56">
        <f t="shared" si="10"/>
        <v>0</v>
      </c>
      <c r="Q94" s="56">
        <f t="shared" si="10"/>
        <v>0</v>
      </c>
      <c r="R94" s="56">
        <f t="shared" si="10"/>
        <v>232600</v>
      </c>
      <c r="S94" s="56">
        <f t="shared" si="10"/>
        <v>0</v>
      </c>
      <c r="T94" s="56">
        <f t="shared" si="10"/>
        <v>0</v>
      </c>
    </row>
    <row r="95" spans="1:29">
      <c r="A95" s="153">
        <f>Inputs!C99</f>
        <v>212700</v>
      </c>
      <c r="B95" s="92" t="str">
        <f t="shared" si="6"/>
        <v>Waitakere City</v>
      </c>
      <c r="C95" s="56">
        <f t="shared" ref="C95:T95" si="11">$A95*C11</f>
        <v>0</v>
      </c>
      <c r="D95" s="56">
        <f t="shared" si="11"/>
        <v>0</v>
      </c>
      <c r="E95" s="56">
        <f t="shared" si="11"/>
        <v>0</v>
      </c>
      <c r="F95" s="56">
        <f t="shared" si="11"/>
        <v>0</v>
      </c>
      <c r="G95" s="56">
        <f t="shared" si="11"/>
        <v>0</v>
      </c>
      <c r="H95" s="56">
        <f t="shared" si="11"/>
        <v>0</v>
      </c>
      <c r="I95" s="56">
        <f t="shared" si="11"/>
        <v>0</v>
      </c>
      <c r="J95" s="56">
        <f t="shared" si="11"/>
        <v>0</v>
      </c>
      <c r="K95" s="56">
        <f t="shared" si="11"/>
        <v>0</v>
      </c>
      <c r="L95" s="227">
        <f t="shared" si="11"/>
        <v>0</v>
      </c>
      <c r="M95" s="56">
        <f t="shared" si="11"/>
        <v>0</v>
      </c>
      <c r="N95" s="56">
        <f t="shared" si="11"/>
        <v>0</v>
      </c>
      <c r="O95" s="56">
        <f t="shared" si="11"/>
        <v>0</v>
      </c>
      <c r="P95" s="56">
        <f t="shared" si="11"/>
        <v>0</v>
      </c>
      <c r="Q95" s="56">
        <f t="shared" si="11"/>
        <v>0</v>
      </c>
      <c r="R95" s="56">
        <f t="shared" si="11"/>
        <v>212700</v>
      </c>
      <c r="S95" s="56">
        <f t="shared" si="11"/>
        <v>0</v>
      </c>
      <c r="T95" s="56">
        <f t="shared" si="11"/>
        <v>0</v>
      </c>
    </row>
    <row r="96" spans="1:29">
      <c r="A96" s="153">
        <f>Inputs!C100</f>
        <v>458200</v>
      </c>
      <c r="B96" s="92" t="str">
        <f t="shared" si="6"/>
        <v>Auckland City</v>
      </c>
      <c r="C96" s="56">
        <f t="shared" ref="C96:T96" si="12">$A96*C12</f>
        <v>0</v>
      </c>
      <c r="D96" s="56">
        <f t="shared" si="12"/>
        <v>0</v>
      </c>
      <c r="E96" s="56">
        <f t="shared" si="12"/>
        <v>0</v>
      </c>
      <c r="F96" s="56">
        <f t="shared" si="12"/>
        <v>0</v>
      </c>
      <c r="G96" s="56">
        <f t="shared" si="12"/>
        <v>0</v>
      </c>
      <c r="H96" s="56">
        <f t="shared" si="12"/>
        <v>0</v>
      </c>
      <c r="I96" s="56">
        <f t="shared" si="12"/>
        <v>0</v>
      </c>
      <c r="J96" s="56">
        <f t="shared" si="12"/>
        <v>0</v>
      </c>
      <c r="K96" s="56">
        <f t="shared" si="12"/>
        <v>0</v>
      </c>
      <c r="L96" s="227">
        <f t="shared" si="12"/>
        <v>0</v>
      </c>
      <c r="M96" s="56">
        <f t="shared" si="12"/>
        <v>0</v>
      </c>
      <c r="N96" s="56">
        <f t="shared" si="12"/>
        <v>0</v>
      </c>
      <c r="O96" s="56">
        <f t="shared" si="12"/>
        <v>0</v>
      </c>
      <c r="P96" s="56">
        <f t="shared" si="12"/>
        <v>0</v>
      </c>
      <c r="Q96" s="56">
        <f t="shared" si="12"/>
        <v>0</v>
      </c>
      <c r="R96" s="56">
        <f t="shared" si="12"/>
        <v>458200</v>
      </c>
      <c r="S96" s="56">
        <f t="shared" si="12"/>
        <v>0</v>
      </c>
      <c r="T96" s="56">
        <f t="shared" si="12"/>
        <v>0</v>
      </c>
    </row>
    <row r="97" spans="1:20">
      <c r="A97" s="153">
        <f>Inputs!C101</f>
        <v>383900</v>
      </c>
      <c r="B97" s="92" t="str">
        <f t="shared" si="6"/>
        <v>Manukau City</v>
      </c>
      <c r="C97" s="56">
        <f t="shared" ref="C97:T97" si="13">$A97*C13</f>
        <v>0</v>
      </c>
      <c r="D97" s="56">
        <f t="shared" si="13"/>
        <v>0</v>
      </c>
      <c r="E97" s="56">
        <f t="shared" si="13"/>
        <v>0</v>
      </c>
      <c r="F97" s="56">
        <f t="shared" si="13"/>
        <v>0</v>
      </c>
      <c r="G97" s="56">
        <f t="shared" si="13"/>
        <v>0</v>
      </c>
      <c r="H97" s="56">
        <f t="shared" si="13"/>
        <v>0</v>
      </c>
      <c r="I97" s="56">
        <f t="shared" si="13"/>
        <v>0</v>
      </c>
      <c r="J97" s="56">
        <f t="shared" si="13"/>
        <v>0</v>
      </c>
      <c r="K97" s="56">
        <f t="shared" si="13"/>
        <v>0</v>
      </c>
      <c r="L97" s="227">
        <f t="shared" si="13"/>
        <v>0</v>
      </c>
      <c r="M97" s="56">
        <f t="shared" si="13"/>
        <v>0</v>
      </c>
      <c r="N97" s="56">
        <f t="shared" si="13"/>
        <v>0</v>
      </c>
      <c r="O97" s="56">
        <f t="shared" si="13"/>
        <v>0</v>
      </c>
      <c r="P97" s="56">
        <f t="shared" si="13"/>
        <v>0</v>
      </c>
      <c r="Q97" s="56">
        <f t="shared" si="13"/>
        <v>0</v>
      </c>
      <c r="R97" s="56">
        <f t="shared" si="13"/>
        <v>383900</v>
      </c>
      <c r="S97" s="56">
        <f t="shared" si="13"/>
        <v>0</v>
      </c>
      <c r="T97" s="56">
        <f t="shared" si="13"/>
        <v>0</v>
      </c>
    </row>
    <row r="98" spans="1:20">
      <c r="A98" s="153">
        <f>Inputs!C102</f>
        <v>50600</v>
      </c>
      <c r="B98" s="92" t="str">
        <f t="shared" si="6"/>
        <v>Papakura District</v>
      </c>
      <c r="C98" s="56">
        <f t="shared" ref="C98:T98" si="14">$A98*C14</f>
        <v>0</v>
      </c>
      <c r="D98" s="56">
        <f t="shared" si="14"/>
        <v>0</v>
      </c>
      <c r="E98" s="56">
        <f t="shared" si="14"/>
        <v>0</v>
      </c>
      <c r="F98" s="56">
        <f t="shared" si="14"/>
        <v>0</v>
      </c>
      <c r="G98" s="56">
        <f t="shared" si="14"/>
        <v>0</v>
      </c>
      <c r="H98" s="56">
        <f t="shared" si="14"/>
        <v>0</v>
      </c>
      <c r="I98" s="56">
        <f t="shared" si="14"/>
        <v>0</v>
      </c>
      <c r="J98" s="56">
        <f t="shared" si="14"/>
        <v>0</v>
      </c>
      <c r="K98" s="56">
        <f t="shared" si="14"/>
        <v>0</v>
      </c>
      <c r="L98" s="227">
        <f t="shared" si="14"/>
        <v>0</v>
      </c>
      <c r="M98" s="56">
        <f t="shared" si="14"/>
        <v>0</v>
      </c>
      <c r="N98" s="56">
        <f t="shared" si="14"/>
        <v>0</v>
      </c>
      <c r="O98" s="56">
        <f t="shared" si="14"/>
        <v>0</v>
      </c>
      <c r="P98" s="56">
        <f t="shared" si="14"/>
        <v>0</v>
      </c>
      <c r="Q98" s="56">
        <f t="shared" si="14"/>
        <v>0</v>
      </c>
      <c r="R98" s="56">
        <f t="shared" si="14"/>
        <v>0</v>
      </c>
      <c r="S98" s="56">
        <f t="shared" si="14"/>
        <v>0</v>
      </c>
      <c r="T98" s="56">
        <f t="shared" si="14"/>
        <v>25300</v>
      </c>
    </row>
    <row r="99" spans="1:20">
      <c r="A99" s="153">
        <f>Inputs!C103</f>
        <v>66300</v>
      </c>
      <c r="B99" s="92" t="str">
        <f t="shared" si="6"/>
        <v>Franklin District</v>
      </c>
      <c r="C99" s="56">
        <f t="shared" ref="C99:T99" si="15">$A99*C15</f>
        <v>0</v>
      </c>
      <c r="D99" s="56">
        <f t="shared" si="15"/>
        <v>0</v>
      </c>
      <c r="E99" s="56">
        <f t="shared" si="15"/>
        <v>0</v>
      </c>
      <c r="F99" s="56">
        <f t="shared" si="15"/>
        <v>0</v>
      </c>
      <c r="G99" s="56">
        <f t="shared" si="15"/>
        <v>0</v>
      </c>
      <c r="H99" s="56">
        <f t="shared" si="15"/>
        <v>0</v>
      </c>
      <c r="I99" s="56">
        <f t="shared" si="15"/>
        <v>0</v>
      </c>
      <c r="J99" s="56">
        <f t="shared" si="15"/>
        <v>0</v>
      </c>
      <c r="K99" s="56">
        <f t="shared" si="15"/>
        <v>0</v>
      </c>
      <c r="L99" s="227">
        <f t="shared" si="15"/>
        <v>0</v>
      </c>
      <c r="M99" s="56">
        <f t="shared" si="15"/>
        <v>0</v>
      </c>
      <c r="N99" s="56">
        <f t="shared" si="15"/>
        <v>0</v>
      </c>
      <c r="O99" s="56">
        <f t="shared" si="15"/>
        <v>0</v>
      </c>
      <c r="P99" s="56">
        <f t="shared" si="15"/>
        <v>0</v>
      </c>
      <c r="Q99" s="56">
        <f t="shared" si="15"/>
        <v>0</v>
      </c>
      <c r="R99" s="56">
        <f t="shared" si="15"/>
        <v>0</v>
      </c>
      <c r="S99" s="56">
        <f t="shared" si="15"/>
        <v>0</v>
      </c>
      <c r="T99" s="56">
        <f t="shared" si="15"/>
        <v>66300</v>
      </c>
    </row>
    <row r="100" spans="1:20">
      <c r="A100" s="153">
        <f>Inputs!C104</f>
        <v>27100</v>
      </c>
      <c r="B100" s="92" t="str">
        <f t="shared" si="6"/>
        <v>Thames-Coromandel District</v>
      </c>
      <c r="C100" s="56">
        <f t="shared" ref="C100:T100" si="16">$A100*C16</f>
        <v>0</v>
      </c>
      <c r="D100" s="56">
        <f t="shared" si="16"/>
        <v>0</v>
      </c>
      <c r="E100" s="56">
        <f t="shared" si="16"/>
        <v>0</v>
      </c>
      <c r="F100" s="56">
        <f t="shared" si="16"/>
        <v>0</v>
      </c>
      <c r="G100" s="56">
        <f t="shared" si="16"/>
        <v>0</v>
      </c>
      <c r="H100" s="56">
        <f t="shared" si="16"/>
        <v>0</v>
      </c>
      <c r="I100" s="56">
        <f t="shared" si="16"/>
        <v>0</v>
      </c>
      <c r="J100" s="56">
        <f t="shared" si="16"/>
        <v>0</v>
      </c>
      <c r="K100" s="56">
        <f t="shared" si="16"/>
        <v>0</v>
      </c>
      <c r="L100" s="227">
        <f t="shared" si="16"/>
        <v>0</v>
      </c>
      <c r="M100" s="56">
        <f t="shared" si="16"/>
        <v>0</v>
      </c>
      <c r="N100" s="56">
        <f t="shared" si="16"/>
        <v>27100</v>
      </c>
      <c r="O100" s="56">
        <f t="shared" si="16"/>
        <v>0</v>
      </c>
      <c r="P100" s="56">
        <f t="shared" si="16"/>
        <v>0</v>
      </c>
      <c r="Q100" s="56">
        <f t="shared" si="16"/>
        <v>0</v>
      </c>
      <c r="R100" s="56">
        <f t="shared" si="16"/>
        <v>0</v>
      </c>
      <c r="S100" s="56">
        <f t="shared" si="16"/>
        <v>0</v>
      </c>
      <c r="T100" s="56">
        <f t="shared" si="16"/>
        <v>0</v>
      </c>
    </row>
    <row r="101" spans="1:20">
      <c r="A101" s="153">
        <f>Inputs!C105</f>
        <v>17900</v>
      </c>
      <c r="B101" s="92" t="str">
        <f t="shared" si="6"/>
        <v>Hauraki District</v>
      </c>
      <c r="C101" s="56">
        <f t="shared" ref="C101:T101" si="17">$A101*C17</f>
        <v>0</v>
      </c>
      <c r="D101" s="56">
        <f t="shared" si="17"/>
        <v>0</v>
      </c>
      <c r="E101" s="56">
        <f t="shared" si="17"/>
        <v>0</v>
      </c>
      <c r="F101" s="56">
        <f t="shared" si="17"/>
        <v>0</v>
      </c>
      <c r="G101" s="56">
        <f t="shared" si="17"/>
        <v>0</v>
      </c>
      <c r="H101" s="56">
        <f t="shared" si="17"/>
        <v>0</v>
      </c>
      <c r="I101" s="56">
        <f t="shared" si="17"/>
        <v>0</v>
      </c>
      <c r="J101" s="56">
        <f t="shared" si="17"/>
        <v>0</v>
      </c>
      <c r="K101" s="56">
        <f t="shared" si="17"/>
        <v>0</v>
      </c>
      <c r="L101" s="227">
        <f t="shared" si="17"/>
        <v>0</v>
      </c>
      <c r="M101" s="56">
        <f t="shared" si="17"/>
        <v>0</v>
      </c>
      <c r="N101" s="56">
        <f t="shared" si="17"/>
        <v>17900</v>
      </c>
      <c r="O101" s="56">
        <f t="shared" si="17"/>
        <v>0</v>
      </c>
      <c r="P101" s="56">
        <f t="shared" si="17"/>
        <v>0</v>
      </c>
      <c r="Q101" s="56">
        <f t="shared" si="17"/>
        <v>0</v>
      </c>
      <c r="R101" s="56">
        <f t="shared" si="17"/>
        <v>0</v>
      </c>
      <c r="S101" s="56">
        <f t="shared" si="17"/>
        <v>0</v>
      </c>
      <c r="T101" s="56">
        <f t="shared" si="17"/>
        <v>0</v>
      </c>
    </row>
    <row r="102" spans="1:20">
      <c r="A102" s="153">
        <f>Inputs!C106</f>
        <v>49200</v>
      </c>
      <c r="B102" s="92" t="str">
        <f t="shared" si="6"/>
        <v>Waikato District</v>
      </c>
      <c r="C102" s="56">
        <f t="shared" ref="C102:T102" si="18">$A102*C18</f>
        <v>0</v>
      </c>
      <c r="D102" s="56">
        <f t="shared" si="18"/>
        <v>0</v>
      </c>
      <c r="E102" s="56">
        <f t="shared" si="18"/>
        <v>0</v>
      </c>
      <c r="F102" s="56">
        <f t="shared" si="18"/>
        <v>0</v>
      </c>
      <c r="G102" s="56">
        <f t="shared" si="18"/>
        <v>0</v>
      </c>
      <c r="H102" s="56">
        <f t="shared" si="18"/>
        <v>0</v>
      </c>
      <c r="I102" s="56">
        <f t="shared" si="18"/>
        <v>0</v>
      </c>
      <c r="J102" s="56">
        <f t="shared" si="18"/>
        <v>0</v>
      </c>
      <c r="K102" s="56">
        <f t="shared" si="18"/>
        <v>0</v>
      </c>
      <c r="L102" s="227">
        <f t="shared" si="18"/>
        <v>0</v>
      </c>
      <c r="M102" s="56">
        <f t="shared" si="18"/>
        <v>0</v>
      </c>
      <c r="N102" s="56">
        <f t="shared" si="18"/>
        <v>0</v>
      </c>
      <c r="O102" s="56">
        <f t="shared" si="18"/>
        <v>0</v>
      </c>
      <c r="P102" s="56">
        <f t="shared" si="18"/>
        <v>0</v>
      </c>
      <c r="Q102" s="56">
        <f t="shared" si="18"/>
        <v>0</v>
      </c>
      <c r="R102" s="56">
        <f t="shared" si="18"/>
        <v>0</v>
      </c>
      <c r="S102" s="56">
        <f t="shared" si="18"/>
        <v>0</v>
      </c>
      <c r="T102" s="56">
        <f t="shared" si="18"/>
        <v>49200</v>
      </c>
    </row>
    <row r="103" spans="1:20">
      <c r="A103" s="153">
        <f>Inputs!C107</f>
        <v>32100</v>
      </c>
      <c r="B103" s="92" t="str">
        <f t="shared" si="6"/>
        <v>Matamata-Piako District</v>
      </c>
      <c r="C103" s="56">
        <f t="shared" ref="C103:T103" si="19">$A103*C19</f>
        <v>0</v>
      </c>
      <c r="D103" s="56">
        <f t="shared" si="19"/>
        <v>0</v>
      </c>
      <c r="E103" s="56">
        <f t="shared" si="19"/>
        <v>0</v>
      </c>
      <c r="F103" s="56">
        <f t="shared" si="19"/>
        <v>0</v>
      </c>
      <c r="G103" s="56">
        <f t="shared" si="19"/>
        <v>0</v>
      </c>
      <c r="H103" s="56">
        <f t="shared" si="19"/>
        <v>0</v>
      </c>
      <c r="I103" s="56">
        <f t="shared" si="19"/>
        <v>0</v>
      </c>
      <c r="J103" s="56">
        <f t="shared" si="19"/>
        <v>0</v>
      </c>
      <c r="K103" s="56">
        <f t="shared" si="19"/>
        <v>0</v>
      </c>
      <c r="L103" s="227">
        <f t="shared" si="19"/>
        <v>0</v>
      </c>
      <c r="M103" s="56">
        <f t="shared" si="19"/>
        <v>0</v>
      </c>
      <c r="N103" s="56">
        <f t="shared" si="19"/>
        <v>32100</v>
      </c>
      <c r="O103" s="56">
        <f t="shared" si="19"/>
        <v>0</v>
      </c>
      <c r="P103" s="56">
        <f t="shared" si="19"/>
        <v>0</v>
      </c>
      <c r="Q103" s="56">
        <f t="shared" si="19"/>
        <v>0</v>
      </c>
      <c r="R103" s="56">
        <f t="shared" si="19"/>
        <v>0</v>
      </c>
      <c r="S103" s="56">
        <f t="shared" si="19"/>
        <v>0</v>
      </c>
      <c r="T103" s="56">
        <f t="shared" si="19"/>
        <v>0</v>
      </c>
    </row>
    <row r="104" spans="1:20">
      <c r="A104" s="153">
        <f>Inputs!C108</f>
        <v>145500</v>
      </c>
      <c r="B104" s="92" t="str">
        <f t="shared" si="6"/>
        <v>Hamilton City</v>
      </c>
      <c r="C104" s="56">
        <f t="shared" ref="C104:T104" si="20">$A104*C20</f>
        <v>0</v>
      </c>
      <c r="D104" s="56">
        <f t="shared" si="20"/>
        <v>0</v>
      </c>
      <c r="E104" s="56">
        <f t="shared" si="20"/>
        <v>0</v>
      </c>
      <c r="F104" s="56">
        <f t="shared" si="20"/>
        <v>0</v>
      </c>
      <c r="G104" s="56">
        <f t="shared" si="20"/>
        <v>0</v>
      </c>
      <c r="H104" s="56">
        <f t="shared" si="20"/>
        <v>0</v>
      </c>
      <c r="I104" s="56">
        <f t="shared" si="20"/>
        <v>0</v>
      </c>
      <c r="J104" s="56">
        <f t="shared" si="20"/>
        <v>0</v>
      </c>
      <c r="K104" s="56">
        <f t="shared" si="20"/>
        <v>0</v>
      </c>
      <c r="L104" s="227">
        <f t="shared" si="20"/>
        <v>0</v>
      </c>
      <c r="M104" s="56">
        <f t="shared" si="20"/>
        <v>0</v>
      </c>
      <c r="N104" s="56">
        <f t="shared" si="20"/>
        <v>0</v>
      </c>
      <c r="O104" s="56">
        <f t="shared" si="20"/>
        <v>0</v>
      </c>
      <c r="P104" s="56">
        <f t="shared" si="20"/>
        <v>0</v>
      </c>
      <c r="Q104" s="56">
        <f t="shared" si="20"/>
        <v>0</v>
      </c>
      <c r="R104" s="56">
        <f t="shared" si="20"/>
        <v>0</v>
      </c>
      <c r="S104" s="56">
        <f t="shared" si="20"/>
        <v>0</v>
      </c>
      <c r="T104" s="56">
        <f t="shared" si="20"/>
        <v>145500</v>
      </c>
    </row>
    <row r="105" spans="1:20">
      <c r="A105" s="153">
        <f>Inputs!C109</f>
        <v>46400</v>
      </c>
      <c r="B105" s="92" t="str">
        <f t="shared" si="6"/>
        <v>Waipa District</v>
      </c>
      <c r="C105" s="56">
        <f t="shared" ref="C105:T105" si="21">$A105*C21</f>
        <v>0</v>
      </c>
      <c r="D105" s="56">
        <f t="shared" si="21"/>
        <v>0</v>
      </c>
      <c r="E105" s="56">
        <f t="shared" si="21"/>
        <v>0</v>
      </c>
      <c r="F105" s="56">
        <f t="shared" si="21"/>
        <v>0</v>
      </c>
      <c r="G105" s="56">
        <f t="shared" si="21"/>
        <v>0</v>
      </c>
      <c r="H105" s="56">
        <f t="shared" si="21"/>
        <v>0</v>
      </c>
      <c r="I105" s="56">
        <f t="shared" si="21"/>
        <v>0</v>
      </c>
      <c r="J105" s="56">
        <f t="shared" si="21"/>
        <v>0</v>
      </c>
      <c r="K105" s="56">
        <f t="shared" si="21"/>
        <v>0</v>
      </c>
      <c r="L105" s="227">
        <f t="shared" si="21"/>
        <v>0</v>
      </c>
      <c r="M105" s="56">
        <f t="shared" si="21"/>
        <v>0</v>
      </c>
      <c r="N105" s="56">
        <f t="shared" si="21"/>
        <v>0</v>
      </c>
      <c r="O105" s="56">
        <f t="shared" si="21"/>
        <v>0</v>
      </c>
      <c r="P105" s="56">
        <f t="shared" si="21"/>
        <v>0</v>
      </c>
      <c r="Q105" s="56">
        <f t="shared" si="21"/>
        <v>0</v>
      </c>
      <c r="R105" s="56">
        <f t="shared" si="21"/>
        <v>0</v>
      </c>
      <c r="S105" s="56">
        <f t="shared" si="21"/>
        <v>0</v>
      </c>
      <c r="T105" s="56">
        <f t="shared" si="21"/>
        <v>46400</v>
      </c>
    </row>
    <row r="106" spans="1:20">
      <c r="A106" s="153">
        <f>Inputs!C110</f>
        <v>9330</v>
      </c>
      <c r="B106" s="92" t="str">
        <f t="shared" si="6"/>
        <v>Otorohanga District</v>
      </c>
      <c r="C106" s="56">
        <f t="shared" ref="C106:T106" si="22">$A106*C22</f>
        <v>0</v>
      </c>
      <c r="D106" s="56">
        <f t="shared" si="22"/>
        <v>0</v>
      </c>
      <c r="E106" s="56">
        <f t="shared" si="22"/>
        <v>0</v>
      </c>
      <c r="F106" s="56">
        <f t="shared" si="22"/>
        <v>0</v>
      </c>
      <c r="G106" s="56">
        <f t="shared" si="22"/>
        <v>0</v>
      </c>
      <c r="H106" s="56">
        <f t="shared" si="22"/>
        <v>0</v>
      </c>
      <c r="I106" s="56">
        <f t="shared" si="22"/>
        <v>0</v>
      </c>
      <c r="J106" s="56">
        <f t="shared" si="22"/>
        <v>0</v>
      </c>
      <c r="K106" s="56">
        <f t="shared" si="22"/>
        <v>0</v>
      </c>
      <c r="L106" s="227">
        <f t="shared" si="22"/>
        <v>0</v>
      </c>
      <c r="M106" s="56">
        <f t="shared" si="22"/>
        <v>0</v>
      </c>
      <c r="N106" s="56">
        <f t="shared" si="22"/>
        <v>0</v>
      </c>
      <c r="O106" s="56">
        <f t="shared" si="22"/>
        <v>9330</v>
      </c>
      <c r="P106" s="56">
        <f t="shared" si="22"/>
        <v>0</v>
      </c>
      <c r="Q106" s="56">
        <f t="shared" si="22"/>
        <v>0</v>
      </c>
      <c r="R106" s="56">
        <f t="shared" si="22"/>
        <v>0</v>
      </c>
      <c r="S106" s="56">
        <f t="shared" si="22"/>
        <v>0</v>
      </c>
      <c r="T106" s="56">
        <f t="shared" si="22"/>
        <v>0</v>
      </c>
    </row>
    <row r="107" spans="1:20">
      <c r="A107" s="153">
        <f>Inputs!C111</f>
        <v>22700</v>
      </c>
      <c r="B107" s="92" t="str">
        <f t="shared" si="6"/>
        <v>South Waikato District</v>
      </c>
      <c r="C107" s="56">
        <f t="shared" ref="C107:T107" si="23">$A107*C23</f>
        <v>0</v>
      </c>
      <c r="D107" s="56">
        <f t="shared" si="23"/>
        <v>0</v>
      </c>
      <c r="E107" s="56">
        <f t="shared" si="23"/>
        <v>0</v>
      </c>
      <c r="F107" s="56">
        <f t="shared" si="23"/>
        <v>0</v>
      </c>
      <c r="G107" s="56">
        <f t="shared" si="23"/>
        <v>0</v>
      </c>
      <c r="H107" s="56">
        <f t="shared" si="23"/>
        <v>0</v>
      </c>
      <c r="I107" s="56">
        <f t="shared" si="23"/>
        <v>0</v>
      </c>
      <c r="J107" s="56">
        <f t="shared" si="23"/>
        <v>0</v>
      </c>
      <c r="K107" s="56">
        <f t="shared" si="23"/>
        <v>0</v>
      </c>
      <c r="L107" s="227">
        <f t="shared" si="23"/>
        <v>0</v>
      </c>
      <c r="M107" s="56">
        <f t="shared" si="23"/>
        <v>0</v>
      </c>
      <c r="N107" s="56">
        <f t="shared" si="23"/>
        <v>22700</v>
      </c>
      <c r="O107" s="56">
        <f t="shared" si="23"/>
        <v>0</v>
      </c>
      <c r="P107" s="56">
        <f t="shared" si="23"/>
        <v>0</v>
      </c>
      <c r="Q107" s="56">
        <f t="shared" si="23"/>
        <v>0</v>
      </c>
      <c r="R107" s="56">
        <f t="shared" si="23"/>
        <v>0</v>
      </c>
      <c r="S107" s="56">
        <f t="shared" si="23"/>
        <v>0</v>
      </c>
      <c r="T107" s="56">
        <f t="shared" si="23"/>
        <v>0</v>
      </c>
    </row>
    <row r="108" spans="1:20">
      <c r="A108" s="153">
        <f>Inputs!C112</f>
        <v>9710</v>
      </c>
      <c r="B108" s="92" t="str">
        <f t="shared" si="6"/>
        <v>Waitomo District</v>
      </c>
      <c r="C108" s="56">
        <f t="shared" ref="C108:T108" si="24">$A108*C24</f>
        <v>0</v>
      </c>
      <c r="D108" s="56">
        <f t="shared" si="24"/>
        <v>0</v>
      </c>
      <c r="E108" s="56">
        <f t="shared" si="24"/>
        <v>0</v>
      </c>
      <c r="F108" s="56">
        <f t="shared" si="24"/>
        <v>0</v>
      </c>
      <c r="G108" s="56">
        <f t="shared" si="24"/>
        <v>0</v>
      </c>
      <c r="H108" s="56">
        <f t="shared" si="24"/>
        <v>0</v>
      </c>
      <c r="I108" s="56">
        <f t="shared" si="24"/>
        <v>0</v>
      </c>
      <c r="J108" s="56">
        <f t="shared" si="24"/>
        <v>0</v>
      </c>
      <c r="K108" s="56">
        <f t="shared" si="24"/>
        <v>0</v>
      </c>
      <c r="L108" s="227">
        <f t="shared" si="24"/>
        <v>0</v>
      </c>
      <c r="M108" s="56">
        <f t="shared" si="24"/>
        <v>0</v>
      </c>
      <c r="N108" s="56">
        <f t="shared" si="24"/>
        <v>0</v>
      </c>
      <c r="O108" s="56">
        <f t="shared" si="24"/>
        <v>9710</v>
      </c>
      <c r="P108" s="56">
        <f t="shared" si="24"/>
        <v>0</v>
      </c>
      <c r="Q108" s="56">
        <f t="shared" si="24"/>
        <v>0</v>
      </c>
      <c r="R108" s="56">
        <f t="shared" si="24"/>
        <v>0</v>
      </c>
      <c r="S108" s="56">
        <f t="shared" si="24"/>
        <v>0</v>
      </c>
      <c r="T108" s="56">
        <f t="shared" si="24"/>
        <v>0</v>
      </c>
    </row>
    <row r="109" spans="1:20">
      <c r="A109" s="153">
        <f>Inputs!C113</f>
        <v>34400</v>
      </c>
      <c r="B109" s="92" t="str">
        <f t="shared" si="6"/>
        <v>Taupo District</v>
      </c>
      <c r="C109" s="56">
        <f t="shared" ref="C109:T109" si="25">$A109*C25</f>
        <v>0</v>
      </c>
      <c r="D109" s="56">
        <f t="shared" si="25"/>
        <v>0</v>
      </c>
      <c r="E109" s="56">
        <f t="shared" si="25"/>
        <v>0</v>
      </c>
      <c r="F109" s="56">
        <f t="shared" si="25"/>
        <v>0</v>
      </c>
      <c r="G109" s="56">
        <f t="shared" si="25"/>
        <v>0</v>
      </c>
      <c r="H109" s="56">
        <f t="shared" si="25"/>
        <v>0</v>
      </c>
      <c r="I109" s="56">
        <f t="shared" si="25"/>
        <v>0</v>
      </c>
      <c r="J109" s="56">
        <f t="shared" si="25"/>
        <v>0</v>
      </c>
      <c r="K109" s="56">
        <f t="shared" si="25"/>
        <v>0</v>
      </c>
      <c r="L109" s="227">
        <f t="shared" si="25"/>
        <v>0</v>
      </c>
      <c r="M109" s="56">
        <f t="shared" si="25"/>
        <v>0</v>
      </c>
      <c r="N109" s="56">
        <f t="shared" si="25"/>
        <v>0</v>
      </c>
      <c r="O109" s="56">
        <f t="shared" si="25"/>
        <v>0</v>
      </c>
      <c r="P109" s="56">
        <f t="shared" si="25"/>
        <v>0</v>
      </c>
      <c r="Q109" s="56">
        <f t="shared" si="25"/>
        <v>27628.872848417544</v>
      </c>
      <c r="R109" s="56">
        <f t="shared" si="25"/>
        <v>0</v>
      </c>
      <c r="S109" s="56">
        <f t="shared" si="25"/>
        <v>0</v>
      </c>
      <c r="T109" s="56">
        <f t="shared" si="25"/>
        <v>0</v>
      </c>
    </row>
    <row r="110" spans="1:20">
      <c r="A110" s="153">
        <f>Inputs!C114</f>
        <v>46100</v>
      </c>
      <c r="B110" s="92" t="str">
        <f t="shared" si="6"/>
        <v>Western Bay of Plenty District</v>
      </c>
      <c r="C110" s="56">
        <f t="shared" ref="C110:T110" si="26">$A110*C26</f>
        <v>0</v>
      </c>
      <c r="D110" s="56">
        <f t="shared" si="26"/>
        <v>0</v>
      </c>
      <c r="E110" s="56">
        <f t="shared" si="26"/>
        <v>0</v>
      </c>
      <c r="F110" s="56">
        <f t="shared" si="26"/>
        <v>0</v>
      </c>
      <c r="G110" s="56">
        <f t="shared" si="26"/>
        <v>0</v>
      </c>
      <c r="H110" s="56">
        <f t="shared" si="26"/>
        <v>0</v>
      </c>
      <c r="I110" s="56">
        <f t="shared" si="26"/>
        <v>0</v>
      </c>
      <c r="J110" s="56">
        <f t="shared" si="26"/>
        <v>0</v>
      </c>
      <c r="K110" s="56">
        <f t="shared" si="26"/>
        <v>0</v>
      </c>
      <c r="L110" s="227">
        <f t="shared" si="26"/>
        <v>0</v>
      </c>
      <c r="M110" s="56">
        <f t="shared" si="26"/>
        <v>0</v>
      </c>
      <c r="N110" s="56">
        <f t="shared" si="26"/>
        <v>46100</v>
      </c>
      <c r="O110" s="56">
        <f t="shared" si="26"/>
        <v>0</v>
      </c>
      <c r="P110" s="56">
        <f t="shared" si="26"/>
        <v>0</v>
      </c>
      <c r="Q110" s="56">
        <f t="shared" si="26"/>
        <v>0</v>
      </c>
      <c r="R110" s="56">
        <f t="shared" si="26"/>
        <v>0</v>
      </c>
      <c r="S110" s="56">
        <f t="shared" si="26"/>
        <v>0</v>
      </c>
      <c r="T110" s="56">
        <f t="shared" si="26"/>
        <v>0</v>
      </c>
    </row>
    <row r="111" spans="1:20">
      <c r="A111" s="153">
        <f>Inputs!C115</f>
        <v>117100</v>
      </c>
      <c r="B111" s="92" t="str">
        <f t="shared" si="6"/>
        <v>Tauranga City</v>
      </c>
      <c r="C111" s="56">
        <f t="shared" ref="C111:T111" si="27">$A111*C27</f>
        <v>0</v>
      </c>
      <c r="D111" s="56">
        <f t="shared" si="27"/>
        <v>0</v>
      </c>
      <c r="E111" s="56">
        <f t="shared" si="27"/>
        <v>0</v>
      </c>
      <c r="F111" s="56">
        <f t="shared" si="27"/>
        <v>0</v>
      </c>
      <c r="G111" s="56">
        <f t="shared" si="27"/>
        <v>0</v>
      </c>
      <c r="H111" s="56">
        <f t="shared" si="27"/>
        <v>0</v>
      </c>
      <c r="I111" s="56">
        <f t="shared" si="27"/>
        <v>0</v>
      </c>
      <c r="J111" s="56">
        <f t="shared" si="27"/>
        <v>0</v>
      </c>
      <c r="K111" s="56">
        <f t="shared" si="27"/>
        <v>0</v>
      </c>
      <c r="L111" s="227">
        <f t="shared" si="27"/>
        <v>0</v>
      </c>
      <c r="M111" s="56">
        <f t="shared" si="27"/>
        <v>0</v>
      </c>
      <c r="N111" s="56">
        <f t="shared" si="27"/>
        <v>117100</v>
      </c>
      <c r="O111" s="56">
        <f t="shared" si="27"/>
        <v>0</v>
      </c>
      <c r="P111" s="56">
        <f t="shared" si="27"/>
        <v>0</v>
      </c>
      <c r="Q111" s="56">
        <f t="shared" si="27"/>
        <v>0</v>
      </c>
      <c r="R111" s="56">
        <f t="shared" si="27"/>
        <v>0</v>
      </c>
      <c r="S111" s="56">
        <f t="shared" si="27"/>
        <v>0</v>
      </c>
      <c r="T111" s="56">
        <f t="shared" si="27"/>
        <v>0</v>
      </c>
    </row>
    <row r="112" spans="1:20">
      <c r="A112" s="153">
        <f>Inputs!C116</f>
        <v>69200</v>
      </c>
      <c r="B112" s="92" t="str">
        <f t="shared" si="6"/>
        <v>Rotorua District</v>
      </c>
      <c r="C112" s="56">
        <f t="shared" ref="C112:T112" si="28">$A112*C28</f>
        <v>0</v>
      </c>
      <c r="D112" s="56">
        <f t="shared" si="28"/>
        <v>0</v>
      </c>
      <c r="E112" s="56">
        <f t="shared" si="28"/>
        <v>0</v>
      </c>
      <c r="F112" s="56">
        <f t="shared" si="28"/>
        <v>0</v>
      </c>
      <c r="G112" s="56">
        <f t="shared" si="28"/>
        <v>0</v>
      </c>
      <c r="H112" s="56">
        <f t="shared" si="28"/>
        <v>0</v>
      </c>
      <c r="I112" s="56">
        <f t="shared" si="28"/>
        <v>0</v>
      </c>
      <c r="J112" s="56">
        <f t="shared" si="28"/>
        <v>0</v>
      </c>
      <c r="K112" s="56">
        <f t="shared" si="28"/>
        <v>0</v>
      </c>
      <c r="L112" s="227">
        <f t="shared" si="28"/>
        <v>0</v>
      </c>
      <c r="M112" s="56">
        <f t="shared" si="28"/>
        <v>0</v>
      </c>
      <c r="N112" s="56">
        <f t="shared" si="28"/>
        <v>0</v>
      </c>
      <c r="O112" s="56">
        <f t="shared" si="28"/>
        <v>0</v>
      </c>
      <c r="P112" s="56">
        <f t="shared" si="28"/>
        <v>0</v>
      </c>
      <c r="Q112" s="56">
        <f t="shared" si="28"/>
        <v>69200</v>
      </c>
      <c r="R112" s="56">
        <f t="shared" si="28"/>
        <v>0</v>
      </c>
      <c r="S112" s="56">
        <f t="shared" si="28"/>
        <v>0</v>
      </c>
      <c r="T112" s="56">
        <f t="shared" si="28"/>
        <v>0</v>
      </c>
    </row>
    <row r="113" spans="1:20">
      <c r="A113" s="153">
        <f>Inputs!C117</f>
        <v>34700</v>
      </c>
      <c r="B113" s="92" t="str">
        <f t="shared" si="6"/>
        <v>Whakatane District</v>
      </c>
      <c r="C113" s="56">
        <f t="shared" ref="C113:T113" si="29">$A113*C29</f>
        <v>0</v>
      </c>
      <c r="D113" s="56">
        <f t="shared" si="29"/>
        <v>0</v>
      </c>
      <c r="E113" s="56">
        <f t="shared" si="29"/>
        <v>0</v>
      </c>
      <c r="F113" s="56">
        <f t="shared" si="29"/>
        <v>0</v>
      </c>
      <c r="G113" s="56">
        <f t="shared" si="29"/>
        <v>0</v>
      </c>
      <c r="H113" s="56">
        <f t="shared" si="29"/>
        <v>0</v>
      </c>
      <c r="I113" s="56">
        <f t="shared" si="29"/>
        <v>34700</v>
      </c>
      <c r="J113" s="56">
        <f t="shared" si="29"/>
        <v>0</v>
      </c>
      <c r="K113" s="56">
        <f t="shared" si="29"/>
        <v>0</v>
      </c>
      <c r="L113" s="227">
        <f t="shared" si="29"/>
        <v>0</v>
      </c>
      <c r="M113" s="56">
        <f t="shared" si="29"/>
        <v>0</v>
      </c>
      <c r="N113" s="56">
        <f t="shared" si="29"/>
        <v>0</v>
      </c>
      <c r="O113" s="56">
        <f t="shared" si="29"/>
        <v>0</v>
      </c>
      <c r="P113" s="56">
        <f t="shared" si="29"/>
        <v>0</v>
      </c>
      <c r="Q113" s="56">
        <f t="shared" si="29"/>
        <v>0</v>
      </c>
      <c r="R113" s="56">
        <f t="shared" si="29"/>
        <v>0</v>
      </c>
      <c r="S113" s="56">
        <f t="shared" si="29"/>
        <v>0</v>
      </c>
      <c r="T113" s="56">
        <f t="shared" si="29"/>
        <v>0</v>
      </c>
    </row>
    <row r="114" spans="1:20">
      <c r="A114" s="153">
        <f>Inputs!C118</f>
        <v>6950</v>
      </c>
      <c r="B114" s="92" t="str">
        <f t="shared" si="6"/>
        <v>Kawerau District</v>
      </c>
      <c r="C114" s="56">
        <f t="shared" ref="C114:T114" si="30">$A114*C30</f>
        <v>0</v>
      </c>
      <c r="D114" s="56">
        <f t="shared" si="30"/>
        <v>0</v>
      </c>
      <c r="E114" s="56">
        <f t="shared" si="30"/>
        <v>0</v>
      </c>
      <c r="F114" s="56">
        <f t="shared" si="30"/>
        <v>0</v>
      </c>
      <c r="G114" s="56">
        <f t="shared" si="30"/>
        <v>0</v>
      </c>
      <c r="H114" s="56">
        <f t="shared" si="30"/>
        <v>0</v>
      </c>
      <c r="I114" s="56">
        <f t="shared" si="30"/>
        <v>6950</v>
      </c>
      <c r="J114" s="56">
        <f t="shared" si="30"/>
        <v>0</v>
      </c>
      <c r="K114" s="56">
        <f t="shared" si="30"/>
        <v>0</v>
      </c>
      <c r="L114" s="227">
        <f t="shared" si="30"/>
        <v>0</v>
      </c>
      <c r="M114" s="56">
        <f t="shared" si="30"/>
        <v>0</v>
      </c>
      <c r="N114" s="56">
        <f t="shared" si="30"/>
        <v>0</v>
      </c>
      <c r="O114" s="56">
        <f t="shared" si="30"/>
        <v>0</v>
      </c>
      <c r="P114" s="56">
        <f t="shared" si="30"/>
        <v>0</v>
      </c>
      <c r="Q114" s="56">
        <f t="shared" si="30"/>
        <v>0</v>
      </c>
      <c r="R114" s="56">
        <f t="shared" si="30"/>
        <v>0</v>
      </c>
      <c r="S114" s="56">
        <f t="shared" si="30"/>
        <v>0</v>
      </c>
      <c r="T114" s="56">
        <f t="shared" si="30"/>
        <v>0</v>
      </c>
    </row>
    <row r="115" spans="1:20">
      <c r="A115" s="153">
        <f>Inputs!C119</f>
        <v>9090</v>
      </c>
      <c r="B115" s="92" t="str">
        <f t="shared" si="6"/>
        <v>Opotiki District</v>
      </c>
      <c r="C115" s="56">
        <f t="shared" ref="C115:T115" si="31">$A115*C31</f>
        <v>0</v>
      </c>
      <c r="D115" s="56">
        <f t="shared" si="31"/>
        <v>0</v>
      </c>
      <c r="E115" s="56">
        <f t="shared" si="31"/>
        <v>0</v>
      </c>
      <c r="F115" s="56">
        <f t="shared" si="31"/>
        <v>0</v>
      </c>
      <c r="G115" s="56">
        <f t="shared" si="31"/>
        <v>0</v>
      </c>
      <c r="H115" s="56">
        <f t="shared" si="31"/>
        <v>0</v>
      </c>
      <c r="I115" s="56">
        <f t="shared" si="31"/>
        <v>9090</v>
      </c>
      <c r="J115" s="56">
        <f t="shared" si="31"/>
        <v>0</v>
      </c>
      <c r="K115" s="56">
        <f t="shared" si="31"/>
        <v>0</v>
      </c>
      <c r="L115" s="227">
        <f t="shared" si="31"/>
        <v>0</v>
      </c>
      <c r="M115" s="56">
        <f t="shared" si="31"/>
        <v>0</v>
      </c>
      <c r="N115" s="56">
        <f t="shared" si="31"/>
        <v>0</v>
      </c>
      <c r="O115" s="56">
        <f t="shared" si="31"/>
        <v>0</v>
      </c>
      <c r="P115" s="56">
        <f t="shared" si="31"/>
        <v>0</v>
      </c>
      <c r="Q115" s="56">
        <f t="shared" si="31"/>
        <v>0</v>
      </c>
      <c r="R115" s="56">
        <f t="shared" si="31"/>
        <v>0</v>
      </c>
      <c r="S115" s="56">
        <f t="shared" si="31"/>
        <v>0</v>
      </c>
      <c r="T115" s="56">
        <f t="shared" si="31"/>
        <v>0</v>
      </c>
    </row>
    <row r="116" spans="1:20">
      <c r="A116" s="153">
        <f>Inputs!C120</f>
        <v>46900</v>
      </c>
      <c r="B116" s="92" t="str">
        <f t="shared" si="6"/>
        <v>Gisborne District</v>
      </c>
      <c r="C116" s="56">
        <f t="shared" ref="C116:T116" si="32">$A116*C32</f>
        <v>0</v>
      </c>
      <c r="D116" s="56">
        <f t="shared" si="32"/>
        <v>0</v>
      </c>
      <c r="E116" s="56">
        <f t="shared" si="32"/>
        <v>0</v>
      </c>
      <c r="F116" s="56">
        <f t="shared" si="32"/>
        <v>46900</v>
      </c>
      <c r="G116" s="56">
        <f t="shared" si="32"/>
        <v>0</v>
      </c>
      <c r="H116" s="56">
        <f t="shared" si="32"/>
        <v>0</v>
      </c>
      <c r="I116" s="56">
        <f t="shared" si="32"/>
        <v>0</v>
      </c>
      <c r="J116" s="56">
        <f t="shared" si="32"/>
        <v>0</v>
      </c>
      <c r="K116" s="56">
        <f t="shared" si="32"/>
        <v>0</v>
      </c>
      <c r="L116" s="227">
        <f t="shared" si="32"/>
        <v>0</v>
      </c>
      <c r="M116" s="56">
        <f t="shared" si="32"/>
        <v>0</v>
      </c>
      <c r="N116" s="56">
        <f t="shared" si="32"/>
        <v>0</v>
      </c>
      <c r="O116" s="56">
        <f t="shared" si="32"/>
        <v>0</v>
      </c>
      <c r="P116" s="56">
        <f t="shared" si="32"/>
        <v>0</v>
      </c>
      <c r="Q116" s="56">
        <f t="shared" si="32"/>
        <v>0</v>
      </c>
      <c r="R116" s="56">
        <f t="shared" si="32"/>
        <v>0</v>
      </c>
      <c r="S116" s="56">
        <f t="shared" si="32"/>
        <v>0</v>
      </c>
      <c r="T116" s="56">
        <f t="shared" si="32"/>
        <v>0</v>
      </c>
    </row>
    <row r="117" spans="1:20">
      <c r="A117" s="153">
        <f>Inputs!C121</f>
        <v>8410</v>
      </c>
      <c r="B117" s="92" t="str">
        <f t="shared" si="6"/>
        <v>Wairoa District</v>
      </c>
      <c r="C117" s="56">
        <f t="shared" ref="C117:T117" si="33">$A117*C33</f>
        <v>0</v>
      </c>
      <c r="D117" s="56">
        <f t="shared" si="33"/>
        <v>0</v>
      </c>
      <c r="E117" s="56">
        <f t="shared" si="33"/>
        <v>0</v>
      </c>
      <c r="F117" s="56">
        <f t="shared" si="33"/>
        <v>8410</v>
      </c>
      <c r="G117" s="56">
        <f t="shared" si="33"/>
        <v>0</v>
      </c>
      <c r="H117" s="56">
        <f t="shared" si="33"/>
        <v>0</v>
      </c>
      <c r="I117" s="56">
        <f t="shared" si="33"/>
        <v>0</v>
      </c>
      <c r="J117" s="56">
        <f t="shared" si="33"/>
        <v>0</v>
      </c>
      <c r="K117" s="56">
        <f t="shared" si="33"/>
        <v>0</v>
      </c>
      <c r="L117" s="227">
        <f t="shared" si="33"/>
        <v>0</v>
      </c>
      <c r="M117" s="56">
        <f t="shared" si="33"/>
        <v>0</v>
      </c>
      <c r="N117" s="56">
        <f t="shared" si="33"/>
        <v>0</v>
      </c>
      <c r="O117" s="56">
        <f t="shared" si="33"/>
        <v>0</v>
      </c>
      <c r="P117" s="56">
        <f t="shared" si="33"/>
        <v>0</v>
      </c>
      <c r="Q117" s="56">
        <f t="shared" si="33"/>
        <v>0</v>
      </c>
      <c r="R117" s="56">
        <f t="shared" si="33"/>
        <v>0</v>
      </c>
      <c r="S117" s="56">
        <f t="shared" si="33"/>
        <v>0</v>
      </c>
      <c r="T117" s="56">
        <f t="shared" si="33"/>
        <v>0</v>
      </c>
    </row>
    <row r="118" spans="1:20">
      <c r="A118" s="153">
        <f>Inputs!C122</f>
        <v>75500</v>
      </c>
      <c r="B118" s="92" t="str">
        <f>B34</f>
        <v>Hastings District</v>
      </c>
      <c r="C118" s="56">
        <f t="shared" ref="C118:T118" si="34">$A118*C34</f>
        <v>0</v>
      </c>
      <c r="D118" s="56">
        <f t="shared" si="34"/>
        <v>0</v>
      </c>
      <c r="E118" s="56">
        <f t="shared" si="34"/>
        <v>0</v>
      </c>
      <c r="F118" s="56">
        <f t="shared" si="34"/>
        <v>0</v>
      </c>
      <c r="G118" s="56">
        <f t="shared" si="34"/>
        <v>0</v>
      </c>
      <c r="H118" s="56">
        <f t="shared" si="34"/>
        <v>0</v>
      </c>
      <c r="I118" s="56">
        <f t="shared" si="34"/>
        <v>0</v>
      </c>
      <c r="J118" s="56">
        <f t="shared" si="34"/>
        <v>0</v>
      </c>
      <c r="K118" s="56">
        <f t="shared" si="34"/>
        <v>0</v>
      </c>
      <c r="L118" s="227">
        <f t="shared" si="34"/>
        <v>0</v>
      </c>
      <c r="M118" s="56">
        <f t="shared" si="34"/>
        <v>0</v>
      </c>
      <c r="N118" s="56">
        <f t="shared" si="34"/>
        <v>0</v>
      </c>
      <c r="O118" s="56">
        <f t="shared" si="34"/>
        <v>0</v>
      </c>
      <c r="P118" s="56">
        <f t="shared" si="34"/>
        <v>0</v>
      </c>
      <c r="Q118" s="56">
        <f t="shared" si="34"/>
        <v>75500</v>
      </c>
      <c r="R118" s="56">
        <f t="shared" si="34"/>
        <v>0</v>
      </c>
      <c r="S118" s="56">
        <f t="shared" si="34"/>
        <v>0</v>
      </c>
      <c r="T118" s="56">
        <f t="shared" si="34"/>
        <v>0</v>
      </c>
    </row>
    <row r="119" spans="1:20">
      <c r="A119" s="153">
        <f>Inputs!C123</f>
        <v>57800</v>
      </c>
      <c r="B119" s="92" t="str">
        <f t="shared" si="6"/>
        <v>Napier City</v>
      </c>
      <c r="C119" s="56">
        <f t="shared" ref="C119:T119" si="35">$A119*C35</f>
        <v>0</v>
      </c>
      <c r="D119" s="56">
        <f t="shared" si="35"/>
        <v>0</v>
      </c>
      <c r="E119" s="56">
        <f t="shared" si="35"/>
        <v>0</v>
      </c>
      <c r="F119" s="56">
        <f t="shared" si="35"/>
        <v>0</v>
      </c>
      <c r="G119" s="56">
        <f t="shared" si="35"/>
        <v>0</v>
      </c>
      <c r="H119" s="56">
        <f t="shared" si="35"/>
        <v>0</v>
      </c>
      <c r="I119" s="56">
        <f t="shared" si="35"/>
        <v>0</v>
      </c>
      <c r="J119" s="56">
        <f t="shared" si="35"/>
        <v>0</v>
      </c>
      <c r="K119" s="56">
        <f t="shared" si="35"/>
        <v>0</v>
      </c>
      <c r="L119" s="227">
        <f t="shared" si="35"/>
        <v>0</v>
      </c>
      <c r="M119" s="56">
        <f t="shared" si="35"/>
        <v>0</v>
      </c>
      <c r="N119" s="56">
        <f t="shared" si="35"/>
        <v>0</v>
      </c>
      <c r="O119" s="56">
        <f t="shared" si="35"/>
        <v>0</v>
      </c>
      <c r="P119" s="56">
        <f t="shared" si="35"/>
        <v>0</v>
      </c>
      <c r="Q119" s="56">
        <f t="shared" si="35"/>
        <v>57800</v>
      </c>
      <c r="R119" s="56">
        <f t="shared" si="35"/>
        <v>0</v>
      </c>
      <c r="S119" s="56">
        <f t="shared" si="35"/>
        <v>0</v>
      </c>
      <c r="T119" s="56">
        <f t="shared" si="35"/>
        <v>0</v>
      </c>
    </row>
    <row r="120" spans="1:20">
      <c r="A120" s="153">
        <f>Inputs!C124</f>
        <v>13450</v>
      </c>
      <c r="B120" s="92" t="str">
        <f t="shared" si="6"/>
        <v>Central Hawke's Bay District</v>
      </c>
      <c r="C120" s="56">
        <f t="shared" ref="C120:T120" si="36">$A120*C36</f>
        <v>0</v>
      </c>
      <c r="D120" s="56">
        <f t="shared" si="36"/>
        <v>0</v>
      </c>
      <c r="E120" s="56">
        <f t="shared" si="36"/>
        <v>13450</v>
      </c>
      <c r="F120" s="56">
        <f t="shared" si="36"/>
        <v>0</v>
      </c>
      <c r="G120" s="56">
        <f t="shared" si="36"/>
        <v>0</v>
      </c>
      <c r="H120" s="56">
        <f t="shared" si="36"/>
        <v>0</v>
      </c>
      <c r="I120" s="56">
        <f t="shared" si="36"/>
        <v>0</v>
      </c>
      <c r="J120" s="56">
        <f t="shared" si="36"/>
        <v>0</v>
      </c>
      <c r="K120" s="56">
        <f t="shared" si="36"/>
        <v>0</v>
      </c>
      <c r="L120" s="227">
        <f t="shared" si="36"/>
        <v>0</v>
      </c>
      <c r="M120" s="56">
        <f t="shared" si="36"/>
        <v>0</v>
      </c>
      <c r="N120" s="56">
        <f t="shared" si="36"/>
        <v>0</v>
      </c>
      <c r="O120" s="56">
        <f t="shared" si="36"/>
        <v>0</v>
      </c>
      <c r="P120" s="56">
        <f t="shared" si="36"/>
        <v>0</v>
      </c>
      <c r="Q120" s="56">
        <f t="shared" si="36"/>
        <v>0</v>
      </c>
      <c r="R120" s="56">
        <f t="shared" si="36"/>
        <v>0</v>
      </c>
      <c r="S120" s="56">
        <f t="shared" si="36"/>
        <v>0</v>
      </c>
      <c r="T120" s="56">
        <f t="shared" si="36"/>
        <v>0</v>
      </c>
    </row>
    <row r="121" spans="1:20">
      <c r="A121" s="153">
        <f>Inputs!C125</f>
        <v>73500</v>
      </c>
      <c r="B121" s="92" t="str">
        <f t="shared" si="6"/>
        <v>New Plymouth District</v>
      </c>
      <c r="C121" s="56">
        <f t="shared" ref="C121:T121" si="37">$A121*C37</f>
        <v>0</v>
      </c>
      <c r="D121" s="56">
        <f t="shared" si="37"/>
        <v>0</v>
      </c>
      <c r="E121" s="56">
        <f t="shared" si="37"/>
        <v>0</v>
      </c>
      <c r="F121" s="56">
        <f t="shared" si="37"/>
        <v>0</v>
      </c>
      <c r="G121" s="56">
        <f t="shared" si="37"/>
        <v>0</v>
      </c>
      <c r="H121" s="56">
        <f t="shared" si="37"/>
        <v>0</v>
      </c>
      <c r="I121" s="56">
        <f t="shared" si="37"/>
        <v>0</v>
      </c>
      <c r="J121" s="56">
        <f t="shared" si="37"/>
        <v>0</v>
      </c>
      <c r="K121" s="56">
        <f t="shared" si="37"/>
        <v>0</v>
      </c>
      <c r="L121" s="227">
        <f t="shared" si="37"/>
        <v>0</v>
      </c>
      <c r="M121" s="56">
        <f t="shared" si="37"/>
        <v>0</v>
      </c>
      <c r="N121" s="56">
        <f t="shared" si="37"/>
        <v>73500</v>
      </c>
      <c r="O121" s="56">
        <f t="shared" si="37"/>
        <v>0</v>
      </c>
      <c r="P121" s="56">
        <f t="shared" si="37"/>
        <v>0</v>
      </c>
      <c r="Q121" s="56">
        <f t="shared" si="37"/>
        <v>0</v>
      </c>
      <c r="R121" s="56">
        <f t="shared" si="37"/>
        <v>0</v>
      </c>
      <c r="S121" s="56">
        <f t="shared" si="37"/>
        <v>0</v>
      </c>
      <c r="T121" s="56">
        <f t="shared" si="37"/>
        <v>0</v>
      </c>
    </row>
    <row r="122" spans="1:20">
      <c r="A122" s="153">
        <f>Inputs!C126</f>
        <v>9170</v>
      </c>
      <c r="B122" s="92" t="str">
        <f t="shared" si="6"/>
        <v>Stratford District</v>
      </c>
      <c r="C122" s="56">
        <f t="shared" ref="C122:T122" si="38">$A122*C38</f>
        <v>0</v>
      </c>
      <c r="D122" s="56">
        <f t="shared" si="38"/>
        <v>0</v>
      </c>
      <c r="E122" s="56">
        <f t="shared" si="38"/>
        <v>0</v>
      </c>
      <c r="F122" s="56">
        <f t="shared" si="38"/>
        <v>0</v>
      </c>
      <c r="G122" s="56">
        <f t="shared" si="38"/>
        <v>0</v>
      </c>
      <c r="H122" s="56">
        <f t="shared" si="38"/>
        <v>0</v>
      </c>
      <c r="I122" s="56">
        <f t="shared" si="38"/>
        <v>0</v>
      </c>
      <c r="J122" s="56">
        <f t="shared" si="38"/>
        <v>0</v>
      </c>
      <c r="K122" s="56">
        <f t="shared" si="38"/>
        <v>0</v>
      </c>
      <c r="L122" s="227">
        <f t="shared" si="38"/>
        <v>0</v>
      </c>
      <c r="M122" s="56">
        <f t="shared" si="38"/>
        <v>0</v>
      </c>
      <c r="N122" s="56">
        <f t="shared" si="38"/>
        <v>9170</v>
      </c>
      <c r="O122" s="56">
        <f t="shared" si="38"/>
        <v>0</v>
      </c>
      <c r="P122" s="56">
        <f t="shared" si="38"/>
        <v>0</v>
      </c>
      <c r="Q122" s="56">
        <f t="shared" si="38"/>
        <v>0</v>
      </c>
      <c r="R122" s="56">
        <f t="shared" si="38"/>
        <v>0</v>
      </c>
      <c r="S122" s="56">
        <f t="shared" si="38"/>
        <v>0</v>
      </c>
      <c r="T122" s="56">
        <f t="shared" si="38"/>
        <v>0</v>
      </c>
    </row>
    <row r="123" spans="1:20">
      <c r="A123" s="153">
        <f>Inputs!C127</f>
        <v>27100</v>
      </c>
      <c r="B123" s="92" t="str">
        <f t="shared" si="6"/>
        <v>South Taranaki District</v>
      </c>
      <c r="C123" s="56">
        <f t="shared" ref="C123:T123" si="39">$A123*C39</f>
        <v>0</v>
      </c>
      <c r="D123" s="56">
        <f t="shared" si="39"/>
        <v>0</v>
      </c>
      <c r="E123" s="56">
        <f t="shared" si="39"/>
        <v>0</v>
      </c>
      <c r="F123" s="56">
        <f t="shared" si="39"/>
        <v>0</v>
      </c>
      <c r="G123" s="56">
        <f t="shared" si="39"/>
        <v>0</v>
      </c>
      <c r="H123" s="56">
        <f t="shared" si="39"/>
        <v>0</v>
      </c>
      <c r="I123" s="56">
        <f t="shared" si="39"/>
        <v>0</v>
      </c>
      <c r="J123" s="56">
        <f t="shared" si="39"/>
        <v>0</v>
      </c>
      <c r="K123" s="56">
        <f t="shared" si="39"/>
        <v>0</v>
      </c>
      <c r="L123" s="227">
        <f t="shared" si="39"/>
        <v>0</v>
      </c>
      <c r="M123" s="56">
        <f t="shared" si="39"/>
        <v>0</v>
      </c>
      <c r="N123" s="56">
        <f t="shared" si="39"/>
        <v>27100</v>
      </c>
      <c r="O123" s="56">
        <f t="shared" si="39"/>
        <v>0</v>
      </c>
      <c r="P123" s="56">
        <f t="shared" si="39"/>
        <v>0</v>
      </c>
      <c r="Q123" s="56">
        <f t="shared" si="39"/>
        <v>0</v>
      </c>
      <c r="R123" s="56">
        <f t="shared" si="39"/>
        <v>0</v>
      </c>
      <c r="S123" s="56">
        <f t="shared" si="39"/>
        <v>0</v>
      </c>
      <c r="T123" s="56">
        <f t="shared" si="39"/>
        <v>0</v>
      </c>
    </row>
    <row r="124" spans="1:20">
      <c r="A124" s="153">
        <f>Inputs!C128</f>
        <v>13500</v>
      </c>
      <c r="B124" s="92" t="str">
        <f t="shared" si="6"/>
        <v>Ruapehu District</v>
      </c>
      <c r="C124" s="56">
        <f t="shared" ref="C124:T124" si="40">$A124*C40</f>
        <v>0</v>
      </c>
      <c r="D124" s="56">
        <f t="shared" si="40"/>
        <v>0</v>
      </c>
      <c r="E124" s="56">
        <f t="shared" si="40"/>
        <v>0</v>
      </c>
      <c r="F124" s="56">
        <f t="shared" si="40"/>
        <v>0</v>
      </c>
      <c r="G124" s="56">
        <f t="shared" si="40"/>
        <v>0</v>
      </c>
      <c r="H124" s="56">
        <f t="shared" si="40"/>
        <v>0</v>
      </c>
      <c r="I124" s="56">
        <f t="shared" si="40"/>
        <v>0</v>
      </c>
      <c r="J124" s="56">
        <f t="shared" si="40"/>
        <v>0</v>
      </c>
      <c r="K124" s="56">
        <f t="shared" si="40"/>
        <v>0</v>
      </c>
      <c r="L124" s="227">
        <f t="shared" si="40"/>
        <v>0</v>
      </c>
      <c r="M124" s="56">
        <f t="shared" si="40"/>
        <v>0</v>
      </c>
      <c r="N124" s="56">
        <f t="shared" si="40"/>
        <v>0</v>
      </c>
      <c r="O124" s="56">
        <f t="shared" si="40"/>
        <v>9758.7845303867398</v>
      </c>
      <c r="P124" s="56">
        <f t="shared" si="40"/>
        <v>0</v>
      </c>
      <c r="Q124" s="56">
        <f t="shared" si="40"/>
        <v>0</v>
      </c>
      <c r="R124" s="56">
        <f t="shared" si="40"/>
        <v>0</v>
      </c>
      <c r="S124" s="56">
        <f t="shared" si="40"/>
        <v>0</v>
      </c>
      <c r="T124" s="56">
        <f t="shared" si="40"/>
        <v>0</v>
      </c>
    </row>
    <row r="125" spans="1:20">
      <c r="A125" s="153">
        <f>Inputs!C129</f>
        <v>43600</v>
      </c>
      <c r="B125" s="92" t="str">
        <f t="shared" si="6"/>
        <v>Wanganui District</v>
      </c>
      <c r="C125" s="56">
        <f t="shared" ref="C125:T125" si="41">$A125*C41</f>
        <v>0</v>
      </c>
      <c r="D125" s="56">
        <f t="shared" si="41"/>
        <v>0</v>
      </c>
      <c r="E125" s="56">
        <f t="shared" si="41"/>
        <v>0</v>
      </c>
      <c r="F125" s="56">
        <f t="shared" si="41"/>
        <v>0</v>
      </c>
      <c r="G125" s="56">
        <f t="shared" si="41"/>
        <v>0</v>
      </c>
      <c r="H125" s="56">
        <f t="shared" si="41"/>
        <v>0</v>
      </c>
      <c r="I125" s="56">
        <f t="shared" si="41"/>
        <v>0</v>
      </c>
      <c r="J125" s="56">
        <f t="shared" si="41"/>
        <v>0</v>
      </c>
      <c r="K125" s="56">
        <f t="shared" si="41"/>
        <v>0</v>
      </c>
      <c r="L125" s="227">
        <f t="shared" si="41"/>
        <v>0</v>
      </c>
      <c r="M125" s="56">
        <f t="shared" si="41"/>
        <v>0</v>
      </c>
      <c r="N125" s="56">
        <f t="shared" si="41"/>
        <v>43600</v>
      </c>
      <c r="O125" s="56">
        <f t="shared" si="41"/>
        <v>0</v>
      </c>
      <c r="P125" s="56">
        <f t="shared" si="41"/>
        <v>0</v>
      </c>
      <c r="Q125" s="56">
        <f t="shared" si="41"/>
        <v>0</v>
      </c>
      <c r="R125" s="56">
        <f t="shared" si="41"/>
        <v>0</v>
      </c>
      <c r="S125" s="56">
        <f t="shared" si="41"/>
        <v>0</v>
      </c>
      <c r="T125" s="56">
        <f t="shared" si="41"/>
        <v>0</v>
      </c>
    </row>
    <row r="126" spans="1:20">
      <c r="A126" s="153">
        <f>Inputs!C130</f>
        <v>14900</v>
      </c>
      <c r="B126" s="92" t="str">
        <f t="shared" si="6"/>
        <v>Rangitikei District</v>
      </c>
      <c r="C126" s="56">
        <f t="shared" ref="C126:T126" si="42">$A126*C42</f>
        <v>0</v>
      </c>
      <c r="D126" s="56">
        <f t="shared" si="42"/>
        <v>0</v>
      </c>
      <c r="E126" s="56">
        <f t="shared" si="42"/>
        <v>0</v>
      </c>
      <c r="F126" s="56">
        <f t="shared" si="42"/>
        <v>0</v>
      </c>
      <c r="G126" s="56">
        <f t="shared" si="42"/>
        <v>0</v>
      </c>
      <c r="H126" s="56">
        <f t="shared" si="42"/>
        <v>0</v>
      </c>
      <c r="I126" s="56">
        <f t="shared" si="42"/>
        <v>0</v>
      </c>
      <c r="J126" s="56">
        <f t="shared" si="42"/>
        <v>0</v>
      </c>
      <c r="K126" s="56">
        <f t="shared" si="42"/>
        <v>0</v>
      </c>
      <c r="L126" s="227">
        <f t="shared" si="42"/>
        <v>0</v>
      </c>
      <c r="M126" s="56">
        <f t="shared" si="42"/>
        <v>0</v>
      </c>
      <c r="N126" s="56">
        <f t="shared" si="42"/>
        <v>14900</v>
      </c>
      <c r="O126" s="56">
        <f t="shared" si="42"/>
        <v>0</v>
      </c>
      <c r="P126" s="56">
        <f t="shared" si="42"/>
        <v>0</v>
      </c>
      <c r="Q126" s="56">
        <f t="shared" si="42"/>
        <v>0</v>
      </c>
      <c r="R126" s="56">
        <f t="shared" si="42"/>
        <v>0</v>
      </c>
      <c r="S126" s="56">
        <f t="shared" si="42"/>
        <v>0</v>
      </c>
      <c r="T126" s="56">
        <f t="shared" si="42"/>
        <v>0</v>
      </c>
    </row>
    <row r="127" spans="1:20">
      <c r="A127" s="153">
        <f>Inputs!C131</f>
        <v>30000</v>
      </c>
      <c r="B127" s="92" t="str">
        <f t="shared" si="6"/>
        <v>Manawatu District</v>
      </c>
      <c r="C127" s="56">
        <f t="shared" ref="C127:T127" si="43">$A127*C43</f>
        <v>0</v>
      </c>
      <c r="D127" s="56">
        <f t="shared" si="43"/>
        <v>0</v>
      </c>
      <c r="E127" s="56">
        <f t="shared" si="43"/>
        <v>0</v>
      </c>
      <c r="F127" s="56">
        <f t="shared" si="43"/>
        <v>0</v>
      </c>
      <c r="G127" s="56">
        <f t="shared" si="43"/>
        <v>0</v>
      </c>
      <c r="H127" s="56">
        <f t="shared" si="43"/>
        <v>0</v>
      </c>
      <c r="I127" s="56">
        <f t="shared" si="43"/>
        <v>0</v>
      </c>
      <c r="J127" s="56">
        <f t="shared" si="43"/>
        <v>0</v>
      </c>
      <c r="K127" s="56">
        <f t="shared" si="43"/>
        <v>0</v>
      </c>
      <c r="L127" s="227">
        <f t="shared" si="43"/>
        <v>0</v>
      </c>
      <c r="M127" s="56">
        <f t="shared" si="43"/>
        <v>0</v>
      </c>
      <c r="N127" s="56">
        <f t="shared" si="43"/>
        <v>30000</v>
      </c>
      <c r="O127" s="56">
        <f t="shared" si="43"/>
        <v>0</v>
      </c>
      <c r="P127" s="56">
        <f t="shared" si="43"/>
        <v>0</v>
      </c>
      <c r="Q127" s="56">
        <f t="shared" si="43"/>
        <v>0</v>
      </c>
      <c r="R127" s="56">
        <f t="shared" si="43"/>
        <v>0</v>
      </c>
      <c r="S127" s="56">
        <f t="shared" si="43"/>
        <v>0</v>
      </c>
      <c r="T127" s="56">
        <f t="shared" si="43"/>
        <v>0</v>
      </c>
    </row>
    <row r="128" spans="1:20">
      <c r="A128" s="153">
        <f>Inputs!C132</f>
        <v>82600</v>
      </c>
      <c r="B128" s="92" t="str">
        <f t="shared" si="6"/>
        <v>Palmerston North City</v>
      </c>
      <c r="C128" s="56">
        <f t="shared" ref="C128:T128" si="44">$A128*C44</f>
        <v>0</v>
      </c>
      <c r="D128" s="56">
        <f t="shared" si="44"/>
        <v>0</v>
      </c>
      <c r="E128" s="56">
        <f t="shared" si="44"/>
        <v>0</v>
      </c>
      <c r="F128" s="56">
        <f t="shared" si="44"/>
        <v>0</v>
      </c>
      <c r="G128" s="56">
        <f t="shared" si="44"/>
        <v>0</v>
      </c>
      <c r="H128" s="56">
        <f t="shared" si="44"/>
        <v>0</v>
      </c>
      <c r="I128" s="56">
        <f t="shared" si="44"/>
        <v>0</v>
      </c>
      <c r="J128" s="56">
        <f t="shared" si="44"/>
        <v>0</v>
      </c>
      <c r="K128" s="56">
        <f t="shared" si="44"/>
        <v>0</v>
      </c>
      <c r="L128" s="227">
        <f t="shared" si="44"/>
        <v>0</v>
      </c>
      <c r="M128" s="56">
        <f t="shared" si="44"/>
        <v>0</v>
      </c>
      <c r="N128" s="56">
        <f t="shared" si="44"/>
        <v>82600</v>
      </c>
      <c r="O128" s="56">
        <f t="shared" si="44"/>
        <v>0</v>
      </c>
      <c r="P128" s="56">
        <f t="shared" si="44"/>
        <v>0</v>
      </c>
      <c r="Q128" s="56">
        <f t="shared" si="44"/>
        <v>0</v>
      </c>
      <c r="R128" s="56">
        <f t="shared" si="44"/>
        <v>0</v>
      </c>
      <c r="S128" s="56">
        <f t="shared" si="44"/>
        <v>0</v>
      </c>
      <c r="T128" s="56">
        <f t="shared" si="44"/>
        <v>0</v>
      </c>
    </row>
    <row r="129" spans="1:20">
      <c r="A129" s="153">
        <f>Inputs!C133</f>
        <v>17750</v>
      </c>
      <c r="B129" s="92" t="str">
        <f t="shared" si="6"/>
        <v>Tararua District</v>
      </c>
      <c r="C129" s="56">
        <f t="shared" ref="C129:T129" si="45">$A129*C45</f>
        <v>0</v>
      </c>
      <c r="D129" s="56">
        <f t="shared" si="45"/>
        <v>0</v>
      </c>
      <c r="E129" s="56">
        <f t="shared" si="45"/>
        <v>0</v>
      </c>
      <c r="F129" s="56">
        <f t="shared" si="45"/>
        <v>0</v>
      </c>
      <c r="G129" s="56">
        <f t="shared" si="45"/>
        <v>0</v>
      </c>
      <c r="H129" s="56">
        <f t="shared" si="45"/>
        <v>0</v>
      </c>
      <c r="I129" s="56">
        <f t="shared" si="45"/>
        <v>0</v>
      </c>
      <c r="J129" s="56">
        <f t="shared" si="45"/>
        <v>0</v>
      </c>
      <c r="K129" s="56">
        <f t="shared" si="45"/>
        <v>0</v>
      </c>
      <c r="L129" s="227">
        <f t="shared" si="45"/>
        <v>0</v>
      </c>
      <c r="M129" s="56">
        <f t="shared" si="45"/>
        <v>0</v>
      </c>
      <c r="N129" s="56">
        <f t="shared" si="45"/>
        <v>0</v>
      </c>
      <c r="O129" s="56">
        <f t="shared" si="45"/>
        <v>0</v>
      </c>
      <c r="P129" s="56">
        <f t="shared" si="45"/>
        <v>0</v>
      </c>
      <c r="Q129" s="56">
        <f t="shared" si="45"/>
        <v>0</v>
      </c>
      <c r="R129" s="56">
        <f t="shared" si="45"/>
        <v>0</v>
      </c>
      <c r="S129" s="56">
        <f t="shared" si="45"/>
        <v>0</v>
      </c>
      <c r="T129" s="56">
        <f t="shared" si="45"/>
        <v>13091.191489361701</v>
      </c>
    </row>
    <row r="130" spans="1:20">
      <c r="A130" s="153">
        <f>Inputs!C134</f>
        <v>30900</v>
      </c>
      <c r="B130" s="92" t="str">
        <f t="shared" si="6"/>
        <v>Horowhenua District</v>
      </c>
      <c r="C130" s="56">
        <f t="shared" ref="C130:T130" si="46">$A130*C46</f>
        <v>0</v>
      </c>
      <c r="D130" s="56">
        <f t="shared" si="46"/>
        <v>0</v>
      </c>
      <c r="E130" s="56">
        <f t="shared" si="46"/>
        <v>0</v>
      </c>
      <c r="F130" s="56">
        <f t="shared" si="46"/>
        <v>0</v>
      </c>
      <c r="G130" s="56">
        <f t="shared" si="46"/>
        <v>0</v>
      </c>
      <c r="H130" s="56">
        <f t="shared" si="46"/>
        <v>0</v>
      </c>
      <c r="I130" s="56">
        <f t="shared" si="46"/>
        <v>0</v>
      </c>
      <c r="J130" s="56">
        <f t="shared" si="46"/>
        <v>0</v>
      </c>
      <c r="K130" s="56">
        <f t="shared" si="46"/>
        <v>0</v>
      </c>
      <c r="L130" s="227">
        <f t="shared" si="46"/>
        <v>0</v>
      </c>
      <c r="M130" s="56">
        <f t="shared" si="46"/>
        <v>0</v>
      </c>
      <c r="N130" s="56">
        <f t="shared" si="46"/>
        <v>0</v>
      </c>
      <c r="O130" s="56">
        <f t="shared" si="46"/>
        <v>0</v>
      </c>
      <c r="P130" s="56">
        <f t="shared" si="46"/>
        <v>0</v>
      </c>
      <c r="Q130" s="56">
        <f t="shared" si="46"/>
        <v>0</v>
      </c>
      <c r="R130" s="56">
        <f t="shared" si="46"/>
        <v>0</v>
      </c>
      <c r="S130" s="56">
        <f t="shared" si="46"/>
        <v>0</v>
      </c>
      <c r="T130" s="56">
        <f t="shared" si="46"/>
        <v>30900</v>
      </c>
    </row>
    <row r="131" spans="1:20">
      <c r="A131" s="153">
        <f>Inputs!C135</f>
        <v>50600</v>
      </c>
      <c r="B131" s="92" t="str">
        <f t="shared" si="6"/>
        <v>Kapiti Coast District</v>
      </c>
      <c r="C131" s="56">
        <f t="shared" ref="C131:T131" si="47">$A131*C47</f>
        <v>0</v>
      </c>
      <c r="D131" s="56">
        <f t="shared" si="47"/>
        <v>0</v>
      </c>
      <c r="E131" s="56">
        <f t="shared" si="47"/>
        <v>0</v>
      </c>
      <c r="F131" s="56">
        <f t="shared" si="47"/>
        <v>0</v>
      </c>
      <c r="G131" s="56">
        <f t="shared" si="47"/>
        <v>0</v>
      </c>
      <c r="H131" s="56">
        <f t="shared" si="47"/>
        <v>0</v>
      </c>
      <c r="I131" s="56">
        <f t="shared" si="47"/>
        <v>0</v>
      </c>
      <c r="J131" s="56">
        <f t="shared" si="47"/>
        <v>0</v>
      </c>
      <c r="K131" s="56">
        <f t="shared" si="47"/>
        <v>0</v>
      </c>
      <c r="L131" s="227">
        <f t="shared" si="47"/>
        <v>0</v>
      </c>
      <c r="M131" s="56">
        <f t="shared" si="47"/>
        <v>0</v>
      </c>
      <c r="N131" s="56">
        <f t="shared" si="47"/>
        <v>0</v>
      </c>
      <c r="O131" s="56">
        <f t="shared" si="47"/>
        <v>0</v>
      </c>
      <c r="P131" s="56">
        <f t="shared" si="47"/>
        <v>0</v>
      </c>
      <c r="Q131" s="56">
        <f t="shared" si="47"/>
        <v>0</v>
      </c>
      <c r="R131" s="56">
        <f t="shared" si="47"/>
        <v>0</v>
      </c>
      <c r="S131" s="56">
        <f t="shared" si="47"/>
        <v>0</v>
      </c>
      <c r="T131" s="56">
        <f t="shared" si="47"/>
        <v>50600</v>
      </c>
    </row>
    <row r="132" spans="1:20">
      <c r="A132" s="153">
        <f>Inputs!C136</f>
        <v>52700</v>
      </c>
      <c r="B132" s="92" t="str">
        <f t="shared" si="6"/>
        <v>Porirua City</v>
      </c>
      <c r="C132" s="56">
        <f t="shared" ref="C132:T132" si="48">$A132*C48</f>
        <v>0</v>
      </c>
      <c r="D132" s="56">
        <f t="shared" si="48"/>
        <v>0</v>
      </c>
      <c r="E132" s="56">
        <f t="shared" si="48"/>
        <v>0</v>
      </c>
      <c r="F132" s="56">
        <f t="shared" si="48"/>
        <v>0</v>
      </c>
      <c r="G132" s="56">
        <f t="shared" si="48"/>
        <v>0</v>
      </c>
      <c r="H132" s="56">
        <f t="shared" si="48"/>
        <v>0</v>
      </c>
      <c r="I132" s="56">
        <f t="shared" si="48"/>
        <v>0</v>
      </c>
      <c r="J132" s="56">
        <f t="shared" si="48"/>
        <v>0</v>
      </c>
      <c r="K132" s="56">
        <f t="shared" si="48"/>
        <v>0</v>
      </c>
      <c r="L132" s="227">
        <f t="shared" si="48"/>
        <v>0</v>
      </c>
      <c r="M132" s="56">
        <f t="shared" si="48"/>
        <v>0</v>
      </c>
      <c r="N132" s="56">
        <f t="shared" si="48"/>
        <v>0</v>
      </c>
      <c r="O132" s="56">
        <f t="shared" si="48"/>
        <v>0</v>
      </c>
      <c r="P132" s="56">
        <f t="shared" si="48"/>
        <v>0</v>
      </c>
      <c r="Q132" s="56">
        <f t="shared" si="48"/>
        <v>0</v>
      </c>
      <c r="R132" s="56">
        <f t="shared" si="48"/>
        <v>0</v>
      </c>
      <c r="S132" s="56">
        <f t="shared" si="48"/>
        <v>52700</v>
      </c>
      <c r="T132" s="56">
        <f t="shared" si="48"/>
        <v>0</v>
      </c>
    </row>
    <row r="133" spans="1:20">
      <c r="A133" s="153">
        <f>Inputs!C137</f>
        <v>41500</v>
      </c>
      <c r="B133" s="92" t="str">
        <f t="shared" si="6"/>
        <v>Upper Hutt City</v>
      </c>
      <c r="C133" s="56">
        <f t="shared" ref="C133:T133" si="49">$A133*C49</f>
        <v>0</v>
      </c>
      <c r="D133" s="56">
        <f t="shared" si="49"/>
        <v>0</v>
      </c>
      <c r="E133" s="56">
        <f t="shared" si="49"/>
        <v>0</v>
      </c>
      <c r="F133" s="56">
        <f t="shared" si="49"/>
        <v>0</v>
      </c>
      <c r="G133" s="56">
        <f t="shared" si="49"/>
        <v>0</v>
      </c>
      <c r="H133" s="56">
        <f t="shared" si="49"/>
        <v>0</v>
      </c>
      <c r="I133" s="56">
        <f t="shared" si="49"/>
        <v>0</v>
      </c>
      <c r="J133" s="56">
        <f t="shared" si="49"/>
        <v>0</v>
      </c>
      <c r="K133" s="56">
        <f t="shared" si="49"/>
        <v>0</v>
      </c>
      <c r="L133" s="227">
        <f t="shared" si="49"/>
        <v>0</v>
      </c>
      <c r="M133" s="56">
        <f t="shared" si="49"/>
        <v>0</v>
      </c>
      <c r="N133" s="56">
        <f t="shared" si="49"/>
        <v>0</v>
      </c>
      <c r="O133" s="56">
        <f t="shared" si="49"/>
        <v>0</v>
      </c>
      <c r="P133" s="56">
        <f t="shared" si="49"/>
        <v>0</v>
      </c>
      <c r="Q133" s="56">
        <f t="shared" si="49"/>
        <v>0</v>
      </c>
      <c r="R133" s="56">
        <f t="shared" si="49"/>
        <v>0</v>
      </c>
      <c r="S133" s="56">
        <f t="shared" si="49"/>
        <v>41500</v>
      </c>
      <c r="T133" s="56">
        <f t="shared" si="49"/>
        <v>0</v>
      </c>
    </row>
    <row r="134" spans="1:20">
      <c r="A134" s="153">
        <f>Inputs!C138</f>
        <v>103500</v>
      </c>
      <c r="B134" s="92" t="str">
        <f t="shared" si="6"/>
        <v>Lower Hutt City</v>
      </c>
      <c r="C134" s="56">
        <f t="shared" ref="C134:T134" si="50">$A134*C50</f>
        <v>0</v>
      </c>
      <c r="D134" s="56">
        <f t="shared" si="50"/>
        <v>0</v>
      </c>
      <c r="E134" s="56">
        <f t="shared" si="50"/>
        <v>0</v>
      </c>
      <c r="F134" s="56">
        <f t="shared" si="50"/>
        <v>0</v>
      </c>
      <c r="G134" s="56">
        <f t="shared" si="50"/>
        <v>0</v>
      </c>
      <c r="H134" s="56">
        <f t="shared" si="50"/>
        <v>0</v>
      </c>
      <c r="I134" s="56">
        <f t="shared" si="50"/>
        <v>0</v>
      </c>
      <c r="J134" s="56">
        <f t="shared" si="50"/>
        <v>0</v>
      </c>
      <c r="K134" s="56">
        <f t="shared" si="50"/>
        <v>0</v>
      </c>
      <c r="L134" s="227">
        <f t="shared" si="50"/>
        <v>0</v>
      </c>
      <c r="M134" s="56">
        <f t="shared" si="50"/>
        <v>0</v>
      </c>
      <c r="N134" s="56">
        <f t="shared" si="50"/>
        <v>0</v>
      </c>
      <c r="O134" s="56">
        <f t="shared" si="50"/>
        <v>0</v>
      </c>
      <c r="P134" s="56">
        <f t="shared" si="50"/>
        <v>0</v>
      </c>
      <c r="Q134" s="56">
        <f t="shared" si="50"/>
        <v>0</v>
      </c>
      <c r="R134" s="56">
        <f t="shared" si="50"/>
        <v>0</v>
      </c>
      <c r="S134" s="56">
        <f t="shared" si="50"/>
        <v>103500</v>
      </c>
      <c r="T134" s="56">
        <f t="shared" si="50"/>
        <v>0</v>
      </c>
    </row>
    <row r="135" spans="1:20">
      <c r="A135" s="153">
        <f>Inputs!C139</f>
        <v>200500</v>
      </c>
      <c r="B135" s="92" t="str">
        <f t="shared" si="6"/>
        <v>Wellington City</v>
      </c>
      <c r="C135" s="56">
        <f t="shared" ref="C135:T135" si="51">$A135*C51</f>
        <v>0</v>
      </c>
      <c r="D135" s="56">
        <f t="shared" si="51"/>
        <v>0</v>
      </c>
      <c r="E135" s="56">
        <f t="shared" si="51"/>
        <v>0</v>
      </c>
      <c r="F135" s="56">
        <f t="shared" si="51"/>
        <v>0</v>
      </c>
      <c r="G135" s="56">
        <f t="shared" si="51"/>
        <v>0</v>
      </c>
      <c r="H135" s="56">
        <f t="shared" si="51"/>
        <v>0</v>
      </c>
      <c r="I135" s="56">
        <f t="shared" si="51"/>
        <v>0</v>
      </c>
      <c r="J135" s="56">
        <f t="shared" si="51"/>
        <v>0</v>
      </c>
      <c r="K135" s="56">
        <f t="shared" si="51"/>
        <v>0</v>
      </c>
      <c r="L135" s="227">
        <f t="shared" si="51"/>
        <v>0</v>
      </c>
      <c r="M135" s="56">
        <f t="shared" si="51"/>
        <v>0</v>
      </c>
      <c r="N135" s="56">
        <f t="shared" si="51"/>
        <v>0</v>
      </c>
      <c r="O135" s="56">
        <f t="shared" si="51"/>
        <v>0</v>
      </c>
      <c r="P135" s="56">
        <f t="shared" si="51"/>
        <v>0</v>
      </c>
      <c r="Q135" s="56">
        <f t="shared" si="51"/>
        <v>0</v>
      </c>
      <c r="R135" s="56">
        <f t="shared" si="51"/>
        <v>0</v>
      </c>
      <c r="S135" s="56">
        <f t="shared" si="51"/>
        <v>200500</v>
      </c>
      <c r="T135" s="56">
        <f t="shared" si="51"/>
        <v>0</v>
      </c>
    </row>
    <row r="136" spans="1:20">
      <c r="A136" s="153">
        <f>Inputs!C140</f>
        <v>23400</v>
      </c>
      <c r="B136" s="92" t="str">
        <f t="shared" si="6"/>
        <v>Masterton District</v>
      </c>
      <c r="C136" s="56">
        <f t="shared" ref="C136:T136" si="52">$A136*C52</f>
        <v>0</v>
      </c>
      <c r="D136" s="56">
        <f t="shared" si="52"/>
        <v>0</v>
      </c>
      <c r="E136" s="56">
        <f t="shared" si="52"/>
        <v>0</v>
      </c>
      <c r="F136" s="56">
        <f t="shared" si="52"/>
        <v>0</v>
      </c>
      <c r="G136" s="56">
        <f t="shared" si="52"/>
        <v>0</v>
      </c>
      <c r="H136" s="56">
        <f t="shared" si="52"/>
        <v>0</v>
      </c>
      <c r="I136" s="56">
        <f t="shared" si="52"/>
        <v>0</v>
      </c>
      <c r="J136" s="56">
        <f t="shared" si="52"/>
        <v>0</v>
      </c>
      <c r="K136" s="56">
        <f t="shared" si="52"/>
        <v>0</v>
      </c>
      <c r="L136" s="227">
        <f t="shared" si="52"/>
        <v>0</v>
      </c>
      <c r="M136" s="56">
        <f t="shared" si="52"/>
        <v>0</v>
      </c>
      <c r="N136" s="56">
        <f t="shared" si="52"/>
        <v>23400</v>
      </c>
      <c r="O136" s="56">
        <f t="shared" si="52"/>
        <v>0</v>
      </c>
      <c r="P136" s="56">
        <f t="shared" si="52"/>
        <v>0</v>
      </c>
      <c r="Q136" s="56">
        <f t="shared" si="52"/>
        <v>0</v>
      </c>
      <c r="R136" s="56">
        <f t="shared" si="52"/>
        <v>0</v>
      </c>
      <c r="S136" s="56">
        <f t="shared" si="52"/>
        <v>0</v>
      </c>
      <c r="T136" s="56">
        <f t="shared" si="52"/>
        <v>0</v>
      </c>
    </row>
    <row r="137" spans="1:20">
      <c r="A137" s="153">
        <f>Inputs!C141</f>
        <v>7530</v>
      </c>
      <c r="B137" s="92" t="str">
        <f t="shared" si="6"/>
        <v>Carterton District</v>
      </c>
      <c r="C137" s="56">
        <f t="shared" ref="C137:T137" si="53">$A137*C53</f>
        <v>0</v>
      </c>
      <c r="D137" s="56">
        <f t="shared" si="53"/>
        <v>0</v>
      </c>
      <c r="E137" s="56">
        <f t="shared" si="53"/>
        <v>0</v>
      </c>
      <c r="F137" s="56">
        <f t="shared" si="53"/>
        <v>0</v>
      </c>
      <c r="G137" s="56">
        <f t="shared" si="53"/>
        <v>0</v>
      </c>
      <c r="H137" s="56">
        <f t="shared" si="53"/>
        <v>0</v>
      </c>
      <c r="I137" s="56">
        <f t="shared" si="53"/>
        <v>0</v>
      </c>
      <c r="J137" s="56">
        <f t="shared" si="53"/>
        <v>0</v>
      </c>
      <c r="K137" s="56">
        <f t="shared" si="53"/>
        <v>0</v>
      </c>
      <c r="L137" s="227">
        <f t="shared" si="53"/>
        <v>0</v>
      </c>
      <c r="M137" s="56">
        <f t="shared" si="53"/>
        <v>0</v>
      </c>
      <c r="N137" s="56">
        <f t="shared" si="53"/>
        <v>7530</v>
      </c>
      <c r="O137" s="56">
        <f t="shared" si="53"/>
        <v>0</v>
      </c>
      <c r="P137" s="56">
        <f t="shared" si="53"/>
        <v>0</v>
      </c>
      <c r="Q137" s="56">
        <f t="shared" si="53"/>
        <v>0</v>
      </c>
      <c r="R137" s="56">
        <f t="shared" si="53"/>
        <v>0</v>
      </c>
      <c r="S137" s="56">
        <f t="shared" si="53"/>
        <v>0</v>
      </c>
      <c r="T137" s="56">
        <f t="shared" si="53"/>
        <v>0</v>
      </c>
    </row>
    <row r="138" spans="1:20">
      <c r="A138" s="153">
        <f>Inputs!C142</f>
        <v>9380</v>
      </c>
      <c r="B138" s="92" t="str">
        <f t="shared" si="6"/>
        <v>South Wairarapa District</v>
      </c>
      <c r="C138" s="56">
        <f t="shared" ref="C138:T138" si="54">$A138*C54</f>
        <v>0</v>
      </c>
      <c r="D138" s="56">
        <f t="shared" si="54"/>
        <v>0</v>
      </c>
      <c r="E138" s="56">
        <f t="shared" si="54"/>
        <v>0</v>
      </c>
      <c r="F138" s="56">
        <f t="shared" si="54"/>
        <v>0</v>
      </c>
      <c r="G138" s="56">
        <f t="shared" si="54"/>
        <v>0</v>
      </c>
      <c r="H138" s="56">
        <f t="shared" si="54"/>
        <v>0</v>
      </c>
      <c r="I138" s="56">
        <f t="shared" si="54"/>
        <v>0</v>
      </c>
      <c r="J138" s="56">
        <f t="shared" si="54"/>
        <v>0</v>
      </c>
      <c r="K138" s="56">
        <f t="shared" si="54"/>
        <v>0</v>
      </c>
      <c r="L138" s="227">
        <f t="shared" si="54"/>
        <v>0</v>
      </c>
      <c r="M138" s="56">
        <f t="shared" si="54"/>
        <v>0</v>
      </c>
      <c r="N138" s="56">
        <f t="shared" si="54"/>
        <v>9380</v>
      </c>
      <c r="O138" s="56">
        <f t="shared" si="54"/>
        <v>0</v>
      </c>
      <c r="P138" s="56">
        <f t="shared" si="54"/>
        <v>0</v>
      </c>
      <c r="Q138" s="56">
        <f t="shared" si="54"/>
        <v>0</v>
      </c>
      <c r="R138" s="56">
        <f t="shared" si="54"/>
        <v>0</v>
      </c>
      <c r="S138" s="56">
        <f t="shared" si="54"/>
        <v>0</v>
      </c>
      <c r="T138" s="56">
        <f t="shared" si="54"/>
        <v>0</v>
      </c>
    </row>
    <row r="139" spans="1:20">
      <c r="A139" s="153">
        <f>Inputs!C143</f>
        <v>47900</v>
      </c>
      <c r="B139" s="92" t="str">
        <f>B55</f>
        <v>Tasman District</v>
      </c>
      <c r="C139" s="56">
        <f t="shared" ref="C139:T139" si="55">$A139*C55</f>
        <v>0</v>
      </c>
      <c r="D139" s="56">
        <f t="shared" si="55"/>
        <v>0</v>
      </c>
      <c r="E139" s="56">
        <f t="shared" si="55"/>
        <v>0</v>
      </c>
      <c r="F139" s="56">
        <f t="shared" si="55"/>
        <v>0</v>
      </c>
      <c r="G139" s="56">
        <f t="shared" si="55"/>
        <v>0</v>
      </c>
      <c r="H139" s="56">
        <f t="shared" si="55"/>
        <v>0</v>
      </c>
      <c r="I139" s="56">
        <f t="shared" si="55"/>
        <v>0</v>
      </c>
      <c r="J139" s="56">
        <f t="shared" si="55"/>
        <v>0</v>
      </c>
      <c r="K139" s="56">
        <f t="shared" si="55"/>
        <v>47900</v>
      </c>
      <c r="L139" s="227">
        <f t="shared" si="55"/>
        <v>0</v>
      </c>
      <c r="M139" s="56">
        <f t="shared" si="55"/>
        <v>0</v>
      </c>
      <c r="N139" s="56">
        <f t="shared" si="55"/>
        <v>0</v>
      </c>
      <c r="O139" s="56">
        <f t="shared" si="55"/>
        <v>0</v>
      </c>
      <c r="P139" s="56">
        <f t="shared" si="55"/>
        <v>0</v>
      </c>
      <c r="Q139" s="56">
        <f t="shared" si="55"/>
        <v>0</v>
      </c>
      <c r="R139" s="56">
        <f t="shared" si="55"/>
        <v>0</v>
      </c>
      <c r="S139" s="56">
        <f t="shared" si="55"/>
        <v>0</v>
      </c>
      <c r="T139" s="56">
        <f t="shared" si="55"/>
        <v>0</v>
      </c>
    </row>
    <row r="140" spans="1:20">
      <c r="A140" s="153">
        <f>Inputs!C144</f>
        <v>45900</v>
      </c>
      <c r="B140" s="92" t="str">
        <f t="shared" si="6"/>
        <v>Nelson City</v>
      </c>
      <c r="C140" s="56">
        <f t="shared" ref="C140:T140" si="56">$A140*C56</f>
        <v>0</v>
      </c>
      <c r="D140" s="56">
        <f t="shared" si="56"/>
        <v>0</v>
      </c>
      <c r="E140" s="56">
        <f t="shared" si="56"/>
        <v>0</v>
      </c>
      <c r="F140" s="56">
        <f t="shared" si="56"/>
        <v>0</v>
      </c>
      <c r="G140" s="56">
        <f t="shared" si="56"/>
        <v>0</v>
      </c>
      <c r="H140" s="56">
        <f t="shared" si="56"/>
        <v>0</v>
      </c>
      <c r="I140" s="56">
        <f t="shared" si="56"/>
        <v>0</v>
      </c>
      <c r="J140" s="56">
        <f t="shared" si="56"/>
        <v>45900</v>
      </c>
      <c r="K140" s="56">
        <f t="shared" si="56"/>
        <v>0</v>
      </c>
      <c r="L140" s="227">
        <f t="shared" si="56"/>
        <v>0</v>
      </c>
      <c r="M140" s="56">
        <f t="shared" si="56"/>
        <v>0</v>
      </c>
      <c r="N140" s="56">
        <f t="shared" si="56"/>
        <v>0</v>
      </c>
      <c r="O140" s="56">
        <f t="shared" si="56"/>
        <v>0</v>
      </c>
      <c r="P140" s="56">
        <f t="shared" si="56"/>
        <v>0</v>
      </c>
      <c r="Q140" s="56">
        <f t="shared" si="56"/>
        <v>0</v>
      </c>
      <c r="R140" s="56">
        <f t="shared" si="56"/>
        <v>0</v>
      </c>
      <c r="S140" s="56">
        <f t="shared" si="56"/>
        <v>0</v>
      </c>
      <c r="T140" s="56">
        <f t="shared" si="56"/>
        <v>0</v>
      </c>
    </row>
    <row r="141" spans="1:20">
      <c r="A141" s="153">
        <f>Inputs!C145</f>
        <v>45800</v>
      </c>
      <c r="B141" s="92" t="str">
        <f t="shared" si="6"/>
        <v>Marlborough District</v>
      </c>
      <c r="C141" s="56">
        <f t="shared" ref="C141:T141" si="57">$A141*C57</f>
        <v>0</v>
      </c>
      <c r="D141" s="56">
        <f t="shared" si="57"/>
        <v>0</v>
      </c>
      <c r="E141" s="56">
        <f t="shared" si="57"/>
        <v>0</v>
      </c>
      <c r="F141" s="56">
        <f t="shared" si="57"/>
        <v>0</v>
      </c>
      <c r="G141" s="56">
        <f t="shared" si="57"/>
        <v>0</v>
      </c>
      <c r="H141" s="56">
        <f t="shared" si="57"/>
        <v>0</v>
      </c>
      <c r="I141" s="56">
        <f t="shared" si="57"/>
        <v>0</v>
      </c>
      <c r="J141" s="56">
        <f t="shared" si="57"/>
        <v>0</v>
      </c>
      <c r="K141" s="56">
        <f t="shared" si="57"/>
        <v>0</v>
      </c>
      <c r="L141" s="227">
        <f t="shared" si="57"/>
        <v>0</v>
      </c>
      <c r="M141" s="56">
        <f t="shared" si="57"/>
        <v>0</v>
      </c>
      <c r="N141" s="56">
        <f t="shared" si="57"/>
        <v>0</v>
      </c>
      <c r="O141" s="56">
        <f t="shared" si="57"/>
        <v>0</v>
      </c>
      <c r="P141" s="56">
        <f t="shared" si="57"/>
        <v>0</v>
      </c>
      <c r="Q141" s="56">
        <f t="shared" si="57"/>
        <v>0</v>
      </c>
      <c r="R141" s="56">
        <f t="shared" si="57"/>
        <v>0</v>
      </c>
      <c r="S141" s="56">
        <f t="shared" si="57"/>
        <v>0</v>
      </c>
      <c r="T141" s="56">
        <f t="shared" si="57"/>
        <v>45800</v>
      </c>
    </row>
    <row r="142" spans="1:20">
      <c r="A142" s="153">
        <f>Inputs!C146</f>
        <v>3820</v>
      </c>
      <c r="B142" s="92" t="str">
        <f t="shared" si="6"/>
        <v>Kaikoura District</v>
      </c>
      <c r="C142" s="56">
        <f t="shared" ref="C142:T142" si="58">$A142*C58</f>
        <v>0</v>
      </c>
      <c r="D142" s="56">
        <f t="shared" si="58"/>
        <v>0</v>
      </c>
      <c r="E142" s="56">
        <f t="shared" si="58"/>
        <v>0</v>
      </c>
      <c r="F142" s="56">
        <f t="shared" si="58"/>
        <v>0</v>
      </c>
      <c r="G142" s="56">
        <f t="shared" si="58"/>
        <v>0</v>
      </c>
      <c r="H142" s="56">
        <f t="shared" si="58"/>
        <v>0</v>
      </c>
      <c r="I142" s="56">
        <f t="shared" si="58"/>
        <v>0</v>
      </c>
      <c r="J142" s="56">
        <f t="shared" si="58"/>
        <v>0</v>
      </c>
      <c r="K142" s="56">
        <f t="shared" si="58"/>
        <v>0</v>
      </c>
      <c r="L142" s="227">
        <f t="shared" si="58"/>
        <v>0</v>
      </c>
      <c r="M142" s="56">
        <f t="shared" si="58"/>
        <v>0</v>
      </c>
      <c r="N142" s="56">
        <f t="shared" si="58"/>
        <v>0</v>
      </c>
      <c r="O142" s="56">
        <f t="shared" si="58"/>
        <v>0</v>
      </c>
      <c r="P142" s="56">
        <f t="shared" si="58"/>
        <v>0</v>
      </c>
      <c r="Q142" s="56">
        <f t="shared" si="58"/>
        <v>0</v>
      </c>
      <c r="R142" s="56">
        <f t="shared" si="58"/>
        <v>0</v>
      </c>
      <c r="S142" s="56">
        <f t="shared" si="58"/>
        <v>0</v>
      </c>
      <c r="T142" s="56">
        <f t="shared" si="58"/>
        <v>3820</v>
      </c>
    </row>
    <row r="143" spans="1:20">
      <c r="A143" s="153">
        <f>Inputs!C147</f>
        <v>10150</v>
      </c>
      <c r="B143" s="92" t="str">
        <f t="shared" si="6"/>
        <v>Buller District</v>
      </c>
      <c r="C143" s="56">
        <f t="shared" ref="C143:T143" si="59">$A143*C59</f>
        <v>0</v>
      </c>
      <c r="D143" s="56">
        <f t="shared" si="59"/>
        <v>0</v>
      </c>
      <c r="E143" s="56">
        <f t="shared" si="59"/>
        <v>0</v>
      </c>
      <c r="F143" s="56">
        <f t="shared" si="59"/>
        <v>0</v>
      </c>
      <c r="G143" s="56">
        <f t="shared" si="59"/>
        <v>0</v>
      </c>
      <c r="H143" s="56">
        <f t="shared" si="59"/>
        <v>0</v>
      </c>
      <c r="I143" s="56">
        <f t="shared" si="59"/>
        <v>0</v>
      </c>
      <c r="J143" s="56">
        <f t="shared" si="59"/>
        <v>0</v>
      </c>
      <c r="K143" s="56">
        <f t="shared" si="59"/>
        <v>0</v>
      </c>
      <c r="L143" s="227">
        <f t="shared" si="59"/>
        <v>0</v>
      </c>
      <c r="M143" s="56">
        <f t="shared" si="59"/>
        <v>0</v>
      </c>
      <c r="N143" s="56">
        <f t="shared" si="59"/>
        <v>0</v>
      </c>
      <c r="O143" s="56">
        <f t="shared" si="59"/>
        <v>0</v>
      </c>
      <c r="P143" s="56">
        <f t="shared" si="59"/>
        <v>0</v>
      </c>
      <c r="Q143" s="56">
        <f t="shared" si="59"/>
        <v>0</v>
      </c>
      <c r="R143" s="56">
        <f t="shared" si="59"/>
        <v>0</v>
      </c>
      <c r="S143" s="56">
        <f t="shared" si="59"/>
        <v>0</v>
      </c>
      <c r="T143" s="56">
        <f t="shared" si="59"/>
        <v>10150</v>
      </c>
    </row>
    <row r="144" spans="1:20">
      <c r="A144" s="153">
        <f>Inputs!C148</f>
        <v>13900</v>
      </c>
      <c r="B144" s="92" t="str">
        <f t="shared" si="6"/>
        <v>Grey District</v>
      </c>
      <c r="C144" s="56">
        <f t="shared" ref="C144:T144" si="60">$A144*C60</f>
        <v>0</v>
      </c>
      <c r="D144" s="56">
        <f t="shared" si="60"/>
        <v>0</v>
      </c>
      <c r="E144" s="56">
        <f t="shared" si="60"/>
        <v>0</v>
      </c>
      <c r="F144" s="56">
        <f t="shared" si="60"/>
        <v>0</v>
      </c>
      <c r="G144" s="56">
        <f t="shared" si="60"/>
        <v>0</v>
      </c>
      <c r="H144" s="56">
        <f t="shared" si="60"/>
        <v>0</v>
      </c>
      <c r="I144" s="56">
        <f t="shared" si="60"/>
        <v>0</v>
      </c>
      <c r="J144" s="56">
        <f t="shared" si="60"/>
        <v>0</v>
      </c>
      <c r="K144" s="56">
        <f t="shared" si="60"/>
        <v>0</v>
      </c>
      <c r="L144" s="227">
        <f t="shared" si="60"/>
        <v>0</v>
      </c>
      <c r="M144" s="56">
        <f t="shared" si="60"/>
        <v>0</v>
      </c>
      <c r="N144" s="56">
        <f t="shared" si="60"/>
        <v>0</v>
      </c>
      <c r="O144" s="56">
        <f t="shared" si="60"/>
        <v>0</v>
      </c>
      <c r="P144" s="56">
        <f t="shared" si="60"/>
        <v>0</v>
      </c>
      <c r="Q144" s="56">
        <f t="shared" si="60"/>
        <v>0</v>
      </c>
      <c r="R144" s="56">
        <f t="shared" si="60"/>
        <v>0</v>
      </c>
      <c r="S144" s="56">
        <f t="shared" si="60"/>
        <v>0</v>
      </c>
      <c r="T144" s="56">
        <f t="shared" si="60"/>
        <v>13900</v>
      </c>
    </row>
    <row r="145" spans="1:20">
      <c r="A145" s="153">
        <f>Inputs!C149</f>
        <v>9010</v>
      </c>
      <c r="B145" s="92" t="str">
        <f t="shared" si="6"/>
        <v>Westland District</v>
      </c>
      <c r="C145" s="56">
        <f t="shared" ref="C145:T145" si="61">$A145*C61</f>
        <v>0</v>
      </c>
      <c r="D145" s="56">
        <f t="shared" si="61"/>
        <v>0</v>
      </c>
      <c r="E145" s="56">
        <f t="shared" si="61"/>
        <v>0</v>
      </c>
      <c r="F145" s="56">
        <f t="shared" si="61"/>
        <v>0</v>
      </c>
      <c r="G145" s="56">
        <f t="shared" si="61"/>
        <v>0</v>
      </c>
      <c r="H145" s="56">
        <f t="shared" si="61"/>
        <v>0</v>
      </c>
      <c r="I145" s="56">
        <f t="shared" si="61"/>
        <v>0</v>
      </c>
      <c r="J145" s="56">
        <f t="shared" si="61"/>
        <v>0</v>
      </c>
      <c r="K145" s="56">
        <f t="shared" si="61"/>
        <v>0</v>
      </c>
      <c r="L145" s="227">
        <f t="shared" si="61"/>
        <v>0</v>
      </c>
      <c r="M145" s="56">
        <f t="shared" si="61"/>
        <v>0</v>
      </c>
      <c r="N145" s="56">
        <f t="shared" si="61"/>
        <v>0</v>
      </c>
      <c r="O145" s="56">
        <f t="shared" si="61"/>
        <v>0</v>
      </c>
      <c r="P145" s="56">
        <f t="shared" si="61"/>
        <v>0</v>
      </c>
      <c r="Q145" s="56">
        <f t="shared" si="61"/>
        <v>0</v>
      </c>
      <c r="R145" s="56">
        <f t="shared" si="61"/>
        <v>0</v>
      </c>
      <c r="S145" s="56">
        <f t="shared" si="61"/>
        <v>0</v>
      </c>
      <c r="T145" s="56">
        <f t="shared" si="61"/>
        <v>9010</v>
      </c>
    </row>
    <row r="146" spans="1:20">
      <c r="A146" s="153">
        <f>Inputs!C150</f>
        <v>11250</v>
      </c>
      <c r="B146" s="92" t="str">
        <f t="shared" si="6"/>
        <v>Hurunui District</v>
      </c>
      <c r="C146" s="56">
        <f t="shared" ref="C146:T146" si="62">$A146*C62</f>
        <v>0</v>
      </c>
      <c r="D146" s="56">
        <f t="shared" si="62"/>
        <v>0</v>
      </c>
      <c r="E146" s="56">
        <f t="shared" si="62"/>
        <v>0</v>
      </c>
      <c r="F146" s="56">
        <f t="shared" si="62"/>
        <v>0</v>
      </c>
      <c r="G146" s="56">
        <f t="shared" si="62"/>
        <v>0</v>
      </c>
      <c r="H146" s="56">
        <f t="shared" si="62"/>
        <v>0</v>
      </c>
      <c r="I146" s="56">
        <f t="shared" si="62"/>
        <v>0</v>
      </c>
      <c r="J146" s="56">
        <f t="shared" si="62"/>
        <v>0</v>
      </c>
      <c r="K146" s="56">
        <f t="shared" si="62"/>
        <v>0</v>
      </c>
      <c r="L146" s="227">
        <f t="shared" si="62"/>
        <v>0</v>
      </c>
      <c r="M146" s="56">
        <f t="shared" si="62"/>
        <v>0</v>
      </c>
      <c r="N146" s="56">
        <f t="shared" si="62"/>
        <v>0</v>
      </c>
      <c r="O146" s="56">
        <f t="shared" si="62"/>
        <v>0</v>
      </c>
      <c r="P146" s="56">
        <f t="shared" si="62"/>
        <v>0</v>
      </c>
      <c r="Q146" s="56">
        <f t="shared" si="62"/>
        <v>0</v>
      </c>
      <c r="R146" s="56">
        <f t="shared" si="62"/>
        <v>0</v>
      </c>
      <c r="S146" s="56">
        <f t="shared" si="62"/>
        <v>0</v>
      </c>
      <c r="T146" s="56">
        <f t="shared" si="62"/>
        <v>11250</v>
      </c>
    </row>
    <row r="147" spans="1:20">
      <c r="A147" s="153">
        <f>Inputs!C151</f>
        <v>49100</v>
      </c>
      <c r="B147" s="92" t="str">
        <f t="shared" si="6"/>
        <v>Waimakariri District</v>
      </c>
      <c r="C147" s="56">
        <f t="shared" ref="C147:T147" si="63">$A147*C63</f>
        <v>0</v>
      </c>
      <c r="D147" s="56">
        <f t="shared" si="63"/>
        <v>0</v>
      </c>
      <c r="E147" s="56">
        <f t="shared" si="63"/>
        <v>0</v>
      </c>
      <c r="F147" s="56">
        <f t="shared" si="63"/>
        <v>0</v>
      </c>
      <c r="G147" s="56">
        <f t="shared" si="63"/>
        <v>0</v>
      </c>
      <c r="H147" s="56">
        <f t="shared" si="63"/>
        <v>0</v>
      </c>
      <c r="I147" s="56">
        <f t="shared" si="63"/>
        <v>0</v>
      </c>
      <c r="J147" s="56">
        <f t="shared" si="63"/>
        <v>0</v>
      </c>
      <c r="K147" s="56">
        <f t="shared" si="63"/>
        <v>0</v>
      </c>
      <c r="L147" s="227">
        <f t="shared" si="63"/>
        <v>0</v>
      </c>
      <c r="M147" s="56">
        <f t="shared" si="63"/>
        <v>0</v>
      </c>
      <c r="N147" s="56">
        <f t="shared" si="63"/>
        <v>0</v>
      </c>
      <c r="O147" s="56">
        <f t="shared" si="63"/>
        <v>0</v>
      </c>
      <c r="P147" s="56">
        <f t="shared" si="63"/>
        <v>0</v>
      </c>
      <c r="Q147" s="56">
        <f t="shared" si="63"/>
        <v>0</v>
      </c>
      <c r="R147" s="56">
        <f t="shared" si="63"/>
        <v>0</v>
      </c>
      <c r="S147" s="56">
        <f t="shared" si="63"/>
        <v>0</v>
      </c>
      <c r="T147" s="56">
        <f t="shared" si="63"/>
        <v>49100</v>
      </c>
    </row>
    <row r="148" spans="1:20">
      <c r="A148" s="153">
        <f>Inputs!C152</f>
        <v>378900</v>
      </c>
      <c r="B148" s="92" t="str">
        <f t="shared" si="6"/>
        <v>Christchurch City</v>
      </c>
      <c r="C148" s="56">
        <f t="shared" ref="C148:T148" si="64">$A148*C64</f>
        <v>0</v>
      </c>
      <c r="D148" s="56">
        <f t="shared" si="64"/>
        <v>0</v>
      </c>
      <c r="E148" s="56">
        <f t="shared" si="64"/>
        <v>0</v>
      </c>
      <c r="F148" s="56">
        <f t="shared" si="64"/>
        <v>0</v>
      </c>
      <c r="G148" s="56">
        <f t="shared" si="64"/>
        <v>0</v>
      </c>
      <c r="H148" s="56">
        <f t="shared" si="64"/>
        <v>0</v>
      </c>
      <c r="I148" s="56">
        <f t="shared" si="64"/>
        <v>0</v>
      </c>
      <c r="J148" s="56">
        <f t="shared" si="64"/>
        <v>0</v>
      </c>
      <c r="K148" s="56">
        <f t="shared" si="64"/>
        <v>0</v>
      </c>
      <c r="L148" s="227">
        <f t="shared" si="64"/>
        <v>378900</v>
      </c>
      <c r="M148" s="56">
        <f t="shared" si="64"/>
        <v>0</v>
      </c>
      <c r="N148" s="56">
        <f t="shared" si="64"/>
        <v>0</v>
      </c>
      <c r="O148" s="56">
        <f t="shared" si="64"/>
        <v>0</v>
      </c>
      <c r="P148" s="56">
        <f t="shared" si="64"/>
        <v>0</v>
      </c>
      <c r="Q148" s="56">
        <f t="shared" si="64"/>
        <v>0</v>
      </c>
      <c r="R148" s="56">
        <f t="shared" si="64"/>
        <v>0</v>
      </c>
      <c r="S148" s="56">
        <f t="shared" si="64"/>
        <v>0</v>
      </c>
      <c r="T148" s="56">
        <f t="shared" si="64"/>
        <v>0</v>
      </c>
    </row>
    <row r="149" spans="1:20">
      <c r="A149" s="153">
        <f>Inputs!C153</f>
        <v>40900</v>
      </c>
      <c r="B149" s="92" t="str">
        <f t="shared" si="6"/>
        <v>Selwyn District</v>
      </c>
      <c r="C149" s="56">
        <f t="shared" ref="C149:T149" si="65">$A149*C65</f>
        <v>0</v>
      </c>
      <c r="D149" s="56">
        <f t="shared" si="65"/>
        <v>0</v>
      </c>
      <c r="E149" s="56">
        <f t="shared" si="65"/>
        <v>0</v>
      </c>
      <c r="F149" s="56">
        <f t="shared" si="65"/>
        <v>0</v>
      </c>
      <c r="G149" s="56">
        <f t="shared" si="65"/>
        <v>0</v>
      </c>
      <c r="H149" s="56">
        <f t="shared" si="65"/>
        <v>0</v>
      </c>
      <c r="I149" s="56">
        <f t="shared" si="65"/>
        <v>0</v>
      </c>
      <c r="J149" s="56">
        <f t="shared" si="65"/>
        <v>0</v>
      </c>
      <c r="K149" s="56">
        <f t="shared" si="65"/>
        <v>0</v>
      </c>
      <c r="L149" s="227">
        <f t="shared" si="65"/>
        <v>40900</v>
      </c>
      <c r="M149" s="56">
        <f t="shared" si="65"/>
        <v>0</v>
      </c>
      <c r="N149" s="56">
        <f t="shared" si="65"/>
        <v>0</v>
      </c>
      <c r="O149" s="56">
        <f t="shared" si="65"/>
        <v>0</v>
      </c>
      <c r="P149" s="56">
        <f t="shared" si="65"/>
        <v>0</v>
      </c>
      <c r="Q149" s="56">
        <f t="shared" si="65"/>
        <v>0</v>
      </c>
      <c r="R149" s="56">
        <f t="shared" si="65"/>
        <v>0</v>
      </c>
      <c r="S149" s="56">
        <f t="shared" si="65"/>
        <v>0</v>
      </c>
      <c r="T149" s="56">
        <f t="shared" si="65"/>
        <v>0</v>
      </c>
    </row>
    <row r="150" spans="1:20">
      <c r="A150" s="153">
        <f>Inputs!C154</f>
        <v>30000</v>
      </c>
      <c r="B150" s="92" t="str">
        <f t="shared" si="6"/>
        <v>Ashburton District</v>
      </c>
      <c r="C150" s="56">
        <f t="shared" ref="C150:T150" si="66">$A150*C66</f>
        <v>0</v>
      </c>
      <c r="D150" s="56">
        <f t="shared" si="66"/>
        <v>0</v>
      </c>
      <c r="E150" s="56">
        <f t="shared" si="66"/>
        <v>0</v>
      </c>
      <c r="F150" s="56">
        <f t="shared" si="66"/>
        <v>0</v>
      </c>
      <c r="G150" s="56">
        <f t="shared" si="66"/>
        <v>30000</v>
      </c>
      <c r="H150" s="56">
        <f t="shared" si="66"/>
        <v>0</v>
      </c>
      <c r="I150" s="56">
        <f t="shared" si="66"/>
        <v>0</v>
      </c>
      <c r="J150" s="56">
        <f t="shared" si="66"/>
        <v>0</v>
      </c>
      <c r="K150" s="56">
        <f t="shared" si="66"/>
        <v>0</v>
      </c>
      <c r="L150" s="227">
        <f t="shared" si="66"/>
        <v>0</v>
      </c>
      <c r="M150" s="56">
        <f t="shared" si="66"/>
        <v>0</v>
      </c>
      <c r="N150" s="56">
        <f t="shared" si="66"/>
        <v>0</v>
      </c>
      <c r="O150" s="56">
        <f t="shared" si="66"/>
        <v>0</v>
      </c>
      <c r="P150" s="56">
        <f t="shared" si="66"/>
        <v>0</v>
      </c>
      <c r="Q150" s="56">
        <f t="shared" si="66"/>
        <v>0</v>
      </c>
      <c r="R150" s="56">
        <f t="shared" si="66"/>
        <v>0</v>
      </c>
      <c r="S150" s="56">
        <f t="shared" si="66"/>
        <v>0</v>
      </c>
      <c r="T150" s="56">
        <f t="shared" si="66"/>
        <v>0</v>
      </c>
    </row>
    <row r="151" spans="1:20">
      <c r="A151" s="153">
        <f>Inputs!C155</f>
        <v>44700</v>
      </c>
      <c r="B151" s="92" t="str">
        <f t="shared" si="6"/>
        <v>Timaru District</v>
      </c>
      <c r="C151" s="56">
        <f t="shared" ref="C151:T151" si="67">$A151*C67</f>
        <v>44700</v>
      </c>
      <c r="D151" s="56">
        <f t="shared" si="67"/>
        <v>0</v>
      </c>
      <c r="E151" s="56">
        <f t="shared" si="67"/>
        <v>0</v>
      </c>
      <c r="F151" s="56">
        <f t="shared" si="67"/>
        <v>0</v>
      </c>
      <c r="G151" s="56">
        <f t="shared" si="67"/>
        <v>0</v>
      </c>
      <c r="H151" s="56">
        <f t="shared" si="67"/>
        <v>0</v>
      </c>
      <c r="I151" s="56">
        <f t="shared" si="67"/>
        <v>0</v>
      </c>
      <c r="J151" s="56">
        <f t="shared" si="67"/>
        <v>0</v>
      </c>
      <c r="K151" s="56">
        <f t="shared" si="67"/>
        <v>0</v>
      </c>
      <c r="L151" s="227">
        <f t="shared" si="67"/>
        <v>0</v>
      </c>
      <c r="M151" s="56">
        <f t="shared" si="67"/>
        <v>0</v>
      </c>
      <c r="N151" s="56">
        <f t="shared" si="67"/>
        <v>0</v>
      </c>
      <c r="O151" s="56">
        <f t="shared" si="67"/>
        <v>0</v>
      </c>
      <c r="P151" s="56">
        <f t="shared" si="67"/>
        <v>0</v>
      </c>
      <c r="Q151" s="56">
        <f t="shared" si="67"/>
        <v>0</v>
      </c>
      <c r="R151" s="56">
        <f t="shared" si="67"/>
        <v>0</v>
      </c>
      <c r="S151" s="56">
        <f t="shared" si="67"/>
        <v>0</v>
      </c>
      <c r="T151" s="56">
        <f t="shared" si="67"/>
        <v>0</v>
      </c>
    </row>
    <row r="152" spans="1:20">
      <c r="A152" s="153">
        <f>Inputs!C156</f>
        <v>4000</v>
      </c>
      <c r="B152" s="92" t="str">
        <f t="shared" si="6"/>
        <v>Mackenzie District</v>
      </c>
      <c r="C152" s="56">
        <f t="shared" ref="C152:T152" si="68">$A152*C68</f>
        <v>4000</v>
      </c>
      <c r="D152" s="56">
        <f t="shared" si="68"/>
        <v>0</v>
      </c>
      <c r="E152" s="56">
        <f t="shared" si="68"/>
        <v>0</v>
      </c>
      <c r="F152" s="56">
        <f t="shared" si="68"/>
        <v>0</v>
      </c>
      <c r="G152" s="56">
        <f t="shared" si="68"/>
        <v>0</v>
      </c>
      <c r="H152" s="56">
        <f t="shared" si="68"/>
        <v>0</v>
      </c>
      <c r="I152" s="56">
        <f t="shared" si="68"/>
        <v>0</v>
      </c>
      <c r="J152" s="56">
        <f t="shared" si="68"/>
        <v>0</v>
      </c>
      <c r="K152" s="56">
        <f t="shared" si="68"/>
        <v>0</v>
      </c>
      <c r="L152" s="227">
        <f t="shared" si="68"/>
        <v>0</v>
      </c>
      <c r="M152" s="56">
        <f t="shared" si="68"/>
        <v>0</v>
      </c>
      <c r="N152" s="56">
        <f t="shared" si="68"/>
        <v>0</v>
      </c>
      <c r="O152" s="56">
        <f t="shared" si="68"/>
        <v>0</v>
      </c>
      <c r="P152" s="56">
        <f t="shared" si="68"/>
        <v>0</v>
      </c>
      <c r="Q152" s="56">
        <f t="shared" si="68"/>
        <v>0</v>
      </c>
      <c r="R152" s="56">
        <f t="shared" si="68"/>
        <v>0</v>
      </c>
      <c r="S152" s="56">
        <f t="shared" si="68"/>
        <v>0</v>
      </c>
      <c r="T152" s="56">
        <f t="shared" si="68"/>
        <v>0</v>
      </c>
    </row>
    <row r="153" spans="1:20">
      <c r="A153" s="153">
        <f>Inputs!C157</f>
        <v>7480</v>
      </c>
      <c r="B153" s="92" t="str">
        <f t="shared" si="6"/>
        <v>Waimate District</v>
      </c>
      <c r="C153" s="56">
        <f t="shared" ref="C153:T153" si="69">$A153*C69</f>
        <v>7480</v>
      </c>
      <c r="D153" s="56">
        <f t="shared" si="69"/>
        <v>0</v>
      </c>
      <c r="E153" s="56">
        <f t="shared" si="69"/>
        <v>0</v>
      </c>
      <c r="F153" s="56">
        <f t="shared" si="69"/>
        <v>0</v>
      </c>
      <c r="G153" s="56">
        <f t="shared" si="69"/>
        <v>0</v>
      </c>
      <c r="H153" s="56">
        <f t="shared" si="69"/>
        <v>0</v>
      </c>
      <c r="I153" s="56">
        <f t="shared" si="69"/>
        <v>0</v>
      </c>
      <c r="J153" s="56">
        <f t="shared" si="69"/>
        <v>0</v>
      </c>
      <c r="K153" s="56">
        <f t="shared" si="69"/>
        <v>0</v>
      </c>
      <c r="L153" s="227">
        <f t="shared" si="69"/>
        <v>0</v>
      </c>
      <c r="M153" s="56">
        <f t="shared" si="69"/>
        <v>0</v>
      </c>
      <c r="N153" s="56">
        <f t="shared" si="69"/>
        <v>0</v>
      </c>
      <c r="O153" s="56">
        <f t="shared" si="69"/>
        <v>0</v>
      </c>
      <c r="P153" s="56">
        <f t="shared" si="69"/>
        <v>0</v>
      </c>
      <c r="Q153" s="56">
        <f t="shared" si="69"/>
        <v>0</v>
      </c>
      <c r="R153" s="56">
        <f t="shared" si="69"/>
        <v>0</v>
      </c>
      <c r="S153" s="56">
        <f t="shared" si="69"/>
        <v>0</v>
      </c>
      <c r="T153" s="56">
        <f t="shared" si="69"/>
        <v>0</v>
      </c>
    </row>
    <row r="154" spans="1:20">
      <c r="A154" s="153">
        <f>Inputs!C158</f>
        <v>640</v>
      </c>
      <c r="B154" s="92" t="str">
        <f t="shared" si="6"/>
        <v>Chatham Islands Territory</v>
      </c>
      <c r="C154" s="56">
        <f t="shared" ref="C154:T154" si="70">$A154*C70</f>
        <v>0</v>
      </c>
      <c r="D154" s="56">
        <f t="shared" si="70"/>
        <v>0</v>
      </c>
      <c r="E154" s="56">
        <f t="shared" si="70"/>
        <v>0</v>
      </c>
      <c r="F154" s="56">
        <f t="shared" si="70"/>
        <v>0</v>
      </c>
      <c r="G154" s="56">
        <f t="shared" si="70"/>
        <v>0</v>
      </c>
      <c r="H154" s="56">
        <f t="shared" si="70"/>
        <v>0</v>
      </c>
      <c r="I154" s="56">
        <f t="shared" si="70"/>
        <v>0</v>
      </c>
      <c r="J154" s="56">
        <f t="shared" si="70"/>
        <v>0</v>
      </c>
      <c r="K154" s="56">
        <f t="shared" si="70"/>
        <v>0</v>
      </c>
      <c r="L154" s="227">
        <f t="shared" si="70"/>
        <v>0</v>
      </c>
      <c r="M154" s="56">
        <f t="shared" si="70"/>
        <v>0</v>
      </c>
      <c r="N154" s="56">
        <f t="shared" si="70"/>
        <v>0</v>
      </c>
      <c r="O154" s="56">
        <f t="shared" si="70"/>
        <v>0</v>
      </c>
      <c r="P154" s="56">
        <f t="shared" si="70"/>
        <v>0</v>
      </c>
      <c r="Q154" s="56">
        <f t="shared" si="70"/>
        <v>0</v>
      </c>
      <c r="R154" s="56">
        <f t="shared" si="70"/>
        <v>0</v>
      </c>
      <c r="S154" s="56">
        <f t="shared" si="70"/>
        <v>0</v>
      </c>
      <c r="T154" s="56">
        <f t="shared" si="70"/>
        <v>0</v>
      </c>
    </row>
    <row r="155" spans="1:20">
      <c r="A155" s="153">
        <f>Inputs!C159</f>
        <v>20800</v>
      </c>
      <c r="B155" s="92" t="str">
        <f t="shared" ref="B155:B168" si="71">B71</f>
        <v>Waitaki District</v>
      </c>
      <c r="C155" s="56">
        <f t="shared" ref="C155:T155" si="72">$A155*C71</f>
        <v>0</v>
      </c>
      <c r="D155" s="56">
        <f t="shared" si="72"/>
        <v>0</v>
      </c>
      <c r="E155" s="56">
        <f t="shared" si="72"/>
        <v>0</v>
      </c>
      <c r="F155" s="56">
        <f t="shared" si="72"/>
        <v>0</v>
      </c>
      <c r="G155" s="56">
        <f t="shared" si="72"/>
        <v>0</v>
      </c>
      <c r="H155" s="56">
        <f t="shared" si="72"/>
        <v>0</v>
      </c>
      <c r="I155" s="56">
        <f t="shared" si="72"/>
        <v>0</v>
      </c>
      <c r="J155" s="56">
        <f t="shared" si="72"/>
        <v>0</v>
      </c>
      <c r="K155" s="56">
        <f t="shared" si="72"/>
        <v>0</v>
      </c>
      <c r="L155" s="227">
        <f t="shared" si="72"/>
        <v>0</v>
      </c>
      <c r="M155" s="56">
        <f t="shared" si="72"/>
        <v>0</v>
      </c>
      <c r="N155" s="56">
        <f t="shared" si="72"/>
        <v>0</v>
      </c>
      <c r="O155" s="56">
        <f t="shared" si="72"/>
        <v>0</v>
      </c>
      <c r="P155" s="56">
        <f t="shared" si="72"/>
        <v>0</v>
      </c>
      <c r="Q155" s="56">
        <f t="shared" si="72"/>
        <v>0</v>
      </c>
      <c r="R155" s="56">
        <f t="shared" si="72"/>
        <v>0</v>
      </c>
      <c r="S155" s="56">
        <f t="shared" si="72"/>
        <v>0</v>
      </c>
      <c r="T155" s="56">
        <f t="shared" si="72"/>
        <v>19182.187917470685</v>
      </c>
    </row>
    <row r="156" spans="1:20">
      <c r="A156" s="153">
        <f>Inputs!C160</f>
        <v>18900</v>
      </c>
      <c r="B156" s="92" t="str">
        <f t="shared" si="71"/>
        <v>Central Otago District</v>
      </c>
      <c r="C156" s="56">
        <f t="shared" ref="C156:T156" si="73">$A156*C72</f>
        <v>0</v>
      </c>
      <c r="D156" s="56">
        <f t="shared" si="73"/>
        <v>16788.26815642458</v>
      </c>
      <c r="E156" s="56">
        <f t="shared" si="73"/>
        <v>0</v>
      </c>
      <c r="F156" s="56">
        <f t="shared" si="73"/>
        <v>0</v>
      </c>
      <c r="G156" s="56">
        <f t="shared" si="73"/>
        <v>0</v>
      </c>
      <c r="H156" s="56">
        <f t="shared" si="73"/>
        <v>0</v>
      </c>
      <c r="I156" s="56">
        <f t="shared" si="73"/>
        <v>0</v>
      </c>
      <c r="J156" s="56">
        <f t="shared" si="73"/>
        <v>0</v>
      </c>
      <c r="K156" s="56">
        <f t="shared" si="73"/>
        <v>0</v>
      </c>
      <c r="L156" s="227">
        <f t="shared" si="73"/>
        <v>0</v>
      </c>
      <c r="M156" s="56">
        <f t="shared" si="73"/>
        <v>0</v>
      </c>
      <c r="N156" s="56">
        <f t="shared" si="73"/>
        <v>0</v>
      </c>
      <c r="O156" s="56">
        <f t="shared" si="73"/>
        <v>0</v>
      </c>
      <c r="P156" s="56">
        <f t="shared" si="73"/>
        <v>0</v>
      </c>
      <c r="Q156" s="56">
        <f t="shared" si="73"/>
        <v>0</v>
      </c>
      <c r="R156" s="56">
        <f t="shared" si="73"/>
        <v>0</v>
      </c>
      <c r="S156" s="56">
        <f t="shared" si="73"/>
        <v>0</v>
      </c>
      <c r="T156" s="56">
        <f t="shared" si="73"/>
        <v>0</v>
      </c>
    </row>
    <row r="157" spans="1:20">
      <c r="A157" s="153">
        <f>Inputs!C161</f>
        <v>28200</v>
      </c>
      <c r="B157" s="92" t="str">
        <f t="shared" si="71"/>
        <v>Queenstown-Lakes District</v>
      </c>
      <c r="C157" s="56">
        <f t="shared" ref="C157:T157" si="74">$A157*C73</f>
        <v>0</v>
      </c>
      <c r="D157" s="56">
        <f t="shared" si="74"/>
        <v>28200</v>
      </c>
      <c r="E157" s="56">
        <f t="shared" si="74"/>
        <v>0</v>
      </c>
      <c r="F157" s="56">
        <f t="shared" si="74"/>
        <v>0</v>
      </c>
      <c r="G157" s="56">
        <f t="shared" si="74"/>
        <v>0</v>
      </c>
      <c r="H157" s="56">
        <f t="shared" si="74"/>
        <v>0</v>
      </c>
      <c r="I157" s="56">
        <f t="shared" si="74"/>
        <v>0</v>
      </c>
      <c r="J157" s="56">
        <f t="shared" si="74"/>
        <v>0</v>
      </c>
      <c r="K157" s="56">
        <f t="shared" si="74"/>
        <v>0</v>
      </c>
      <c r="L157" s="227">
        <f t="shared" si="74"/>
        <v>0</v>
      </c>
      <c r="M157" s="56">
        <f t="shared" si="74"/>
        <v>0</v>
      </c>
      <c r="N157" s="56">
        <f t="shared" si="74"/>
        <v>0</v>
      </c>
      <c r="O157" s="56">
        <f t="shared" si="74"/>
        <v>0</v>
      </c>
      <c r="P157" s="56">
        <f t="shared" si="74"/>
        <v>0</v>
      </c>
      <c r="Q157" s="56">
        <f t="shared" si="74"/>
        <v>0</v>
      </c>
      <c r="R157" s="56">
        <f t="shared" si="74"/>
        <v>0</v>
      </c>
      <c r="S157" s="56">
        <f t="shared" si="74"/>
        <v>0</v>
      </c>
      <c r="T157" s="56">
        <f t="shared" si="74"/>
        <v>0</v>
      </c>
    </row>
    <row r="158" spans="1:20">
      <c r="A158" s="153">
        <f>Inputs!C162</f>
        <v>124800</v>
      </c>
      <c r="B158" s="92" t="str">
        <f t="shared" si="71"/>
        <v>Dunedin City</v>
      </c>
      <c r="C158" s="56">
        <f t="shared" ref="C158:T158" si="75">$A158*C74</f>
        <v>0</v>
      </c>
      <c r="D158" s="56">
        <f t="shared" si="75"/>
        <v>124800</v>
      </c>
      <c r="E158" s="56">
        <f t="shared" si="75"/>
        <v>0</v>
      </c>
      <c r="F158" s="56">
        <f t="shared" si="75"/>
        <v>0</v>
      </c>
      <c r="G158" s="56">
        <f t="shared" si="75"/>
        <v>0</v>
      </c>
      <c r="H158" s="56">
        <f t="shared" si="75"/>
        <v>0</v>
      </c>
      <c r="I158" s="56">
        <f t="shared" si="75"/>
        <v>0</v>
      </c>
      <c r="J158" s="56">
        <f t="shared" si="75"/>
        <v>0</v>
      </c>
      <c r="K158" s="56">
        <f t="shared" si="75"/>
        <v>0</v>
      </c>
      <c r="L158" s="227">
        <f t="shared" si="75"/>
        <v>0</v>
      </c>
      <c r="M158" s="56">
        <f t="shared" si="75"/>
        <v>0</v>
      </c>
      <c r="N158" s="56">
        <f t="shared" si="75"/>
        <v>0</v>
      </c>
      <c r="O158" s="56">
        <f t="shared" si="75"/>
        <v>0</v>
      </c>
      <c r="P158" s="56">
        <f t="shared" si="75"/>
        <v>0</v>
      </c>
      <c r="Q158" s="56">
        <f t="shared" si="75"/>
        <v>0</v>
      </c>
      <c r="R158" s="56">
        <f t="shared" si="75"/>
        <v>0</v>
      </c>
      <c r="S158" s="56">
        <f t="shared" si="75"/>
        <v>0</v>
      </c>
      <c r="T158" s="56">
        <f t="shared" si="75"/>
        <v>0</v>
      </c>
    </row>
    <row r="159" spans="1:20">
      <c r="A159" s="153">
        <f>Inputs!C163</f>
        <v>17450</v>
      </c>
      <c r="B159" s="92" t="str">
        <f t="shared" si="71"/>
        <v>Clutha District</v>
      </c>
      <c r="C159" s="56">
        <f t="shared" ref="C159:T159" si="76">$A159*C75</f>
        <v>0</v>
      </c>
      <c r="D159" s="56">
        <f t="shared" si="76"/>
        <v>0</v>
      </c>
      <c r="E159" s="56">
        <f t="shared" si="76"/>
        <v>0</v>
      </c>
      <c r="F159" s="56">
        <f t="shared" si="76"/>
        <v>0</v>
      </c>
      <c r="G159" s="56">
        <f t="shared" si="76"/>
        <v>0</v>
      </c>
      <c r="H159" s="56">
        <f t="shared" si="76"/>
        <v>0</v>
      </c>
      <c r="I159" s="56">
        <f t="shared" si="76"/>
        <v>0</v>
      </c>
      <c r="J159" s="56">
        <f t="shared" si="76"/>
        <v>0</v>
      </c>
      <c r="K159" s="56">
        <f t="shared" si="76"/>
        <v>0</v>
      </c>
      <c r="L159" s="227">
        <f t="shared" si="76"/>
        <v>0</v>
      </c>
      <c r="M159" s="56">
        <f t="shared" si="76"/>
        <v>17450</v>
      </c>
      <c r="N159" s="56">
        <f t="shared" si="76"/>
        <v>0</v>
      </c>
      <c r="O159" s="56">
        <f t="shared" si="76"/>
        <v>0</v>
      </c>
      <c r="P159" s="56">
        <f t="shared" si="76"/>
        <v>0</v>
      </c>
      <c r="Q159" s="56">
        <f t="shared" si="76"/>
        <v>0</v>
      </c>
      <c r="R159" s="56">
        <f t="shared" si="76"/>
        <v>0</v>
      </c>
      <c r="S159" s="56">
        <f t="shared" si="76"/>
        <v>0</v>
      </c>
      <c r="T159" s="56">
        <f t="shared" si="76"/>
        <v>0</v>
      </c>
    </row>
    <row r="160" spans="1:20">
      <c r="A160" s="153">
        <f>Inputs!C164</f>
        <v>29500</v>
      </c>
      <c r="B160" s="92" t="str">
        <f t="shared" si="71"/>
        <v>Southland District</v>
      </c>
      <c r="C160" s="56">
        <f t="shared" ref="C160:T160" si="77">$A160*C76</f>
        <v>0</v>
      </c>
      <c r="D160" s="56">
        <f t="shared" si="77"/>
        <v>0</v>
      </c>
      <c r="E160" s="56">
        <f t="shared" si="77"/>
        <v>0</v>
      </c>
      <c r="F160" s="56">
        <f t="shared" si="77"/>
        <v>0</v>
      </c>
      <c r="G160" s="56">
        <f t="shared" si="77"/>
        <v>0</v>
      </c>
      <c r="H160" s="56">
        <f t="shared" si="77"/>
        <v>0</v>
      </c>
      <c r="I160" s="56">
        <f t="shared" si="77"/>
        <v>0</v>
      </c>
      <c r="J160" s="56">
        <f t="shared" si="77"/>
        <v>0</v>
      </c>
      <c r="K160" s="56">
        <f t="shared" si="77"/>
        <v>0</v>
      </c>
      <c r="L160" s="227">
        <f t="shared" si="77"/>
        <v>0</v>
      </c>
      <c r="M160" s="56">
        <f t="shared" si="77"/>
        <v>0</v>
      </c>
      <c r="N160" s="56">
        <f t="shared" si="77"/>
        <v>0</v>
      </c>
      <c r="O160" s="56">
        <f t="shared" si="77"/>
        <v>0</v>
      </c>
      <c r="P160" s="56">
        <f t="shared" si="77"/>
        <v>0</v>
      </c>
      <c r="Q160" s="56">
        <f t="shared" si="77"/>
        <v>0</v>
      </c>
      <c r="R160" s="56">
        <f t="shared" si="77"/>
        <v>0</v>
      </c>
      <c r="S160" s="56">
        <f t="shared" si="77"/>
        <v>0</v>
      </c>
      <c r="T160" s="56">
        <f t="shared" si="77"/>
        <v>29500</v>
      </c>
    </row>
    <row r="161" spans="1:20">
      <c r="A161" s="153">
        <f>Inputs!C165</f>
        <v>12250</v>
      </c>
      <c r="B161" s="92" t="str">
        <f t="shared" si="71"/>
        <v>Gore District</v>
      </c>
      <c r="C161" s="56">
        <f t="shared" ref="C161:T161" si="78">$A161*C77</f>
        <v>0</v>
      </c>
      <c r="D161" s="56">
        <f t="shared" si="78"/>
        <v>0</v>
      </c>
      <c r="E161" s="56">
        <f t="shared" si="78"/>
        <v>0</v>
      </c>
      <c r="F161" s="56">
        <f t="shared" si="78"/>
        <v>0</v>
      </c>
      <c r="G161" s="56">
        <f t="shared" si="78"/>
        <v>0</v>
      </c>
      <c r="H161" s="56">
        <f t="shared" si="78"/>
        <v>0</v>
      </c>
      <c r="I161" s="56">
        <f t="shared" si="78"/>
        <v>0</v>
      </c>
      <c r="J161" s="56">
        <f t="shared" si="78"/>
        <v>0</v>
      </c>
      <c r="K161" s="56">
        <f t="shared" si="78"/>
        <v>0</v>
      </c>
      <c r="L161" s="227">
        <f t="shared" si="78"/>
        <v>0</v>
      </c>
      <c r="M161" s="56">
        <f t="shared" si="78"/>
        <v>0</v>
      </c>
      <c r="N161" s="56">
        <f t="shared" si="78"/>
        <v>0</v>
      </c>
      <c r="O161" s="56">
        <f t="shared" si="78"/>
        <v>0</v>
      </c>
      <c r="P161" s="56">
        <f t="shared" si="78"/>
        <v>0</v>
      </c>
      <c r="Q161" s="56">
        <f t="shared" si="78"/>
        <v>0</v>
      </c>
      <c r="R161" s="56">
        <f t="shared" si="78"/>
        <v>0</v>
      </c>
      <c r="S161" s="56">
        <f t="shared" si="78"/>
        <v>0</v>
      </c>
      <c r="T161" s="56">
        <f t="shared" si="78"/>
        <v>12250</v>
      </c>
    </row>
    <row r="162" spans="1:20">
      <c r="A162" s="153">
        <f>Inputs!C166</f>
        <v>52400</v>
      </c>
      <c r="B162" s="92" t="str">
        <f t="shared" si="71"/>
        <v>Invercargill City</v>
      </c>
      <c r="C162" s="56">
        <f t="shared" ref="C162:T162" si="79">$A162*C78</f>
        <v>0</v>
      </c>
      <c r="D162" s="56">
        <f t="shared" si="79"/>
        <v>0</v>
      </c>
      <c r="E162" s="56">
        <f t="shared" si="79"/>
        <v>0</v>
      </c>
      <c r="F162" s="56">
        <f t="shared" si="79"/>
        <v>0</v>
      </c>
      <c r="G162" s="56">
        <f t="shared" si="79"/>
        <v>0</v>
      </c>
      <c r="H162" s="56">
        <f t="shared" si="79"/>
        <v>52400</v>
      </c>
      <c r="I162" s="56">
        <f t="shared" si="79"/>
        <v>0</v>
      </c>
      <c r="J162" s="56">
        <f t="shared" si="79"/>
        <v>0</v>
      </c>
      <c r="K162" s="56">
        <f t="shared" si="79"/>
        <v>0</v>
      </c>
      <c r="L162" s="227">
        <f t="shared" si="79"/>
        <v>0</v>
      </c>
      <c r="M162" s="56">
        <f t="shared" si="79"/>
        <v>0</v>
      </c>
      <c r="N162" s="56">
        <f t="shared" si="79"/>
        <v>0</v>
      </c>
      <c r="O162" s="56">
        <f t="shared" si="79"/>
        <v>0</v>
      </c>
      <c r="P162" s="56">
        <f t="shared" si="79"/>
        <v>0</v>
      </c>
      <c r="Q162" s="56">
        <f t="shared" si="79"/>
        <v>0</v>
      </c>
      <c r="R162" s="56">
        <f t="shared" si="79"/>
        <v>0</v>
      </c>
      <c r="S162" s="56">
        <f t="shared" si="79"/>
        <v>0</v>
      </c>
      <c r="T162" s="56">
        <f t="shared" si="79"/>
        <v>0</v>
      </c>
    </row>
    <row r="163" spans="1:20">
      <c r="A163" s="203">
        <f>VLOOKUP(B163,Inputs!$A$94:$D$166,3, FALSE)</f>
        <v>20800</v>
      </c>
      <c r="B163" s="58" t="str">
        <f t="shared" si="71"/>
        <v>Waitaki District</v>
      </c>
      <c r="C163" s="56">
        <f t="shared" ref="C163:T163" si="80">$A163*C79</f>
        <v>0</v>
      </c>
      <c r="D163" s="56">
        <f t="shared" si="80"/>
        <v>0</v>
      </c>
      <c r="E163" s="56">
        <f t="shared" si="80"/>
        <v>0</v>
      </c>
      <c r="F163" s="56">
        <f t="shared" si="80"/>
        <v>0</v>
      </c>
      <c r="G163" s="56">
        <f t="shared" si="80"/>
        <v>0</v>
      </c>
      <c r="H163" s="56">
        <f t="shared" si="80"/>
        <v>0</v>
      </c>
      <c r="I163" s="56">
        <f t="shared" si="80"/>
        <v>0</v>
      </c>
      <c r="J163" s="56">
        <f t="shared" si="80"/>
        <v>0</v>
      </c>
      <c r="K163" s="56">
        <f t="shared" si="80"/>
        <v>0</v>
      </c>
      <c r="L163" s="227">
        <f t="shared" si="80"/>
        <v>0</v>
      </c>
      <c r="M163" s="56">
        <f t="shared" si="80"/>
        <v>1617.8120825293156</v>
      </c>
      <c r="N163" s="56">
        <f t="shared" si="80"/>
        <v>0</v>
      </c>
      <c r="O163" s="56">
        <f t="shared" si="80"/>
        <v>0</v>
      </c>
      <c r="P163" s="56">
        <f t="shared" si="80"/>
        <v>0</v>
      </c>
      <c r="Q163" s="56">
        <f t="shared" si="80"/>
        <v>0</v>
      </c>
      <c r="R163" s="56">
        <f t="shared" si="80"/>
        <v>0</v>
      </c>
      <c r="S163" s="56">
        <f t="shared" si="80"/>
        <v>0</v>
      </c>
      <c r="T163" s="56">
        <f t="shared" si="80"/>
        <v>0</v>
      </c>
    </row>
    <row r="164" spans="1:20">
      <c r="A164" s="203">
        <f>VLOOKUP(B164,Inputs!$A$94:$D$166,3, FALSE)</f>
        <v>18900</v>
      </c>
      <c r="B164" s="58" t="str">
        <f t="shared" si="71"/>
        <v>Central Otago District</v>
      </c>
      <c r="C164" s="56">
        <f t="shared" ref="C164:T164" si="81">$A164*C80</f>
        <v>0</v>
      </c>
      <c r="D164" s="56">
        <f t="shared" si="81"/>
        <v>0</v>
      </c>
      <c r="E164" s="56">
        <f t="shared" si="81"/>
        <v>0</v>
      </c>
      <c r="F164" s="56">
        <f t="shared" si="81"/>
        <v>0</v>
      </c>
      <c r="G164" s="56">
        <f t="shared" si="81"/>
        <v>0</v>
      </c>
      <c r="H164" s="56">
        <f t="shared" si="81"/>
        <v>0</v>
      </c>
      <c r="I164" s="56">
        <f t="shared" si="81"/>
        <v>0</v>
      </c>
      <c r="J164" s="56">
        <f t="shared" si="81"/>
        <v>0</v>
      </c>
      <c r="K164" s="56">
        <f t="shared" si="81"/>
        <v>0</v>
      </c>
      <c r="L164" s="227">
        <f t="shared" si="81"/>
        <v>0</v>
      </c>
      <c r="M164" s="56">
        <f t="shared" si="81"/>
        <v>2111.7318435754191</v>
      </c>
      <c r="N164" s="56">
        <f t="shared" si="81"/>
        <v>0</v>
      </c>
      <c r="O164" s="56">
        <f t="shared" si="81"/>
        <v>0</v>
      </c>
      <c r="P164" s="56">
        <f t="shared" si="81"/>
        <v>0</v>
      </c>
      <c r="Q164" s="56">
        <f t="shared" si="81"/>
        <v>0</v>
      </c>
      <c r="R164" s="56">
        <f t="shared" si="81"/>
        <v>0</v>
      </c>
      <c r="S164" s="56">
        <f t="shared" si="81"/>
        <v>0</v>
      </c>
      <c r="T164" s="56">
        <f t="shared" si="81"/>
        <v>0</v>
      </c>
    </row>
    <row r="165" spans="1:20">
      <c r="A165" s="203">
        <f>VLOOKUP(B165,Inputs!$A$94:$D$166,3, FALSE)</f>
        <v>13500</v>
      </c>
      <c r="B165" s="58" t="str">
        <f t="shared" si="71"/>
        <v>Ruapehu District</v>
      </c>
      <c r="C165" s="56">
        <f t="shared" ref="C165:T165" si="82">$A165*C81</f>
        <v>0</v>
      </c>
      <c r="D165" s="56">
        <f t="shared" si="82"/>
        <v>0</v>
      </c>
      <c r="E165" s="56">
        <f t="shared" si="82"/>
        <v>0</v>
      </c>
      <c r="F165" s="56">
        <f t="shared" si="82"/>
        <v>0</v>
      </c>
      <c r="G165" s="56">
        <f t="shared" si="82"/>
        <v>0</v>
      </c>
      <c r="H165" s="56">
        <f t="shared" si="82"/>
        <v>0</v>
      </c>
      <c r="I165" s="56">
        <f t="shared" si="82"/>
        <v>0</v>
      </c>
      <c r="J165" s="56">
        <f t="shared" si="82"/>
        <v>0</v>
      </c>
      <c r="K165" s="56">
        <f t="shared" si="82"/>
        <v>0</v>
      </c>
      <c r="L165" s="227">
        <f t="shared" si="82"/>
        <v>0</v>
      </c>
      <c r="M165" s="56">
        <f t="shared" si="82"/>
        <v>0</v>
      </c>
      <c r="N165" s="56">
        <f t="shared" si="82"/>
        <v>3741.2154696132602</v>
      </c>
      <c r="O165" s="56">
        <f t="shared" si="82"/>
        <v>0</v>
      </c>
      <c r="P165" s="56">
        <f t="shared" si="82"/>
        <v>0</v>
      </c>
      <c r="Q165" s="56">
        <f t="shared" si="82"/>
        <v>0</v>
      </c>
      <c r="R165" s="56">
        <f t="shared" si="82"/>
        <v>0</v>
      </c>
      <c r="S165" s="56">
        <f t="shared" si="82"/>
        <v>0</v>
      </c>
      <c r="T165" s="56">
        <f t="shared" si="82"/>
        <v>0</v>
      </c>
    </row>
    <row r="166" spans="1:20">
      <c r="A166" s="203">
        <f>VLOOKUP(B166,Inputs!$A$94:$D$166,3, FALSE)</f>
        <v>17750</v>
      </c>
      <c r="B166" s="58" t="str">
        <f t="shared" si="71"/>
        <v>Tararua District</v>
      </c>
      <c r="C166" s="56">
        <f t="shared" ref="C166:T166" si="83">$A166*C82</f>
        <v>0</v>
      </c>
      <c r="D166" s="56">
        <f t="shared" si="83"/>
        <v>0</v>
      </c>
      <c r="E166" s="56">
        <f t="shared" si="83"/>
        <v>0</v>
      </c>
      <c r="F166" s="56">
        <f t="shared" si="83"/>
        <v>0</v>
      </c>
      <c r="G166" s="56">
        <f t="shared" si="83"/>
        <v>0</v>
      </c>
      <c r="H166" s="56">
        <f t="shared" si="83"/>
        <v>0</v>
      </c>
      <c r="I166" s="56">
        <f t="shared" si="83"/>
        <v>0</v>
      </c>
      <c r="J166" s="56">
        <f t="shared" si="83"/>
        <v>0</v>
      </c>
      <c r="K166" s="56">
        <f t="shared" si="83"/>
        <v>0</v>
      </c>
      <c r="L166" s="227">
        <f t="shared" si="83"/>
        <v>0</v>
      </c>
      <c r="M166" s="56">
        <f t="shared" si="83"/>
        <v>0</v>
      </c>
      <c r="N166" s="56">
        <f t="shared" si="83"/>
        <v>4658.8085106382978</v>
      </c>
      <c r="O166" s="56">
        <f t="shared" si="83"/>
        <v>0</v>
      </c>
      <c r="P166" s="56">
        <f t="shared" si="83"/>
        <v>0</v>
      </c>
      <c r="Q166" s="56">
        <f t="shared" si="83"/>
        <v>0</v>
      </c>
      <c r="R166" s="56">
        <f t="shared" si="83"/>
        <v>0</v>
      </c>
      <c r="S166" s="56">
        <f t="shared" si="83"/>
        <v>0</v>
      </c>
      <c r="T166" s="56">
        <f t="shared" si="83"/>
        <v>0</v>
      </c>
    </row>
    <row r="167" spans="1:20">
      <c r="A167" s="203">
        <f>VLOOKUP(B167,Inputs!$A$94:$D$166,3, FALSE)</f>
        <v>34400</v>
      </c>
      <c r="B167" s="58" t="str">
        <f t="shared" si="71"/>
        <v>Taupo District</v>
      </c>
      <c r="C167" s="56">
        <f t="shared" ref="C167:T167" si="84">$A167*C83</f>
        <v>0</v>
      </c>
      <c r="D167" s="56">
        <f t="shared" si="84"/>
        <v>0</v>
      </c>
      <c r="E167" s="56">
        <f t="shared" si="84"/>
        <v>0</v>
      </c>
      <c r="F167" s="56">
        <f t="shared" si="84"/>
        <v>0</v>
      </c>
      <c r="G167" s="56">
        <f t="shared" si="84"/>
        <v>0</v>
      </c>
      <c r="H167" s="56">
        <f t="shared" si="84"/>
        <v>0</v>
      </c>
      <c r="I167" s="56">
        <f t="shared" si="84"/>
        <v>0</v>
      </c>
      <c r="J167" s="56">
        <f t="shared" si="84"/>
        <v>0</v>
      </c>
      <c r="K167" s="56">
        <f t="shared" si="84"/>
        <v>0</v>
      </c>
      <c r="L167" s="227">
        <f t="shared" si="84"/>
        <v>0</v>
      </c>
      <c r="M167" s="56">
        <f t="shared" si="84"/>
        <v>0</v>
      </c>
      <c r="N167" s="56">
        <f t="shared" si="84"/>
        <v>0</v>
      </c>
      <c r="O167" s="56">
        <f t="shared" si="84"/>
        <v>6771.1271515824528</v>
      </c>
      <c r="P167" s="56">
        <f t="shared" si="84"/>
        <v>0</v>
      </c>
      <c r="Q167" s="56">
        <f t="shared" si="84"/>
        <v>0</v>
      </c>
      <c r="R167" s="56">
        <f t="shared" si="84"/>
        <v>0</v>
      </c>
      <c r="S167" s="56">
        <f t="shared" si="84"/>
        <v>0</v>
      </c>
      <c r="T167" s="56">
        <f t="shared" si="84"/>
        <v>0</v>
      </c>
    </row>
    <row r="168" spans="1:20">
      <c r="A168" s="203">
        <f>VLOOKUP(B168,Inputs!$A$94:$D$166,3, FALSE)</f>
        <v>50600</v>
      </c>
      <c r="B168" s="58" t="str">
        <f t="shared" si="71"/>
        <v>Papakura District</v>
      </c>
      <c r="C168" s="56">
        <f t="shared" ref="C168:T168" si="85">$A168*C84</f>
        <v>0</v>
      </c>
      <c r="D168" s="56">
        <f t="shared" si="85"/>
        <v>0</v>
      </c>
      <c r="E168" s="56">
        <f t="shared" si="85"/>
        <v>0</v>
      </c>
      <c r="F168" s="56">
        <f t="shared" si="85"/>
        <v>0</v>
      </c>
      <c r="G168" s="56">
        <f t="shared" si="85"/>
        <v>0</v>
      </c>
      <c r="H168" s="56">
        <f t="shared" si="85"/>
        <v>0</v>
      </c>
      <c r="I168" s="56">
        <f t="shared" si="85"/>
        <v>0</v>
      </c>
      <c r="J168" s="56">
        <f t="shared" si="85"/>
        <v>0</v>
      </c>
      <c r="K168" s="56">
        <f t="shared" si="85"/>
        <v>0</v>
      </c>
      <c r="L168" s="227">
        <f t="shared" si="85"/>
        <v>0</v>
      </c>
      <c r="M168" s="56">
        <f t="shared" si="85"/>
        <v>0</v>
      </c>
      <c r="N168" s="56">
        <f t="shared" si="85"/>
        <v>0</v>
      </c>
      <c r="O168" s="56">
        <f t="shared" si="85"/>
        <v>0</v>
      </c>
      <c r="P168" s="56">
        <f t="shared" si="85"/>
        <v>0</v>
      </c>
      <c r="Q168" s="56">
        <f t="shared" si="85"/>
        <v>0</v>
      </c>
      <c r="R168" s="56">
        <f t="shared" si="85"/>
        <v>25300</v>
      </c>
      <c r="S168" s="56">
        <f t="shared" si="85"/>
        <v>0</v>
      </c>
      <c r="T168" s="56">
        <f t="shared" si="85"/>
        <v>0</v>
      </c>
    </row>
    <row r="169" spans="1:20">
      <c r="A169" s="56"/>
      <c r="B169" s="52"/>
      <c r="C169" s="56"/>
      <c r="D169" s="56"/>
      <c r="E169" s="56"/>
      <c r="F169" s="56"/>
      <c r="G169" s="56"/>
      <c r="H169" s="56"/>
      <c r="I169" s="56"/>
      <c r="J169" s="56"/>
      <c r="K169" s="56"/>
      <c r="L169" s="227"/>
      <c r="M169" s="56"/>
      <c r="N169" s="56"/>
      <c r="O169" s="56"/>
      <c r="P169" s="56"/>
      <c r="Q169" s="56"/>
      <c r="R169" s="56"/>
      <c r="S169" s="57"/>
      <c r="T169" s="56">
        <f t="shared" ref="T169" si="86">$A169*T85</f>
        <v>0</v>
      </c>
    </row>
    <row r="170" spans="1:20">
      <c r="A170" s="58">
        <f>SUM(A90:A162)</f>
        <v>4425070</v>
      </c>
      <c r="B170" s="58" t="s">
        <v>116</v>
      </c>
      <c r="C170" s="58">
        <f>SUM(C90:C169)</f>
        <v>56180</v>
      </c>
      <c r="D170" s="58">
        <f t="shared" ref="D170:T170" si="87">SUM(D90:D169)</f>
        <v>169788.26815642457</v>
      </c>
      <c r="E170" s="58">
        <f t="shared" si="87"/>
        <v>13450</v>
      </c>
      <c r="F170" s="58">
        <f t="shared" si="87"/>
        <v>55310</v>
      </c>
      <c r="G170" s="58">
        <f t="shared" si="87"/>
        <v>30000</v>
      </c>
      <c r="H170" s="58">
        <f t="shared" si="87"/>
        <v>52400</v>
      </c>
      <c r="I170" s="58">
        <f t="shared" si="87"/>
        <v>50740</v>
      </c>
      <c r="J170" s="58">
        <f t="shared" si="87"/>
        <v>45900</v>
      </c>
      <c r="K170" s="58">
        <f t="shared" si="87"/>
        <v>47900</v>
      </c>
      <c r="L170" s="233">
        <f t="shared" si="87"/>
        <v>419800</v>
      </c>
      <c r="M170" s="58">
        <f t="shared" si="87"/>
        <v>21179.543926104736</v>
      </c>
      <c r="N170" s="58">
        <f t="shared" si="87"/>
        <v>592580.02398025151</v>
      </c>
      <c r="O170" s="58">
        <f t="shared" si="87"/>
        <v>35569.911681969192</v>
      </c>
      <c r="P170" s="58">
        <f t="shared" si="87"/>
        <v>59000</v>
      </c>
      <c r="Q170" s="58">
        <f t="shared" si="87"/>
        <v>230128.87284841755</v>
      </c>
      <c r="R170" s="58">
        <f t="shared" si="87"/>
        <v>1414900</v>
      </c>
      <c r="S170" s="58">
        <f t="shared" si="87"/>
        <v>398200</v>
      </c>
      <c r="T170" s="58">
        <f t="shared" si="87"/>
        <v>731403.37940683239</v>
      </c>
    </row>
    <row r="171" spans="1:20">
      <c r="A171" s="59"/>
      <c r="C171" s="59"/>
      <c r="D171" s="59"/>
      <c r="E171" s="59"/>
      <c r="F171" s="59"/>
      <c r="G171" s="59"/>
      <c r="H171" s="59"/>
      <c r="I171" s="59"/>
      <c r="J171" s="59"/>
      <c r="K171" s="59"/>
      <c r="L171" s="227"/>
      <c r="M171" s="59"/>
      <c r="N171" s="59"/>
      <c r="O171" s="59"/>
      <c r="P171" s="59"/>
      <c r="Q171" s="59"/>
      <c r="R171" s="59"/>
      <c r="S171" s="57"/>
    </row>
    <row r="172" spans="1:20">
      <c r="L172" s="227"/>
    </row>
    <row r="173" spans="1:20" ht="18.75">
      <c r="A173" s="50" t="s">
        <v>136</v>
      </c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231"/>
      <c r="M173" s="50"/>
      <c r="N173" s="50"/>
      <c r="O173" s="50"/>
      <c r="P173" s="50"/>
      <c r="Q173" s="50"/>
      <c r="R173" s="50"/>
      <c r="S173" s="50"/>
    </row>
    <row r="174" spans="1:20" ht="18.7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232"/>
      <c r="M174" s="55"/>
      <c r="N174" s="55"/>
      <c r="O174" s="55"/>
      <c r="P174" s="55"/>
      <c r="Q174" s="55"/>
      <c r="R174" s="55"/>
    </row>
    <row r="175" spans="1:20" ht="30">
      <c r="A175" s="60" t="s">
        <v>137</v>
      </c>
      <c r="B175" s="60" t="s">
        <v>35</v>
      </c>
      <c r="C175" s="60" t="s">
        <v>1</v>
      </c>
      <c r="D175" s="60" t="s">
        <v>2</v>
      </c>
      <c r="E175" s="60" t="s">
        <v>3</v>
      </c>
      <c r="F175" s="60" t="s">
        <v>30</v>
      </c>
      <c r="G175" s="60" t="s">
        <v>4</v>
      </c>
      <c r="H175" s="60" t="s">
        <v>5</v>
      </c>
      <c r="I175" s="60" t="s">
        <v>6</v>
      </c>
      <c r="J175" s="60" t="s">
        <v>7</v>
      </c>
      <c r="K175" s="60" t="s">
        <v>8</v>
      </c>
      <c r="L175" s="239" t="s">
        <v>16</v>
      </c>
      <c r="M175" s="60" t="s">
        <v>9</v>
      </c>
      <c r="N175" s="60" t="s">
        <v>10</v>
      </c>
      <c r="O175" s="60" t="s">
        <v>11</v>
      </c>
      <c r="P175" s="60" t="s">
        <v>12</v>
      </c>
      <c r="Q175" s="60" t="s">
        <v>13</v>
      </c>
      <c r="R175" s="60" t="s">
        <v>14</v>
      </c>
      <c r="S175" s="60" t="s">
        <v>15</v>
      </c>
    </row>
    <row r="176" spans="1:20">
      <c r="A176" s="152">
        <f>Inputs!D94</f>
        <v>59900</v>
      </c>
      <c r="B176" s="1" t="str">
        <f>B6</f>
        <v>Far North District</v>
      </c>
      <c r="C176" s="56">
        <f t="shared" ref="C176:S176" si="88">$A176*C6</f>
        <v>0</v>
      </c>
      <c r="D176" s="56">
        <f t="shared" si="88"/>
        <v>0</v>
      </c>
      <c r="E176" s="56">
        <f t="shared" si="88"/>
        <v>0</v>
      </c>
      <c r="F176" s="56">
        <f t="shared" si="88"/>
        <v>0</v>
      </c>
      <c r="G176" s="56">
        <f t="shared" si="88"/>
        <v>0</v>
      </c>
      <c r="H176" s="56">
        <f t="shared" si="88"/>
        <v>0</v>
      </c>
      <c r="I176" s="56">
        <f t="shared" si="88"/>
        <v>0</v>
      </c>
      <c r="J176" s="56">
        <f t="shared" si="88"/>
        <v>0</v>
      </c>
      <c r="K176" s="56">
        <f t="shared" si="88"/>
        <v>0</v>
      </c>
      <c r="L176" s="227">
        <f t="shared" si="88"/>
        <v>0</v>
      </c>
      <c r="M176" s="56">
        <f t="shared" si="88"/>
        <v>0</v>
      </c>
      <c r="N176" s="56">
        <f t="shared" si="88"/>
        <v>0</v>
      </c>
      <c r="O176" s="56">
        <f t="shared" si="88"/>
        <v>0</v>
      </c>
      <c r="P176" s="56">
        <f t="shared" si="88"/>
        <v>59900</v>
      </c>
      <c r="Q176" s="56">
        <f t="shared" si="88"/>
        <v>0</v>
      </c>
      <c r="R176" s="56">
        <f t="shared" si="88"/>
        <v>0</v>
      </c>
      <c r="S176" s="56">
        <f t="shared" si="88"/>
        <v>0</v>
      </c>
      <c r="T176" s="56">
        <f t="shared" ref="T176" si="89">$A176*T6</f>
        <v>0</v>
      </c>
    </row>
    <row r="177" spans="1:20">
      <c r="A177" s="152">
        <f>Inputs!D95</f>
        <v>84600</v>
      </c>
      <c r="B177" s="92" t="str">
        <f t="shared" ref="B177:B240" si="90">B7</f>
        <v>Whangarei District</v>
      </c>
      <c r="C177" s="56">
        <f t="shared" ref="C177:T177" si="91">$A177*C7</f>
        <v>0</v>
      </c>
      <c r="D177" s="56">
        <f t="shared" si="91"/>
        <v>0</v>
      </c>
      <c r="E177" s="56">
        <f t="shared" si="91"/>
        <v>0</v>
      </c>
      <c r="F177" s="56">
        <f t="shared" si="91"/>
        <v>0</v>
      </c>
      <c r="G177" s="56">
        <f t="shared" si="91"/>
        <v>0</v>
      </c>
      <c r="H177" s="56">
        <f t="shared" si="91"/>
        <v>0</v>
      </c>
      <c r="I177" s="56">
        <f t="shared" si="91"/>
        <v>0</v>
      </c>
      <c r="J177" s="56">
        <f t="shared" si="91"/>
        <v>0</v>
      </c>
      <c r="K177" s="56">
        <f t="shared" si="91"/>
        <v>0</v>
      </c>
      <c r="L177" s="227">
        <f t="shared" si="91"/>
        <v>0</v>
      </c>
      <c r="M177" s="56">
        <f t="shared" si="91"/>
        <v>0</v>
      </c>
      <c r="N177" s="56">
        <f t="shared" si="91"/>
        <v>0</v>
      </c>
      <c r="O177" s="56">
        <f t="shared" si="91"/>
        <v>0</v>
      </c>
      <c r="P177" s="56">
        <f t="shared" si="91"/>
        <v>0</v>
      </c>
      <c r="Q177" s="56">
        <f t="shared" si="91"/>
        <v>0</v>
      </c>
      <c r="R177" s="56">
        <f t="shared" si="91"/>
        <v>0</v>
      </c>
      <c r="S177" s="56">
        <f t="shared" si="91"/>
        <v>0</v>
      </c>
      <c r="T177" s="56">
        <f t="shared" si="91"/>
        <v>84600</v>
      </c>
    </row>
    <row r="178" spans="1:20">
      <c r="A178" s="152">
        <f>Inputs!D96</f>
        <v>19150</v>
      </c>
      <c r="B178" s="92" t="str">
        <f t="shared" si="90"/>
        <v>Kaipara District</v>
      </c>
      <c r="C178" s="56">
        <f t="shared" ref="C178:T178" si="92">$A178*C8</f>
        <v>0</v>
      </c>
      <c r="D178" s="56">
        <f t="shared" si="92"/>
        <v>0</v>
      </c>
      <c r="E178" s="56">
        <f t="shared" si="92"/>
        <v>0</v>
      </c>
      <c r="F178" s="56">
        <f t="shared" si="92"/>
        <v>0</v>
      </c>
      <c r="G178" s="56">
        <f t="shared" si="92"/>
        <v>0</v>
      </c>
      <c r="H178" s="56">
        <f t="shared" si="92"/>
        <v>0</v>
      </c>
      <c r="I178" s="56">
        <f t="shared" si="92"/>
        <v>0</v>
      </c>
      <c r="J178" s="56">
        <f t="shared" si="92"/>
        <v>0</v>
      </c>
      <c r="K178" s="56">
        <f t="shared" si="92"/>
        <v>0</v>
      </c>
      <c r="L178" s="227">
        <f t="shared" si="92"/>
        <v>0</v>
      </c>
      <c r="M178" s="56">
        <f t="shared" si="92"/>
        <v>0</v>
      </c>
      <c r="N178" s="56">
        <f t="shared" si="92"/>
        <v>0</v>
      </c>
      <c r="O178" s="56">
        <f t="shared" si="92"/>
        <v>0</v>
      </c>
      <c r="P178" s="56">
        <f t="shared" si="92"/>
        <v>0</v>
      </c>
      <c r="Q178" s="56">
        <f t="shared" si="92"/>
        <v>0</v>
      </c>
      <c r="R178" s="56">
        <f t="shared" si="92"/>
        <v>0</v>
      </c>
      <c r="S178" s="56">
        <f t="shared" si="92"/>
        <v>0</v>
      </c>
      <c r="T178" s="56">
        <f t="shared" si="92"/>
        <v>19150</v>
      </c>
    </row>
    <row r="179" spans="1:20">
      <c r="A179" s="152">
        <f>Inputs!D97</f>
        <v>111600</v>
      </c>
      <c r="B179" s="92" t="str">
        <f t="shared" si="90"/>
        <v>Rodney District</v>
      </c>
      <c r="C179" s="56">
        <f t="shared" ref="C179:T179" si="93">$A179*C9</f>
        <v>0</v>
      </c>
      <c r="D179" s="56">
        <f t="shared" si="93"/>
        <v>0</v>
      </c>
      <c r="E179" s="56">
        <f t="shared" si="93"/>
        <v>0</v>
      </c>
      <c r="F179" s="56">
        <f t="shared" si="93"/>
        <v>0</v>
      </c>
      <c r="G179" s="56">
        <f t="shared" si="93"/>
        <v>0</v>
      </c>
      <c r="H179" s="56">
        <f t="shared" si="93"/>
        <v>0</v>
      </c>
      <c r="I179" s="56">
        <f t="shared" si="93"/>
        <v>0</v>
      </c>
      <c r="J179" s="56">
        <f t="shared" si="93"/>
        <v>0</v>
      </c>
      <c r="K179" s="56">
        <f t="shared" si="93"/>
        <v>0</v>
      </c>
      <c r="L179" s="227">
        <f t="shared" si="93"/>
        <v>0</v>
      </c>
      <c r="M179" s="56">
        <f t="shared" si="93"/>
        <v>0</v>
      </c>
      <c r="N179" s="56">
        <f t="shared" si="93"/>
        <v>0</v>
      </c>
      <c r="O179" s="56">
        <f t="shared" si="93"/>
        <v>0</v>
      </c>
      <c r="P179" s="56">
        <f t="shared" si="93"/>
        <v>0</v>
      </c>
      <c r="Q179" s="56">
        <f t="shared" si="93"/>
        <v>0</v>
      </c>
      <c r="R179" s="56">
        <f t="shared" si="93"/>
        <v>111600</v>
      </c>
      <c r="S179" s="56">
        <f t="shared" si="93"/>
        <v>0</v>
      </c>
      <c r="T179" s="56">
        <f t="shared" si="93"/>
        <v>0</v>
      </c>
    </row>
    <row r="180" spans="1:20">
      <c r="A180" s="152">
        <f>Inputs!D98</f>
        <v>247800</v>
      </c>
      <c r="B180" s="92" t="str">
        <f t="shared" si="90"/>
        <v>North Shore City</v>
      </c>
      <c r="C180" s="56">
        <f t="shared" ref="C180:T180" si="94">$A180*C10</f>
        <v>0</v>
      </c>
      <c r="D180" s="56">
        <f t="shared" si="94"/>
        <v>0</v>
      </c>
      <c r="E180" s="56">
        <f t="shared" si="94"/>
        <v>0</v>
      </c>
      <c r="F180" s="56">
        <f t="shared" si="94"/>
        <v>0</v>
      </c>
      <c r="G180" s="56">
        <f t="shared" si="94"/>
        <v>0</v>
      </c>
      <c r="H180" s="56">
        <f t="shared" si="94"/>
        <v>0</v>
      </c>
      <c r="I180" s="56">
        <f t="shared" si="94"/>
        <v>0</v>
      </c>
      <c r="J180" s="56">
        <f t="shared" si="94"/>
        <v>0</v>
      </c>
      <c r="K180" s="56">
        <f t="shared" si="94"/>
        <v>0</v>
      </c>
      <c r="L180" s="227">
        <f t="shared" si="94"/>
        <v>0</v>
      </c>
      <c r="M180" s="56">
        <f t="shared" si="94"/>
        <v>0</v>
      </c>
      <c r="N180" s="56">
        <f t="shared" si="94"/>
        <v>0</v>
      </c>
      <c r="O180" s="56">
        <f t="shared" si="94"/>
        <v>0</v>
      </c>
      <c r="P180" s="56">
        <f t="shared" si="94"/>
        <v>0</v>
      </c>
      <c r="Q180" s="56">
        <f t="shared" si="94"/>
        <v>0</v>
      </c>
      <c r="R180" s="56">
        <f t="shared" si="94"/>
        <v>247800</v>
      </c>
      <c r="S180" s="56">
        <f t="shared" si="94"/>
        <v>0</v>
      </c>
      <c r="T180" s="56">
        <f t="shared" si="94"/>
        <v>0</v>
      </c>
    </row>
    <row r="181" spans="1:20">
      <c r="A181" s="152">
        <f>Inputs!D99</f>
        <v>228300</v>
      </c>
      <c r="B181" s="92" t="str">
        <f t="shared" si="90"/>
        <v>Waitakere City</v>
      </c>
      <c r="C181" s="56">
        <f t="shared" ref="C181:T181" si="95">$A181*C11</f>
        <v>0</v>
      </c>
      <c r="D181" s="56">
        <f t="shared" si="95"/>
        <v>0</v>
      </c>
      <c r="E181" s="56">
        <f t="shared" si="95"/>
        <v>0</v>
      </c>
      <c r="F181" s="56">
        <f t="shared" si="95"/>
        <v>0</v>
      </c>
      <c r="G181" s="56">
        <f t="shared" si="95"/>
        <v>0</v>
      </c>
      <c r="H181" s="56">
        <f t="shared" si="95"/>
        <v>0</v>
      </c>
      <c r="I181" s="56">
        <f t="shared" si="95"/>
        <v>0</v>
      </c>
      <c r="J181" s="56">
        <f t="shared" si="95"/>
        <v>0</v>
      </c>
      <c r="K181" s="56">
        <f t="shared" si="95"/>
        <v>0</v>
      </c>
      <c r="L181" s="227">
        <f t="shared" si="95"/>
        <v>0</v>
      </c>
      <c r="M181" s="56">
        <f t="shared" si="95"/>
        <v>0</v>
      </c>
      <c r="N181" s="56">
        <f t="shared" si="95"/>
        <v>0</v>
      </c>
      <c r="O181" s="56">
        <f t="shared" si="95"/>
        <v>0</v>
      </c>
      <c r="P181" s="56">
        <f t="shared" si="95"/>
        <v>0</v>
      </c>
      <c r="Q181" s="56">
        <f t="shared" si="95"/>
        <v>0</v>
      </c>
      <c r="R181" s="56">
        <f t="shared" si="95"/>
        <v>228300</v>
      </c>
      <c r="S181" s="56">
        <f t="shared" si="95"/>
        <v>0</v>
      </c>
      <c r="T181" s="56">
        <f t="shared" si="95"/>
        <v>0</v>
      </c>
    </row>
    <row r="182" spans="1:20">
      <c r="A182" s="152">
        <f>Inputs!D100</f>
        <v>490400</v>
      </c>
      <c r="B182" s="92" t="str">
        <f t="shared" si="90"/>
        <v>Auckland City</v>
      </c>
      <c r="C182" s="56">
        <f t="shared" ref="C182:T182" si="96">$A182*C12</f>
        <v>0</v>
      </c>
      <c r="D182" s="56">
        <f t="shared" si="96"/>
        <v>0</v>
      </c>
      <c r="E182" s="56">
        <f t="shared" si="96"/>
        <v>0</v>
      </c>
      <c r="F182" s="56">
        <f t="shared" si="96"/>
        <v>0</v>
      </c>
      <c r="G182" s="56">
        <f t="shared" si="96"/>
        <v>0</v>
      </c>
      <c r="H182" s="56">
        <f t="shared" si="96"/>
        <v>0</v>
      </c>
      <c r="I182" s="56">
        <f t="shared" si="96"/>
        <v>0</v>
      </c>
      <c r="J182" s="56">
        <f t="shared" si="96"/>
        <v>0</v>
      </c>
      <c r="K182" s="56">
        <f t="shared" si="96"/>
        <v>0</v>
      </c>
      <c r="L182" s="227">
        <f t="shared" si="96"/>
        <v>0</v>
      </c>
      <c r="M182" s="56">
        <f t="shared" si="96"/>
        <v>0</v>
      </c>
      <c r="N182" s="56">
        <f t="shared" si="96"/>
        <v>0</v>
      </c>
      <c r="O182" s="56">
        <f t="shared" si="96"/>
        <v>0</v>
      </c>
      <c r="P182" s="56">
        <f t="shared" si="96"/>
        <v>0</v>
      </c>
      <c r="Q182" s="56">
        <f t="shared" si="96"/>
        <v>0</v>
      </c>
      <c r="R182" s="56">
        <f t="shared" si="96"/>
        <v>490400</v>
      </c>
      <c r="S182" s="56">
        <f t="shared" si="96"/>
        <v>0</v>
      </c>
      <c r="T182" s="56">
        <f t="shared" si="96"/>
        <v>0</v>
      </c>
    </row>
    <row r="183" spans="1:20">
      <c r="A183" s="152">
        <f>Inputs!D101</f>
        <v>420600</v>
      </c>
      <c r="B183" s="92" t="str">
        <f t="shared" si="90"/>
        <v>Manukau City</v>
      </c>
      <c r="C183" s="56">
        <f t="shared" ref="C183:T183" si="97">$A183*C13</f>
        <v>0</v>
      </c>
      <c r="D183" s="56">
        <f t="shared" si="97"/>
        <v>0</v>
      </c>
      <c r="E183" s="56">
        <f t="shared" si="97"/>
        <v>0</v>
      </c>
      <c r="F183" s="56">
        <f t="shared" si="97"/>
        <v>0</v>
      </c>
      <c r="G183" s="56">
        <f t="shared" si="97"/>
        <v>0</v>
      </c>
      <c r="H183" s="56">
        <f t="shared" si="97"/>
        <v>0</v>
      </c>
      <c r="I183" s="56">
        <f t="shared" si="97"/>
        <v>0</v>
      </c>
      <c r="J183" s="56">
        <f t="shared" si="97"/>
        <v>0</v>
      </c>
      <c r="K183" s="56">
        <f t="shared" si="97"/>
        <v>0</v>
      </c>
      <c r="L183" s="227">
        <f t="shared" si="97"/>
        <v>0</v>
      </c>
      <c r="M183" s="56">
        <f t="shared" si="97"/>
        <v>0</v>
      </c>
      <c r="N183" s="56">
        <f t="shared" si="97"/>
        <v>0</v>
      </c>
      <c r="O183" s="56">
        <f t="shared" si="97"/>
        <v>0</v>
      </c>
      <c r="P183" s="56">
        <f t="shared" si="97"/>
        <v>0</v>
      </c>
      <c r="Q183" s="56">
        <f t="shared" si="97"/>
        <v>0</v>
      </c>
      <c r="R183" s="56">
        <f t="shared" si="97"/>
        <v>420600</v>
      </c>
      <c r="S183" s="56">
        <f t="shared" si="97"/>
        <v>0</v>
      </c>
      <c r="T183" s="56">
        <f t="shared" si="97"/>
        <v>0</v>
      </c>
    </row>
    <row r="184" spans="1:20">
      <c r="A184" s="152">
        <f>Inputs!D102</f>
        <v>54000</v>
      </c>
      <c r="B184" s="92" t="str">
        <f t="shared" si="90"/>
        <v>Papakura District</v>
      </c>
      <c r="C184" s="56">
        <f t="shared" ref="C184:T184" si="98">$A184*C14</f>
        <v>0</v>
      </c>
      <c r="D184" s="56">
        <f t="shared" si="98"/>
        <v>0</v>
      </c>
      <c r="E184" s="56">
        <f t="shared" si="98"/>
        <v>0</v>
      </c>
      <c r="F184" s="56">
        <f t="shared" si="98"/>
        <v>0</v>
      </c>
      <c r="G184" s="56">
        <f t="shared" si="98"/>
        <v>0</v>
      </c>
      <c r="H184" s="56">
        <f t="shared" si="98"/>
        <v>0</v>
      </c>
      <c r="I184" s="56">
        <f t="shared" si="98"/>
        <v>0</v>
      </c>
      <c r="J184" s="56">
        <f t="shared" si="98"/>
        <v>0</v>
      </c>
      <c r="K184" s="56">
        <f t="shared" si="98"/>
        <v>0</v>
      </c>
      <c r="L184" s="227">
        <f t="shared" si="98"/>
        <v>0</v>
      </c>
      <c r="M184" s="56">
        <f t="shared" si="98"/>
        <v>0</v>
      </c>
      <c r="N184" s="56">
        <f t="shared" si="98"/>
        <v>0</v>
      </c>
      <c r="O184" s="56">
        <f t="shared" si="98"/>
        <v>0</v>
      </c>
      <c r="P184" s="56">
        <f t="shared" si="98"/>
        <v>0</v>
      </c>
      <c r="Q184" s="56">
        <f t="shared" si="98"/>
        <v>0</v>
      </c>
      <c r="R184" s="56">
        <f t="shared" si="98"/>
        <v>0</v>
      </c>
      <c r="S184" s="56">
        <f t="shared" si="98"/>
        <v>0</v>
      </c>
      <c r="T184" s="56">
        <f t="shared" si="98"/>
        <v>27000</v>
      </c>
    </row>
    <row r="185" spans="1:20">
      <c r="A185" s="152">
        <f>Inputs!D103</f>
        <v>71400</v>
      </c>
      <c r="B185" s="92" t="str">
        <f t="shared" si="90"/>
        <v>Franklin District</v>
      </c>
      <c r="C185" s="56">
        <f t="shared" ref="C185:T185" si="99">$A185*C15</f>
        <v>0</v>
      </c>
      <c r="D185" s="56">
        <f t="shared" si="99"/>
        <v>0</v>
      </c>
      <c r="E185" s="56">
        <f t="shared" si="99"/>
        <v>0</v>
      </c>
      <c r="F185" s="56">
        <f t="shared" si="99"/>
        <v>0</v>
      </c>
      <c r="G185" s="56">
        <f t="shared" si="99"/>
        <v>0</v>
      </c>
      <c r="H185" s="56">
        <f t="shared" si="99"/>
        <v>0</v>
      </c>
      <c r="I185" s="56">
        <f t="shared" si="99"/>
        <v>0</v>
      </c>
      <c r="J185" s="56">
        <f t="shared" si="99"/>
        <v>0</v>
      </c>
      <c r="K185" s="56">
        <f t="shared" si="99"/>
        <v>0</v>
      </c>
      <c r="L185" s="227">
        <f t="shared" si="99"/>
        <v>0</v>
      </c>
      <c r="M185" s="56">
        <f t="shared" si="99"/>
        <v>0</v>
      </c>
      <c r="N185" s="56">
        <f t="shared" si="99"/>
        <v>0</v>
      </c>
      <c r="O185" s="56">
        <f t="shared" si="99"/>
        <v>0</v>
      </c>
      <c r="P185" s="56">
        <f t="shared" si="99"/>
        <v>0</v>
      </c>
      <c r="Q185" s="56">
        <f t="shared" si="99"/>
        <v>0</v>
      </c>
      <c r="R185" s="56">
        <f t="shared" si="99"/>
        <v>0</v>
      </c>
      <c r="S185" s="56">
        <f t="shared" si="99"/>
        <v>0</v>
      </c>
      <c r="T185" s="56">
        <f t="shared" si="99"/>
        <v>71400</v>
      </c>
    </row>
    <row r="186" spans="1:20">
      <c r="A186" s="152">
        <f>Inputs!D104</f>
        <v>27300</v>
      </c>
      <c r="B186" s="92" t="str">
        <f t="shared" si="90"/>
        <v>Thames-Coromandel District</v>
      </c>
      <c r="C186" s="56">
        <f t="shared" ref="C186:T186" si="100">$A186*C16</f>
        <v>0</v>
      </c>
      <c r="D186" s="56">
        <f t="shared" si="100"/>
        <v>0</v>
      </c>
      <c r="E186" s="56">
        <f t="shared" si="100"/>
        <v>0</v>
      </c>
      <c r="F186" s="56">
        <f t="shared" si="100"/>
        <v>0</v>
      </c>
      <c r="G186" s="56">
        <f t="shared" si="100"/>
        <v>0</v>
      </c>
      <c r="H186" s="56">
        <f t="shared" si="100"/>
        <v>0</v>
      </c>
      <c r="I186" s="56">
        <f t="shared" si="100"/>
        <v>0</v>
      </c>
      <c r="J186" s="56">
        <f t="shared" si="100"/>
        <v>0</v>
      </c>
      <c r="K186" s="56">
        <f t="shared" si="100"/>
        <v>0</v>
      </c>
      <c r="L186" s="227">
        <f t="shared" si="100"/>
        <v>0</v>
      </c>
      <c r="M186" s="56">
        <f t="shared" si="100"/>
        <v>0</v>
      </c>
      <c r="N186" s="56">
        <f t="shared" si="100"/>
        <v>27300</v>
      </c>
      <c r="O186" s="56">
        <f t="shared" si="100"/>
        <v>0</v>
      </c>
      <c r="P186" s="56">
        <f t="shared" si="100"/>
        <v>0</v>
      </c>
      <c r="Q186" s="56">
        <f t="shared" si="100"/>
        <v>0</v>
      </c>
      <c r="R186" s="56">
        <f t="shared" si="100"/>
        <v>0</v>
      </c>
      <c r="S186" s="56">
        <f t="shared" si="100"/>
        <v>0</v>
      </c>
      <c r="T186" s="56">
        <f t="shared" si="100"/>
        <v>0</v>
      </c>
    </row>
    <row r="187" spans="1:20">
      <c r="A187" s="152">
        <f>Inputs!D105</f>
        <v>17750</v>
      </c>
      <c r="B187" s="92" t="str">
        <f t="shared" si="90"/>
        <v>Hauraki District</v>
      </c>
      <c r="C187" s="56">
        <f t="shared" ref="C187:T187" si="101">$A187*C17</f>
        <v>0</v>
      </c>
      <c r="D187" s="56">
        <f t="shared" si="101"/>
        <v>0</v>
      </c>
      <c r="E187" s="56">
        <f t="shared" si="101"/>
        <v>0</v>
      </c>
      <c r="F187" s="56">
        <f t="shared" si="101"/>
        <v>0</v>
      </c>
      <c r="G187" s="56">
        <f t="shared" si="101"/>
        <v>0</v>
      </c>
      <c r="H187" s="56">
        <f t="shared" si="101"/>
        <v>0</v>
      </c>
      <c r="I187" s="56">
        <f t="shared" si="101"/>
        <v>0</v>
      </c>
      <c r="J187" s="56">
        <f t="shared" si="101"/>
        <v>0</v>
      </c>
      <c r="K187" s="56">
        <f t="shared" si="101"/>
        <v>0</v>
      </c>
      <c r="L187" s="227">
        <f t="shared" si="101"/>
        <v>0</v>
      </c>
      <c r="M187" s="56">
        <f t="shared" si="101"/>
        <v>0</v>
      </c>
      <c r="N187" s="56">
        <f t="shared" si="101"/>
        <v>17750</v>
      </c>
      <c r="O187" s="56">
        <f t="shared" si="101"/>
        <v>0</v>
      </c>
      <c r="P187" s="56">
        <f t="shared" si="101"/>
        <v>0</v>
      </c>
      <c r="Q187" s="56">
        <f t="shared" si="101"/>
        <v>0</v>
      </c>
      <c r="R187" s="56">
        <f t="shared" si="101"/>
        <v>0</v>
      </c>
      <c r="S187" s="56">
        <f t="shared" si="101"/>
        <v>0</v>
      </c>
      <c r="T187" s="56">
        <f t="shared" si="101"/>
        <v>0</v>
      </c>
    </row>
    <row r="188" spans="1:20">
      <c r="A188" s="152">
        <f>Inputs!D106</f>
        <v>52300</v>
      </c>
      <c r="B188" s="92" t="str">
        <f t="shared" si="90"/>
        <v>Waikato District</v>
      </c>
      <c r="C188" s="56">
        <f t="shared" ref="C188:T188" si="102">$A188*C18</f>
        <v>0</v>
      </c>
      <c r="D188" s="56">
        <f t="shared" si="102"/>
        <v>0</v>
      </c>
      <c r="E188" s="56">
        <f t="shared" si="102"/>
        <v>0</v>
      </c>
      <c r="F188" s="56">
        <f t="shared" si="102"/>
        <v>0</v>
      </c>
      <c r="G188" s="56">
        <f t="shared" si="102"/>
        <v>0</v>
      </c>
      <c r="H188" s="56">
        <f t="shared" si="102"/>
        <v>0</v>
      </c>
      <c r="I188" s="56">
        <f t="shared" si="102"/>
        <v>0</v>
      </c>
      <c r="J188" s="56">
        <f t="shared" si="102"/>
        <v>0</v>
      </c>
      <c r="K188" s="56">
        <f t="shared" si="102"/>
        <v>0</v>
      </c>
      <c r="L188" s="227">
        <f t="shared" si="102"/>
        <v>0</v>
      </c>
      <c r="M188" s="56">
        <f t="shared" si="102"/>
        <v>0</v>
      </c>
      <c r="N188" s="56">
        <f t="shared" si="102"/>
        <v>0</v>
      </c>
      <c r="O188" s="56">
        <f t="shared" si="102"/>
        <v>0</v>
      </c>
      <c r="P188" s="56">
        <f t="shared" si="102"/>
        <v>0</v>
      </c>
      <c r="Q188" s="56">
        <f t="shared" si="102"/>
        <v>0</v>
      </c>
      <c r="R188" s="56">
        <f t="shared" si="102"/>
        <v>0</v>
      </c>
      <c r="S188" s="56">
        <f t="shared" si="102"/>
        <v>0</v>
      </c>
      <c r="T188" s="56">
        <f t="shared" si="102"/>
        <v>52300</v>
      </c>
    </row>
    <row r="189" spans="1:20">
      <c r="A189" s="152">
        <f>Inputs!D107</f>
        <v>32300</v>
      </c>
      <c r="B189" s="92" t="str">
        <f t="shared" si="90"/>
        <v>Matamata-Piako District</v>
      </c>
      <c r="C189" s="56">
        <f t="shared" ref="C189:T189" si="103">$A189*C19</f>
        <v>0</v>
      </c>
      <c r="D189" s="56">
        <f t="shared" si="103"/>
        <v>0</v>
      </c>
      <c r="E189" s="56">
        <f t="shared" si="103"/>
        <v>0</v>
      </c>
      <c r="F189" s="56">
        <f t="shared" si="103"/>
        <v>0</v>
      </c>
      <c r="G189" s="56">
        <f t="shared" si="103"/>
        <v>0</v>
      </c>
      <c r="H189" s="56">
        <f t="shared" si="103"/>
        <v>0</v>
      </c>
      <c r="I189" s="56">
        <f t="shared" si="103"/>
        <v>0</v>
      </c>
      <c r="J189" s="56">
        <f t="shared" si="103"/>
        <v>0</v>
      </c>
      <c r="K189" s="56">
        <f t="shared" si="103"/>
        <v>0</v>
      </c>
      <c r="L189" s="227">
        <f t="shared" si="103"/>
        <v>0</v>
      </c>
      <c r="M189" s="56">
        <f t="shared" si="103"/>
        <v>0</v>
      </c>
      <c r="N189" s="56">
        <f t="shared" si="103"/>
        <v>32300</v>
      </c>
      <c r="O189" s="56">
        <f t="shared" si="103"/>
        <v>0</v>
      </c>
      <c r="P189" s="56">
        <f t="shared" si="103"/>
        <v>0</v>
      </c>
      <c r="Q189" s="56">
        <f t="shared" si="103"/>
        <v>0</v>
      </c>
      <c r="R189" s="56">
        <f t="shared" si="103"/>
        <v>0</v>
      </c>
      <c r="S189" s="56">
        <f t="shared" si="103"/>
        <v>0</v>
      </c>
      <c r="T189" s="56">
        <f t="shared" si="103"/>
        <v>0</v>
      </c>
    </row>
    <row r="190" spans="1:20">
      <c r="A190" s="152">
        <f>Inputs!D108</f>
        <v>155100</v>
      </c>
      <c r="B190" s="92" t="str">
        <f t="shared" si="90"/>
        <v>Hamilton City</v>
      </c>
      <c r="C190" s="56">
        <f t="shared" ref="C190:T190" si="104">$A190*C20</f>
        <v>0</v>
      </c>
      <c r="D190" s="56">
        <f t="shared" si="104"/>
        <v>0</v>
      </c>
      <c r="E190" s="56">
        <f t="shared" si="104"/>
        <v>0</v>
      </c>
      <c r="F190" s="56">
        <f t="shared" si="104"/>
        <v>0</v>
      </c>
      <c r="G190" s="56">
        <f t="shared" si="104"/>
        <v>0</v>
      </c>
      <c r="H190" s="56">
        <f t="shared" si="104"/>
        <v>0</v>
      </c>
      <c r="I190" s="56">
        <f t="shared" si="104"/>
        <v>0</v>
      </c>
      <c r="J190" s="56">
        <f t="shared" si="104"/>
        <v>0</v>
      </c>
      <c r="K190" s="56">
        <f t="shared" si="104"/>
        <v>0</v>
      </c>
      <c r="L190" s="227">
        <f t="shared" si="104"/>
        <v>0</v>
      </c>
      <c r="M190" s="56">
        <f t="shared" si="104"/>
        <v>0</v>
      </c>
      <c r="N190" s="56">
        <f t="shared" si="104"/>
        <v>0</v>
      </c>
      <c r="O190" s="56">
        <f t="shared" si="104"/>
        <v>0</v>
      </c>
      <c r="P190" s="56">
        <f t="shared" si="104"/>
        <v>0</v>
      </c>
      <c r="Q190" s="56">
        <f t="shared" si="104"/>
        <v>0</v>
      </c>
      <c r="R190" s="56">
        <f t="shared" si="104"/>
        <v>0</v>
      </c>
      <c r="S190" s="56">
        <f t="shared" si="104"/>
        <v>0</v>
      </c>
      <c r="T190" s="56">
        <f t="shared" si="104"/>
        <v>155100</v>
      </c>
    </row>
    <row r="191" spans="1:20">
      <c r="A191" s="152">
        <f>Inputs!D109</f>
        <v>48200</v>
      </c>
      <c r="B191" s="92" t="str">
        <f t="shared" si="90"/>
        <v>Waipa District</v>
      </c>
      <c r="C191" s="56">
        <f t="shared" ref="C191:T191" si="105">$A191*C21</f>
        <v>0</v>
      </c>
      <c r="D191" s="56">
        <f t="shared" si="105"/>
        <v>0</v>
      </c>
      <c r="E191" s="56">
        <f t="shared" si="105"/>
        <v>0</v>
      </c>
      <c r="F191" s="56">
        <f t="shared" si="105"/>
        <v>0</v>
      </c>
      <c r="G191" s="56">
        <f t="shared" si="105"/>
        <v>0</v>
      </c>
      <c r="H191" s="56">
        <f t="shared" si="105"/>
        <v>0</v>
      </c>
      <c r="I191" s="56">
        <f t="shared" si="105"/>
        <v>0</v>
      </c>
      <c r="J191" s="56">
        <f t="shared" si="105"/>
        <v>0</v>
      </c>
      <c r="K191" s="56">
        <f t="shared" si="105"/>
        <v>0</v>
      </c>
      <c r="L191" s="227">
        <f t="shared" si="105"/>
        <v>0</v>
      </c>
      <c r="M191" s="56">
        <f t="shared" si="105"/>
        <v>0</v>
      </c>
      <c r="N191" s="56">
        <f t="shared" si="105"/>
        <v>0</v>
      </c>
      <c r="O191" s="56">
        <f t="shared" si="105"/>
        <v>0</v>
      </c>
      <c r="P191" s="56">
        <f t="shared" si="105"/>
        <v>0</v>
      </c>
      <c r="Q191" s="56">
        <f t="shared" si="105"/>
        <v>0</v>
      </c>
      <c r="R191" s="56">
        <f t="shared" si="105"/>
        <v>0</v>
      </c>
      <c r="S191" s="56">
        <f t="shared" si="105"/>
        <v>0</v>
      </c>
      <c r="T191" s="56">
        <f t="shared" si="105"/>
        <v>48200</v>
      </c>
    </row>
    <row r="192" spans="1:20">
      <c r="A192" s="152">
        <f>Inputs!D110</f>
        <v>9180</v>
      </c>
      <c r="B192" s="92" t="str">
        <f t="shared" si="90"/>
        <v>Otorohanga District</v>
      </c>
      <c r="C192" s="56">
        <f t="shared" ref="C192:T192" si="106">$A192*C22</f>
        <v>0</v>
      </c>
      <c r="D192" s="56">
        <f t="shared" si="106"/>
        <v>0</v>
      </c>
      <c r="E192" s="56">
        <f t="shared" si="106"/>
        <v>0</v>
      </c>
      <c r="F192" s="56">
        <f t="shared" si="106"/>
        <v>0</v>
      </c>
      <c r="G192" s="56">
        <f t="shared" si="106"/>
        <v>0</v>
      </c>
      <c r="H192" s="56">
        <f t="shared" si="106"/>
        <v>0</v>
      </c>
      <c r="I192" s="56">
        <f t="shared" si="106"/>
        <v>0</v>
      </c>
      <c r="J192" s="56">
        <f t="shared" si="106"/>
        <v>0</v>
      </c>
      <c r="K192" s="56">
        <f t="shared" si="106"/>
        <v>0</v>
      </c>
      <c r="L192" s="227">
        <f t="shared" si="106"/>
        <v>0</v>
      </c>
      <c r="M192" s="56">
        <f t="shared" si="106"/>
        <v>0</v>
      </c>
      <c r="N192" s="56">
        <f t="shared" si="106"/>
        <v>0</v>
      </c>
      <c r="O192" s="56">
        <f t="shared" si="106"/>
        <v>9180</v>
      </c>
      <c r="P192" s="56">
        <f t="shared" si="106"/>
        <v>0</v>
      </c>
      <c r="Q192" s="56">
        <f t="shared" si="106"/>
        <v>0</v>
      </c>
      <c r="R192" s="56">
        <f t="shared" si="106"/>
        <v>0</v>
      </c>
      <c r="S192" s="56">
        <f t="shared" si="106"/>
        <v>0</v>
      </c>
      <c r="T192" s="56">
        <f t="shared" si="106"/>
        <v>0</v>
      </c>
    </row>
    <row r="193" spans="1:20">
      <c r="A193" s="152">
        <f>Inputs!D111</f>
        <v>22000</v>
      </c>
      <c r="B193" s="92" t="str">
        <f t="shared" si="90"/>
        <v>South Waikato District</v>
      </c>
      <c r="C193" s="56">
        <f t="shared" ref="C193:T193" si="107">$A193*C23</f>
        <v>0</v>
      </c>
      <c r="D193" s="56">
        <f t="shared" si="107"/>
        <v>0</v>
      </c>
      <c r="E193" s="56">
        <f t="shared" si="107"/>
        <v>0</v>
      </c>
      <c r="F193" s="56">
        <f t="shared" si="107"/>
        <v>0</v>
      </c>
      <c r="G193" s="56">
        <f t="shared" si="107"/>
        <v>0</v>
      </c>
      <c r="H193" s="56">
        <f t="shared" si="107"/>
        <v>0</v>
      </c>
      <c r="I193" s="56">
        <f t="shared" si="107"/>
        <v>0</v>
      </c>
      <c r="J193" s="56">
        <f t="shared" si="107"/>
        <v>0</v>
      </c>
      <c r="K193" s="56">
        <f t="shared" si="107"/>
        <v>0</v>
      </c>
      <c r="L193" s="227">
        <f t="shared" si="107"/>
        <v>0</v>
      </c>
      <c r="M193" s="56">
        <f t="shared" si="107"/>
        <v>0</v>
      </c>
      <c r="N193" s="56">
        <f t="shared" si="107"/>
        <v>22000</v>
      </c>
      <c r="O193" s="56">
        <f t="shared" si="107"/>
        <v>0</v>
      </c>
      <c r="P193" s="56">
        <f t="shared" si="107"/>
        <v>0</v>
      </c>
      <c r="Q193" s="56">
        <f t="shared" si="107"/>
        <v>0</v>
      </c>
      <c r="R193" s="56">
        <f t="shared" si="107"/>
        <v>0</v>
      </c>
      <c r="S193" s="56">
        <f t="shared" si="107"/>
        <v>0</v>
      </c>
      <c r="T193" s="56">
        <f t="shared" si="107"/>
        <v>0</v>
      </c>
    </row>
    <row r="194" spans="1:20">
      <c r="A194" s="152">
        <f>Inputs!D112</f>
        <v>9580</v>
      </c>
      <c r="B194" s="92" t="str">
        <f t="shared" si="90"/>
        <v>Waitomo District</v>
      </c>
      <c r="C194" s="56">
        <f t="shared" ref="C194:T194" si="108">$A194*C24</f>
        <v>0</v>
      </c>
      <c r="D194" s="56">
        <f t="shared" si="108"/>
        <v>0</v>
      </c>
      <c r="E194" s="56">
        <f t="shared" si="108"/>
        <v>0</v>
      </c>
      <c r="F194" s="56">
        <f t="shared" si="108"/>
        <v>0</v>
      </c>
      <c r="G194" s="56">
        <f t="shared" si="108"/>
        <v>0</v>
      </c>
      <c r="H194" s="56">
        <f t="shared" si="108"/>
        <v>0</v>
      </c>
      <c r="I194" s="56">
        <f t="shared" si="108"/>
        <v>0</v>
      </c>
      <c r="J194" s="56">
        <f t="shared" si="108"/>
        <v>0</v>
      </c>
      <c r="K194" s="56">
        <f t="shared" si="108"/>
        <v>0</v>
      </c>
      <c r="L194" s="227">
        <f t="shared" si="108"/>
        <v>0</v>
      </c>
      <c r="M194" s="56">
        <f t="shared" si="108"/>
        <v>0</v>
      </c>
      <c r="N194" s="56">
        <f t="shared" si="108"/>
        <v>0</v>
      </c>
      <c r="O194" s="56">
        <f t="shared" si="108"/>
        <v>9580</v>
      </c>
      <c r="P194" s="56">
        <f t="shared" si="108"/>
        <v>0</v>
      </c>
      <c r="Q194" s="56">
        <f t="shared" si="108"/>
        <v>0</v>
      </c>
      <c r="R194" s="56">
        <f t="shared" si="108"/>
        <v>0</v>
      </c>
      <c r="S194" s="56">
        <f t="shared" si="108"/>
        <v>0</v>
      </c>
      <c r="T194" s="56">
        <f t="shared" si="108"/>
        <v>0</v>
      </c>
    </row>
    <row r="195" spans="1:20">
      <c r="A195" s="152">
        <f>Inputs!D113</f>
        <v>35000</v>
      </c>
      <c r="B195" s="92" t="str">
        <f t="shared" si="90"/>
        <v>Taupo District</v>
      </c>
      <c r="C195" s="56">
        <f t="shared" ref="C195:T195" si="109">$A195*C25</f>
        <v>0</v>
      </c>
      <c r="D195" s="56">
        <f t="shared" si="109"/>
        <v>0</v>
      </c>
      <c r="E195" s="56">
        <f t="shared" si="109"/>
        <v>0</v>
      </c>
      <c r="F195" s="56">
        <f t="shared" si="109"/>
        <v>0</v>
      </c>
      <c r="G195" s="56">
        <f t="shared" si="109"/>
        <v>0</v>
      </c>
      <c r="H195" s="56">
        <f t="shared" si="109"/>
        <v>0</v>
      </c>
      <c r="I195" s="56">
        <f t="shared" si="109"/>
        <v>0</v>
      </c>
      <c r="J195" s="56">
        <f t="shared" si="109"/>
        <v>0</v>
      </c>
      <c r="K195" s="56">
        <f t="shared" si="109"/>
        <v>0</v>
      </c>
      <c r="L195" s="227">
        <f t="shared" si="109"/>
        <v>0</v>
      </c>
      <c r="M195" s="56">
        <f t="shared" si="109"/>
        <v>0</v>
      </c>
      <c r="N195" s="56">
        <f t="shared" si="109"/>
        <v>0</v>
      </c>
      <c r="O195" s="56">
        <f t="shared" si="109"/>
        <v>0</v>
      </c>
      <c r="P195" s="56">
        <f t="shared" si="109"/>
        <v>0</v>
      </c>
      <c r="Q195" s="56">
        <f t="shared" si="109"/>
        <v>28110.771793448082</v>
      </c>
      <c r="R195" s="56">
        <f t="shared" si="109"/>
        <v>0</v>
      </c>
      <c r="S195" s="56">
        <f t="shared" si="109"/>
        <v>0</v>
      </c>
      <c r="T195" s="56">
        <f t="shared" si="109"/>
        <v>0</v>
      </c>
    </row>
    <row r="196" spans="1:20">
      <c r="A196" s="152">
        <f>Inputs!D114</f>
        <v>48900</v>
      </c>
      <c r="B196" s="92" t="str">
        <f t="shared" si="90"/>
        <v>Western Bay of Plenty District</v>
      </c>
      <c r="C196" s="56">
        <f t="shared" ref="C196:T196" si="110">$A196*C26</f>
        <v>0</v>
      </c>
      <c r="D196" s="56">
        <f t="shared" si="110"/>
        <v>0</v>
      </c>
      <c r="E196" s="56">
        <f t="shared" si="110"/>
        <v>0</v>
      </c>
      <c r="F196" s="56">
        <f t="shared" si="110"/>
        <v>0</v>
      </c>
      <c r="G196" s="56">
        <f t="shared" si="110"/>
        <v>0</v>
      </c>
      <c r="H196" s="56">
        <f t="shared" si="110"/>
        <v>0</v>
      </c>
      <c r="I196" s="56">
        <f t="shared" si="110"/>
        <v>0</v>
      </c>
      <c r="J196" s="56">
        <f t="shared" si="110"/>
        <v>0</v>
      </c>
      <c r="K196" s="56">
        <f t="shared" si="110"/>
        <v>0</v>
      </c>
      <c r="L196" s="227">
        <f t="shared" si="110"/>
        <v>0</v>
      </c>
      <c r="M196" s="56">
        <f t="shared" si="110"/>
        <v>0</v>
      </c>
      <c r="N196" s="56">
        <f t="shared" si="110"/>
        <v>48900</v>
      </c>
      <c r="O196" s="56">
        <f t="shared" si="110"/>
        <v>0</v>
      </c>
      <c r="P196" s="56">
        <f t="shared" si="110"/>
        <v>0</v>
      </c>
      <c r="Q196" s="56">
        <f t="shared" si="110"/>
        <v>0</v>
      </c>
      <c r="R196" s="56">
        <f t="shared" si="110"/>
        <v>0</v>
      </c>
      <c r="S196" s="56">
        <f t="shared" si="110"/>
        <v>0</v>
      </c>
      <c r="T196" s="56">
        <f t="shared" si="110"/>
        <v>0</v>
      </c>
    </row>
    <row r="197" spans="1:20">
      <c r="A197" s="152">
        <f>Inputs!D115</f>
        <v>126900</v>
      </c>
      <c r="B197" s="92" t="str">
        <f t="shared" si="90"/>
        <v>Tauranga City</v>
      </c>
      <c r="C197" s="56">
        <f t="shared" ref="C197:T197" si="111">$A197*C27</f>
        <v>0</v>
      </c>
      <c r="D197" s="56">
        <f t="shared" si="111"/>
        <v>0</v>
      </c>
      <c r="E197" s="56">
        <f t="shared" si="111"/>
        <v>0</v>
      </c>
      <c r="F197" s="56">
        <f t="shared" si="111"/>
        <v>0</v>
      </c>
      <c r="G197" s="56">
        <f t="shared" si="111"/>
        <v>0</v>
      </c>
      <c r="H197" s="56">
        <f t="shared" si="111"/>
        <v>0</v>
      </c>
      <c r="I197" s="56">
        <f t="shared" si="111"/>
        <v>0</v>
      </c>
      <c r="J197" s="56">
        <f t="shared" si="111"/>
        <v>0</v>
      </c>
      <c r="K197" s="56">
        <f t="shared" si="111"/>
        <v>0</v>
      </c>
      <c r="L197" s="227">
        <f t="shared" si="111"/>
        <v>0</v>
      </c>
      <c r="M197" s="56">
        <f t="shared" si="111"/>
        <v>0</v>
      </c>
      <c r="N197" s="56">
        <f t="shared" si="111"/>
        <v>126900</v>
      </c>
      <c r="O197" s="56">
        <f t="shared" si="111"/>
        <v>0</v>
      </c>
      <c r="P197" s="56">
        <f t="shared" si="111"/>
        <v>0</v>
      </c>
      <c r="Q197" s="56">
        <f t="shared" si="111"/>
        <v>0</v>
      </c>
      <c r="R197" s="56">
        <f t="shared" si="111"/>
        <v>0</v>
      </c>
      <c r="S197" s="56">
        <f t="shared" si="111"/>
        <v>0</v>
      </c>
      <c r="T197" s="56">
        <f t="shared" si="111"/>
        <v>0</v>
      </c>
    </row>
    <row r="198" spans="1:20">
      <c r="A198" s="152">
        <f>Inputs!D116</f>
        <v>69900</v>
      </c>
      <c r="B198" s="92" t="str">
        <f t="shared" si="90"/>
        <v>Rotorua District</v>
      </c>
      <c r="C198" s="56">
        <f t="shared" ref="C198:T198" si="112">$A198*C28</f>
        <v>0</v>
      </c>
      <c r="D198" s="56">
        <f t="shared" si="112"/>
        <v>0</v>
      </c>
      <c r="E198" s="56">
        <f t="shared" si="112"/>
        <v>0</v>
      </c>
      <c r="F198" s="56">
        <f t="shared" si="112"/>
        <v>0</v>
      </c>
      <c r="G198" s="56">
        <f t="shared" si="112"/>
        <v>0</v>
      </c>
      <c r="H198" s="56">
        <f t="shared" si="112"/>
        <v>0</v>
      </c>
      <c r="I198" s="56">
        <f t="shared" si="112"/>
        <v>0</v>
      </c>
      <c r="J198" s="56">
        <f t="shared" si="112"/>
        <v>0</v>
      </c>
      <c r="K198" s="56">
        <f t="shared" si="112"/>
        <v>0</v>
      </c>
      <c r="L198" s="227">
        <f t="shared" si="112"/>
        <v>0</v>
      </c>
      <c r="M198" s="56">
        <f t="shared" si="112"/>
        <v>0</v>
      </c>
      <c r="N198" s="56">
        <f t="shared" si="112"/>
        <v>0</v>
      </c>
      <c r="O198" s="56">
        <f t="shared" si="112"/>
        <v>0</v>
      </c>
      <c r="P198" s="56">
        <f t="shared" si="112"/>
        <v>0</v>
      </c>
      <c r="Q198" s="56">
        <f t="shared" si="112"/>
        <v>69900</v>
      </c>
      <c r="R198" s="56">
        <f t="shared" si="112"/>
        <v>0</v>
      </c>
      <c r="S198" s="56">
        <f t="shared" si="112"/>
        <v>0</v>
      </c>
      <c r="T198" s="56">
        <f t="shared" si="112"/>
        <v>0</v>
      </c>
    </row>
    <row r="199" spans="1:20">
      <c r="A199" s="152">
        <f>Inputs!D117</f>
        <v>34600</v>
      </c>
      <c r="B199" s="92" t="str">
        <f t="shared" si="90"/>
        <v>Whakatane District</v>
      </c>
      <c r="C199" s="56">
        <f t="shared" ref="C199:T199" si="113">$A199*C29</f>
        <v>0</v>
      </c>
      <c r="D199" s="56">
        <f t="shared" si="113"/>
        <v>0</v>
      </c>
      <c r="E199" s="56">
        <f t="shared" si="113"/>
        <v>0</v>
      </c>
      <c r="F199" s="56">
        <f t="shared" si="113"/>
        <v>0</v>
      </c>
      <c r="G199" s="56">
        <f t="shared" si="113"/>
        <v>0</v>
      </c>
      <c r="H199" s="56">
        <f t="shared" si="113"/>
        <v>0</v>
      </c>
      <c r="I199" s="56">
        <f t="shared" si="113"/>
        <v>34600</v>
      </c>
      <c r="J199" s="56">
        <f t="shared" si="113"/>
        <v>0</v>
      </c>
      <c r="K199" s="56">
        <f t="shared" si="113"/>
        <v>0</v>
      </c>
      <c r="L199" s="227">
        <f t="shared" si="113"/>
        <v>0</v>
      </c>
      <c r="M199" s="56">
        <f t="shared" si="113"/>
        <v>0</v>
      </c>
      <c r="N199" s="56">
        <f t="shared" si="113"/>
        <v>0</v>
      </c>
      <c r="O199" s="56">
        <f t="shared" si="113"/>
        <v>0</v>
      </c>
      <c r="P199" s="56">
        <f t="shared" si="113"/>
        <v>0</v>
      </c>
      <c r="Q199" s="56">
        <f t="shared" si="113"/>
        <v>0</v>
      </c>
      <c r="R199" s="56">
        <f t="shared" si="113"/>
        <v>0</v>
      </c>
      <c r="S199" s="56">
        <f t="shared" si="113"/>
        <v>0</v>
      </c>
      <c r="T199" s="56">
        <f t="shared" si="113"/>
        <v>0</v>
      </c>
    </row>
    <row r="200" spans="1:20">
      <c r="A200" s="152">
        <f>Inputs!D118</f>
        <v>6640</v>
      </c>
      <c r="B200" s="92" t="str">
        <f t="shared" si="90"/>
        <v>Kawerau District</v>
      </c>
      <c r="C200" s="56">
        <f t="shared" ref="C200:T200" si="114">$A200*C30</f>
        <v>0</v>
      </c>
      <c r="D200" s="56">
        <f t="shared" si="114"/>
        <v>0</v>
      </c>
      <c r="E200" s="56">
        <f t="shared" si="114"/>
        <v>0</v>
      </c>
      <c r="F200" s="56">
        <f t="shared" si="114"/>
        <v>0</v>
      </c>
      <c r="G200" s="56">
        <f t="shared" si="114"/>
        <v>0</v>
      </c>
      <c r="H200" s="56">
        <f t="shared" si="114"/>
        <v>0</v>
      </c>
      <c r="I200" s="56">
        <f t="shared" si="114"/>
        <v>6640</v>
      </c>
      <c r="J200" s="56">
        <f t="shared" si="114"/>
        <v>0</v>
      </c>
      <c r="K200" s="56">
        <f t="shared" si="114"/>
        <v>0</v>
      </c>
      <c r="L200" s="227">
        <f t="shared" si="114"/>
        <v>0</v>
      </c>
      <c r="M200" s="56">
        <f t="shared" si="114"/>
        <v>0</v>
      </c>
      <c r="N200" s="56">
        <f t="shared" si="114"/>
        <v>0</v>
      </c>
      <c r="O200" s="56">
        <f t="shared" si="114"/>
        <v>0</v>
      </c>
      <c r="P200" s="56">
        <f t="shared" si="114"/>
        <v>0</v>
      </c>
      <c r="Q200" s="56">
        <f t="shared" si="114"/>
        <v>0</v>
      </c>
      <c r="R200" s="56">
        <f t="shared" si="114"/>
        <v>0</v>
      </c>
      <c r="S200" s="56">
        <f t="shared" si="114"/>
        <v>0</v>
      </c>
      <c r="T200" s="56">
        <f t="shared" si="114"/>
        <v>0</v>
      </c>
    </row>
    <row r="201" spans="1:20">
      <c r="A201" s="152">
        <f>Inputs!D119</f>
        <v>8920</v>
      </c>
      <c r="B201" s="92" t="str">
        <f t="shared" si="90"/>
        <v>Opotiki District</v>
      </c>
      <c r="C201" s="56">
        <f t="shared" ref="C201:T201" si="115">$A201*C31</f>
        <v>0</v>
      </c>
      <c r="D201" s="56">
        <f t="shared" si="115"/>
        <v>0</v>
      </c>
      <c r="E201" s="56">
        <f t="shared" si="115"/>
        <v>0</v>
      </c>
      <c r="F201" s="56">
        <f t="shared" si="115"/>
        <v>0</v>
      </c>
      <c r="G201" s="56">
        <f t="shared" si="115"/>
        <v>0</v>
      </c>
      <c r="H201" s="56">
        <f t="shared" si="115"/>
        <v>0</v>
      </c>
      <c r="I201" s="56">
        <f t="shared" si="115"/>
        <v>8920</v>
      </c>
      <c r="J201" s="56">
        <f t="shared" si="115"/>
        <v>0</v>
      </c>
      <c r="K201" s="56">
        <f t="shared" si="115"/>
        <v>0</v>
      </c>
      <c r="L201" s="227">
        <f t="shared" si="115"/>
        <v>0</v>
      </c>
      <c r="M201" s="56">
        <f t="shared" si="115"/>
        <v>0</v>
      </c>
      <c r="N201" s="56">
        <f t="shared" si="115"/>
        <v>0</v>
      </c>
      <c r="O201" s="56">
        <f t="shared" si="115"/>
        <v>0</v>
      </c>
      <c r="P201" s="56">
        <f t="shared" si="115"/>
        <v>0</v>
      </c>
      <c r="Q201" s="56">
        <f t="shared" si="115"/>
        <v>0</v>
      </c>
      <c r="R201" s="56">
        <f t="shared" si="115"/>
        <v>0</v>
      </c>
      <c r="S201" s="56">
        <f t="shared" si="115"/>
        <v>0</v>
      </c>
      <c r="T201" s="56">
        <f t="shared" si="115"/>
        <v>0</v>
      </c>
    </row>
    <row r="202" spans="1:20">
      <c r="A202" s="152">
        <f>Inputs!D120</f>
        <v>47100</v>
      </c>
      <c r="B202" s="92" t="str">
        <f t="shared" si="90"/>
        <v>Gisborne District</v>
      </c>
      <c r="C202" s="56">
        <f t="shared" ref="C202:T202" si="116">$A202*C32</f>
        <v>0</v>
      </c>
      <c r="D202" s="56">
        <f t="shared" si="116"/>
        <v>0</v>
      </c>
      <c r="E202" s="56">
        <f t="shared" si="116"/>
        <v>0</v>
      </c>
      <c r="F202" s="56">
        <f t="shared" si="116"/>
        <v>47100</v>
      </c>
      <c r="G202" s="56">
        <f t="shared" si="116"/>
        <v>0</v>
      </c>
      <c r="H202" s="56">
        <f t="shared" si="116"/>
        <v>0</v>
      </c>
      <c r="I202" s="56">
        <f t="shared" si="116"/>
        <v>0</v>
      </c>
      <c r="J202" s="56">
        <f t="shared" si="116"/>
        <v>0</v>
      </c>
      <c r="K202" s="56">
        <f t="shared" si="116"/>
        <v>0</v>
      </c>
      <c r="L202" s="227">
        <f t="shared" si="116"/>
        <v>0</v>
      </c>
      <c r="M202" s="56">
        <f t="shared" si="116"/>
        <v>0</v>
      </c>
      <c r="N202" s="56">
        <f t="shared" si="116"/>
        <v>0</v>
      </c>
      <c r="O202" s="56">
        <f t="shared" si="116"/>
        <v>0</v>
      </c>
      <c r="P202" s="56">
        <f t="shared" si="116"/>
        <v>0</v>
      </c>
      <c r="Q202" s="56">
        <f t="shared" si="116"/>
        <v>0</v>
      </c>
      <c r="R202" s="56">
        <f t="shared" si="116"/>
        <v>0</v>
      </c>
      <c r="S202" s="56">
        <f t="shared" si="116"/>
        <v>0</v>
      </c>
      <c r="T202" s="56">
        <f t="shared" si="116"/>
        <v>0</v>
      </c>
    </row>
    <row r="203" spans="1:20">
      <c r="A203" s="152">
        <f>Inputs!D121</f>
        <v>8200</v>
      </c>
      <c r="B203" s="92" t="str">
        <f t="shared" si="90"/>
        <v>Wairoa District</v>
      </c>
      <c r="C203" s="56">
        <f t="shared" ref="C203:T203" si="117">$A203*C33</f>
        <v>0</v>
      </c>
      <c r="D203" s="56">
        <f t="shared" si="117"/>
        <v>0</v>
      </c>
      <c r="E203" s="56">
        <f t="shared" si="117"/>
        <v>0</v>
      </c>
      <c r="F203" s="56">
        <f t="shared" si="117"/>
        <v>8200</v>
      </c>
      <c r="G203" s="56">
        <f t="shared" si="117"/>
        <v>0</v>
      </c>
      <c r="H203" s="56">
        <f t="shared" si="117"/>
        <v>0</v>
      </c>
      <c r="I203" s="56">
        <f t="shared" si="117"/>
        <v>0</v>
      </c>
      <c r="J203" s="56">
        <f t="shared" si="117"/>
        <v>0</v>
      </c>
      <c r="K203" s="56">
        <f t="shared" si="117"/>
        <v>0</v>
      </c>
      <c r="L203" s="227">
        <f t="shared" si="117"/>
        <v>0</v>
      </c>
      <c r="M203" s="56">
        <f t="shared" si="117"/>
        <v>0</v>
      </c>
      <c r="N203" s="56">
        <f t="shared" si="117"/>
        <v>0</v>
      </c>
      <c r="O203" s="56">
        <f t="shared" si="117"/>
        <v>0</v>
      </c>
      <c r="P203" s="56">
        <f t="shared" si="117"/>
        <v>0</v>
      </c>
      <c r="Q203" s="56">
        <f t="shared" si="117"/>
        <v>0</v>
      </c>
      <c r="R203" s="56">
        <f t="shared" si="117"/>
        <v>0</v>
      </c>
      <c r="S203" s="56">
        <f t="shared" si="117"/>
        <v>0</v>
      </c>
      <c r="T203" s="56">
        <f t="shared" si="117"/>
        <v>0</v>
      </c>
    </row>
    <row r="204" spans="1:20">
      <c r="A204" s="152">
        <f>Inputs!D122</f>
        <v>77200</v>
      </c>
      <c r="B204" s="92" t="str">
        <f t="shared" si="90"/>
        <v>Hastings District</v>
      </c>
      <c r="C204" s="56">
        <f t="shared" ref="C204:T204" si="118">$A204*C34</f>
        <v>0</v>
      </c>
      <c r="D204" s="56">
        <f t="shared" si="118"/>
        <v>0</v>
      </c>
      <c r="E204" s="56">
        <f t="shared" si="118"/>
        <v>0</v>
      </c>
      <c r="F204" s="56">
        <f t="shared" si="118"/>
        <v>0</v>
      </c>
      <c r="G204" s="56">
        <f t="shared" si="118"/>
        <v>0</v>
      </c>
      <c r="H204" s="56">
        <f t="shared" si="118"/>
        <v>0</v>
      </c>
      <c r="I204" s="56">
        <f t="shared" si="118"/>
        <v>0</v>
      </c>
      <c r="J204" s="56">
        <f t="shared" si="118"/>
        <v>0</v>
      </c>
      <c r="K204" s="56">
        <f t="shared" si="118"/>
        <v>0</v>
      </c>
      <c r="L204" s="227">
        <f t="shared" si="118"/>
        <v>0</v>
      </c>
      <c r="M204" s="56">
        <f t="shared" si="118"/>
        <v>0</v>
      </c>
      <c r="N204" s="56">
        <f t="shared" si="118"/>
        <v>0</v>
      </c>
      <c r="O204" s="56">
        <f t="shared" si="118"/>
        <v>0</v>
      </c>
      <c r="P204" s="56">
        <f t="shared" si="118"/>
        <v>0</v>
      </c>
      <c r="Q204" s="56">
        <f t="shared" si="118"/>
        <v>77200</v>
      </c>
      <c r="R204" s="56">
        <f t="shared" si="118"/>
        <v>0</v>
      </c>
      <c r="S204" s="56">
        <f t="shared" si="118"/>
        <v>0</v>
      </c>
      <c r="T204" s="56">
        <f t="shared" si="118"/>
        <v>0</v>
      </c>
    </row>
    <row r="205" spans="1:20">
      <c r="A205" s="152">
        <f>Inputs!D123</f>
        <v>58300</v>
      </c>
      <c r="B205" s="92" t="str">
        <f t="shared" si="90"/>
        <v>Napier City</v>
      </c>
      <c r="C205" s="56">
        <f t="shared" ref="C205:T205" si="119">$A205*C35</f>
        <v>0</v>
      </c>
      <c r="D205" s="56">
        <f t="shared" si="119"/>
        <v>0</v>
      </c>
      <c r="E205" s="56">
        <f t="shared" si="119"/>
        <v>0</v>
      </c>
      <c r="F205" s="56">
        <f t="shared" si="119"/>
        <v>0</v>
      </c>
      <c r="G205" s="56">
        <f t="shared" si="119"/>
        <v>0</v>
      </c>
      <c r="H205" s="56">
        <f t="shared" si="119"/>
        <v>0</v>
      </c>
      <c r="I205" s="56">
        <f t="shared" si="119"/>
        <v>0</v>
      </c>
      <c r="J205" s="56">
        <f t="shared" si="119"/>
        <v>0</v>
      </c>
      <c r="K205" s="56">
        <f t="shared" si="119"/>
        <v>0</v>
      </c>
      <c r="L205" s="227">
        <f t="shared" si="119"/>
        <v>0</v>
      </c>
      <c r="M205" s="56">
        <f t="shared" si="119"/>
        <v>0</v>
      </c>
      <c r="N205" s="56">
        <f t="shared" si="119"/>
        <v>0</v>
      </c>
      <c r="O205" s="56">
        <f t="shared" si="119"/>
        <v>0</v>
      </c>
      <c r="P205" s="56">
        <f t="shared" si="119"/>
        <v>0</v>
      </c>
      <c r="Q205" s="56">
        <f t="shared" si="119"/>
        <v>58300</v>
      </c>
      <c r="R205" s="56">
        <f t="shared" si="119"/>
        <v>0</v>
      </c>
      <c r="S205" s="56">
        <f t="shared" si="119"/>
        <v>0</v>
      </c>
      <c r="T205" s="56">
        <f t="shared" si="119"/>
        <v>0</v>
      </c>
    </row>
    <row r="206" spans="1:20">
      <c r="A206" s="152">
        <f>Inputs!D124</f>
        <v>13400</v>
      </c>
      <c r="B206" s="92" t="str">
        <f t="shared" si="90"/>
        <v>Central Hawke's Bay District</v>
      </c>
      <c r="C206" s="56">
        <f t="shared" ref="C206:T206" si="120">$A206*C36</f>
        <v>0</v>
      </c>
      <c r="D206" s="56">
        <f t="shared" si="120"/>
        <v>0</v>
      </c>
      <c r="E206" s="56">
        <f t="shared" si="120"/>
        <v>13400</v>
      </c>
      <c r="F206" s="56">
        <f t="shared" si="120"/>
        <v>0</v>
      </c>
      <c r="G206" s="56">
        <f t="shared" si="120"/>
        <v>0</v>
      </c>
      <c r="H206" s="56">
        <f t="shared" si="120"/>
        <v>0</v>
      </c>
      <c r="I206" s="56">
        <f t="shared" si="120"/>
        <v>0</v>
      </c>
      <c r="J206" s="56">
        <f t="shared" si="120"/>
        <v>0</v>
      </c>
      <c r="K206" s="56">
        <f t="shared" si="120"/>
        <v>0</v>
      </c>
      <c r="L206" s="227">
        <f t="shared" si="120"/>
        <v>0</v>
      </c>
      <c r="M206" s="56">
        <f t="shared" si="120"/>
        <v>0</v>
      </c>
      <c r="N206" s="56">
        <f t="shared" si="120"/>
        <v>0</v>
      </c>
      <c r="O206" s="56">
        <f t="shared" si="120"/>
        <v>0</v>
      </c>
      <c r="P206" s="56">
        <f t="shared" si="120"/>
        <v>0</v>
      </c>
      <c r="Q206" s="56">
        <f t="shared" si="120"/>
        <v>0</v>
      </c>
      <c r="R206" s="56">
        <f t="shared" si="120"/>
        <v>0</v>
      </c>
      <c r="S206" s="56">
        <f t="shared" si="120"/>
        <v>0</v>
      </c>
      <c r="T206" s="56">
        <f t="shared" si="120"/>
        <v>0</v>
      </c>
    </row>
    <row r="207" spans="1:20">
      <c r="A207" s="152">
        <f>Inputs!D125</f>
        <v>74800</v>
      </c>
      <c r="B207" s="92" t="str">
        <f t="shared" si="90"/>
        <v>New Plymouth District</v>
      </c>
      <c r="C207" s="56">
        <f t="shared" ref="C207:T207" si="121">$A207*C37</f>
        <v>0</v>
      </c>
      <c r="D207" s="56">
        <f t="shared" si="121"/>
        <v>0</v>
      </c>
      <c r="E207" s="56">
        <f t="shared" si="121"/>
        <v>0</v>
      </c>
      <c r="F207" s="56">
        <f t="shared" si="121"/>
        <v>0</v>
      </c>
      <c r="G207" s="56">
        <f t="shared" si="121"/>
        <v>0</v>
      </c>
      <c r="H207" s="56">
        <f t="shared" si="121"/>
        <v>0</v>
      </c>
      <c r="I207" s="56">
        <f t="shared" si="121"/>
        <v>0</v>
      </c>
      <c r="J207" s="56">
        <f t="shared" si="121"/>
        <v>0</v>
      </c>
      <c r="K207" s="56">
        <f t="shared" si="121"/>
        <v>0</v>
      </c>
      <c r="L207" s="227">
        <f t="shared" si="121"/>
        <v>0</v>
      </c>
      <c r="M207" s="56">
        <f t="shared" si="121"/>
        <v>0</v>
      </c>
      <c r="N207" s="56">
        <f t="shared" si="121"/>
        <v>74800</v>
      </c>
      <c r="O207" s="56">
        <f t="shared" si="121"/>
        <v>0</v>
      </c>
      <c r="P207" s="56">
        <f t="shared" si="121"/>
        <v>0</v>
      </c>
      <c r="Q207" s="56">
        <f t="shared" si="121"/>
        <v>0</v>
      </c>
      <c r="R207" s="56">
        <f t="shared" si="121"/>
        <v>0</v>
      </c>
      <c r="S207" s="56">
        <f t="shared" si="121"/>
        <v>0</v>
      </c>
      <c r="T207" s="56">
        <f t="shared" si="121"/>
        <v>0</v>
      </c>
    </row>
    <row r="208" spans="1:20">
      <c r="A208" s="152">
        <f>Inputs!D126</f>
        <v>8960</v>
      </c>
      <c r="B208" s="92" t="str">
        <f t="shared" si="90"/>
        <v>Stratford District</v>
      </c>
      <c r="C208" s="56">
        <f t="shared" ref="C208:T208" si="122">$A208*C38</f>
        <v>0</v>
      </c>
      <c r="D208" s="56">
        <f t="shared" si="122"/>
        <v>0</v>
      </c>
      <c r="E208" s="56">
        <f t="shared" si="122"/>
        <v>0</v>
      </c>
      <c r="F208" s="56">
        <f t="shared" si="122"/>
        <v>0</v>
      </c>
      <c r="G208" s="56">
        <f t="shared" si="122"/>
        <v>0</v>
      </c>
      <c r="H208" s="56">
        <f t="shared" si="122"/>
        <v>0</v>
      </c>
      <c r="I208" s="56">
        <f t="shared" si="122"/>
        <v>0</v>
      </c>
      <c r="J208" s="56">
        <f t="shared" si="122"/>
        <v>0</v>
      </c>
      <c r="K208" s="56">
        <f t="shared" si="122"/>
        <v>0</v>
      </c>
      <c r="L208" s="227">
        <f t="shared" si="122"/>
        <v>0</v>
      </c>
      <c r="M208" s="56">
        <f t="shared" si="122"/>
        <v>0</v>
      </c>
      <c r="N208" s="56">
        <f t="shared" si="122"/>
        <v>8960</v>
      </c>
      <c r="O208" s="56">
        <f t="shared" si="122"/>
        <v>0</v>
      </c>
      <c r="P208" s="56">
        <f t="shared" si="122"/>
        <v>0</v>
      </c>
      <c r="Q208" s="56">
        <f t="shared" si="122"/>
        <v>0</v>
      </c>
      <c r="R208" s="56">
        <f t="shared" si="122"/>
        <v>0</v>
      </c>
      <c r="S208" s="56">
        <f t="shared" si="122"/>
        <v>0</v>
      </c>
      <c r="T208" s="56">
        <f t="shared" si="122"/>
        <v>0</v>
      </c>
    </row>
    <row r="209" spans="1:20">
      <c r="A209" s="152">
        <f>Inputs!D127</f>
        <v>26800</v>
      </c>
      <c r="B209" s="92" t="str">
        <f t="shared" si="90"/>
        <v>South Taranaki District</v>
      </c>
      <c r="C209" s="56">
        <f t="shared" ref="C209:T209" si="123">$A209*C39</f>
        <v>0</v>
      </c>
      <c r="D209" s="56">
        <f t="shared" si="123"/>
        <v>0</v>
      </c>
      <c r="E209" s="56">
        <f t="shared" si="123"/>
        <v>0</v>
      </c>
      <c r="F209" s="56">
        <f t="shared" si="123"/>
        <v>0</v>
      </c>
      <c r="G209" s="56">
        <f t="shared" si="123"/>
        <v>0</v>
      </c>
      <c r="H209" s="56">
        <f t="shared" si="123"/>
        <v>0</v>
      </c>
      <c r="I209" s="56">
        <f t="shared" si="123"/>
        <v>0</v>
      </c>
      <c r="J209" s="56">
        <f t="shared" si="123"/>
        <v>0</v>
      </c>
      <c r="K209" s="56">
        <f t="shared" si="123"/>
        <v>0</v>
      </c>
      <c r="L209" s="227">
        <f t="shared" si="123"/>
        <v>0</v>
      </c>
      <c r="M209" s="56">
        <f t="shared" si="123"/>
        <v>0</v>
      </c>
      <c r="N209" s="56">
        <f t="shared" si="123"/>
        <v>26800</v>
      </c>
      <c r="O209" s="56">
        <f t="shared" si="123"/>
        <v>0</v>
      </c>
      <c r="P209" s="56">
        <f t="shared" si="123"/>
        <v>0</v>
      </c>
      <c r="Q209" s="56">
        <f t="shared" si="123"/>
        <v>0</v>
      </c>
      <c r="R209" s="56">
        <f t="shared" si="123"/>
        <v>0</v>
      </c>
      <c r="S209" s="56">
        <f t="shared" si="123"/>
        <v>0</v>
      </c>
      <c r="T209" s="56">
        <f t="shared" si="123"/>
        <v>0</v>
      </c>
    </row>
    <row r="210" spans="1:20">
      <c r="A210" s="152">
        <f>Inputs!D128</f>
        <v>13050</v>
      </c>
      <c r="B210" s="92" t="str">
        <f t="shared" si="90"/>
        <v>Ruapehu District</v>
      </c>
      <c r="C210" s="56">
        <f t="shared" ref="C210:T210" si="124">$A210*C40</f>
        <v>0</v>
      </c>
      <c r="D210" s="56">
        <f t="shared" si="124"/>
        <v>0</v>
      </c>
      <c r="E210" s="56">
        <f t="shared" si="124"/>
        <v>0</v>
      </c>
      <c r="F210" s="56">
        <f t="shared" si="124"/>
        <v>0</v>
      </c>
      <c r="G210" s="56">
        <f t="shared" si="124"/>
        <v>0</v>
      </c>
      <c r="H210" s="56">
        <f t="shared" si="124"/>
        <v>0</v>
      </c>
      <c r="I210" s="56">
        <f t="shared" si="124"/>
        <v>0</v>
      </c>
      <c r="J210" s="56">
        <f t="shared" si="124"/>
        <v>0</v>
      </c>
      <c r="K210" s="56">
        <f t="shared" si="124"/>
        <v>0</v>
      </c>
      <c r="L210" s="227">
        <f t="shared" si="124"/>
        <v>0</v>
      </c>
      <c r="M210" s="56">
        <f t="shared" si="124"/>
        <v>0</v>
      </c>
      <c r="N210" s="56">
        <f t="shared" si="124"/>
        <v>0</v>
      </c>
      <c r="O210" s="56">
        <f t="shared" si="124"/>
        <v>9433.4917127071803</v>
      </c>
      <c r="P210" s="56">
        <f t="shared" si="124"/>
        <v>0</v>
      </c>
      <c r="Q210" s="56">
        <f t="shared" si="124"/>
        <v>0</v>
      </c>
      <c r="R210" s="56">
        <f t="shared" si="124"/>
        <v>0</v>
      </c>
      <c r="S210" s="56">
        <f t="shared" si="124"/>
        <v>0</v>
      </c>
      <c r="T210" s="56">
        <f t="shared" si="124"/>
        <v>0</v>
      </c>
    </row>
    <row r="211" spans="1:20">
      <c r="A211" s="152">
        <f>Inputs!D129</f>
        <v>43100</v>
      </c>
      <c r="B211" s="92" t="str">
        <f t="shared" si="90"/>
        <v>Wanganui District</v>
      </c>
      <c r="C211" s="56">
        <f t="shared" ref="C211:T211" si="125">$A211*C41</f>
        <v>0</v>
      </c>
      <c r="D211" s="56">
        <f t="shared" si="125"/>
        <v>0</v>
      </c>
      <c r="E211" s="56">
        <f t="shared" si="125"/>
        <v>0</v>
      </c>
      <c r="F211" s="56">
        <f t="shared" si="125"/>
        <v>0</v>
      </c>
      <c r="G211" s="56">
        <f t="shared" si="125"/>
        <v>0</v>
      </c>
      <c r="H211" s="56">
        <f t="shared" si="125"/>
        <v>0</v>
      </c>
      <c r="I211" s="56">
        <f t="shared" si="125"/>
        <v>0</v>
      </c>
      <c r="J211" s="56">
        <f t="shared" si="125"/>
        <v>0</v>
      </c>
      <c r="K211" s="56">
        <f t="shared" si="125"/>
        <v>0</v>
      </c>
      <c r="L211" s="227">
        <f t="shared" si="125"/>
        <v>0</v>
      </c>
      <c r="M211" s="56">
        <f t="shared" si="125"/>
        <v>0</v>
      </c>
      <c r="N211" s="56">
        <f t="shared" si="125"/>
        <v>43100</v>
      </c>
      <c r="O211" s="56">
        <f t="shared" si="125"/>
        <v>0</v>
      </c>
      <c r="P211" s="56">
        <f t="shared" si="125"/>
        <v>0</v>
      </c>
      <c r="Q211" s="56">
        <f t="shared" si="125"/>
        <v>0</v>
      </c>
      <c r="R211" s="56">
        <f t="shared" si="125"/>
        <v>0</v>
      </c>
      <c r="S211" s="56">
        <f t="shared" si="125"/>
        <v>0</v>
      </c>
      <c r="T211" s="56">
        <f t="shared" si="125"/>
        <v>0</v>
      </c>
    </row>
    <row r="212" spans="1:20">
      <c r="A212" s="152">
        <f>Inputs!D130</f>
        <v>14500</v>
      </c>
      <c r="B212" s="92" t="str">
        <f t="shared" si="90"/>
        <v>Rangitikei District</v>
      </c>
      <c r="C212" s="56">
        <f t="shared" ref="C212:T212" si="126">$A212*C42</f>
        <v>0</v>
      </c>
      <c r="D212" s="56">
        <f t="shared" si="126"/>
        <v>0</v>
      </c>
      <c r="E212" s="56">
        <f t="shared" si="126"/>
        <v>0</v>
      </c>
      <c r="F212" s="56">
        <f t="shared" si="126"/>
        <v>0</v>
      </c>
      <c r="G212" s="56">
        <f t="shared" si="126"/>
        <v>0</v>
      </c>
      <c r="H212" s="56">
        <f t="shared" si="126"/>
        <v>0</v>
      </c>
      <c r="I212" s="56">
        <f t="shared" si="126"/>
        <v>0</v>
      </c>
      <c r="J212" s="56">
        <f t="shared" si="126"/>
        <v>0</v>
      </c>
      <c r="K212" s="56">
        <f t="shared" si="126"/>
        <v>0</v>
      </c>
      <c r="L212" s="227">
        <f t="shared" si="126"/>
        <v>0</v>
      </c>
      <c r="M212" s="56">
        <f t="shared" si="126"/>
        <v>0</v>
      </c>
      <c r="N212" s="56">
        <f t="shared" si="126"/>
        <v>14500</v>
      </c>
      <c r="O212" s="56">
        <f t="shared" si="126"/>
        <v>0</v>
      </c>
      <c r="P212" s="56">
        <f t="shared" si="126"/>
        <v>0</v>
      </c>
      <c r="Q212" s="56">
        <f t="shared" si="126"/>
        <v>0</v>
      </c>
      <c r="R212" s="56">
        <f t="shared" si="126"/>
        <v>0</v>
      </c>
      <c r="S212" s="56">
        <f t="shared" si="126"/>
        <v>0</v>
      </c>
      <c r="T212" s="56">
        <f t="shared" si="126"/>
        <v>0</v>
      </c>
    </row>
    <row r="213" spans="1:20">
      <c r="A213" s="152">
        <f>Inputs!D131</f>
        <v>30900</v>
      </c>
      <c r="B213" s="92" t="str">
        <f t="shared" si="90"/>
        <v>Manawatu District</v>
      </c>
      <c r="C213" s="56">
        <f t="shared" ref="C213:T213" si="127">$A213*C43</f>
        <v>0</v>
      </c>
      <c r="D213" s="56">
        <f t="shared" si="127"/>
        <v>0</v>
      </c>
      <c r="E213" s="56">
        <f t="shared" si="127"/>
        <v>0</v>
      </c>
      <c r="F213" s="56">
        <f t="shared" si="127"/>
        <v>0</v>
      </c>
      <c r="G213" s="56">
        <f t="shared" si="127"/>
        <v>0</v>
      </c>
      <c r="H213" s="56">
        <f t="shared" si="127"/>
        <v>0</v>
      </c>
      <c r="I213" s="56">
        <f t="shared" si="127"/>
        <v>0</v>
      </c>
      <c r="J213" s="56">
        <f t="shared" si="127"/>
        <v>0</v>
      </c>
      <c r="K213" s="56">
        <f t="shared" si="127"/>
        <v>0</v>
      </c>
      <c r="L213" s="227">
        <f t="shared" si="127"/>
        <v>0</v>
      </c>
      <c r="M213" s="56">
        <f t="shared" si="127"/>
        <v>0</v>
      </c>
      <c r="N213" s="56">
        <f t="shared" si="127"/>
        <v>30900</v>
      </c>
      <c r="O213" s="56">
        <f t="shared" si="127"/>
        <v>0</v>
      </c>
      <c r="P213" s="56">
        <f t="shared" si="127"/>
        <v>0</v>
      </c>
      <c r="Q213" s="56">
        <f t="shared" si="127"/>
        <v>0</v>
      </c>
      <c r="R213" s="56">
        <f t="shared" si="127"/>
        <v>0</v>
      </c>
      <c r="S213" s="56">
        <f t="shared" si="127"/>
        <v>0</v>
      </c>
      <c r="T213" s="56">
        <f t="shared" si="127"/>
        <v>0</v>
      </c>
    </row>
    <row r="214" spans="1:20">
      <c r="A214" s="152">
        <f>Inputs!D132</f>
        <v>85800</v>
      </c>
      <c r="B214" s="92" t="str">
        <f t="shared" si="90"/>
        <v>Palmerston North City</v>
      </c>
      <c r="C214" s="56">
        <f t="shared" ref="C214:T214" si="128">$A214*C44</f>
        <v>0</v>
      </c>
      <c r="D214" s="56">
        <f t="shared" si="128"/>
        <v>0</v>
      </c>
      <c r="E214" s="56">
        <f t="shared" si="128"/>
        <v>0</v>
      </c>
      <c r="F214" s="56">
        <f t="shared" si="128"/>
        <v>0</v>
      </c>
      <c r="G214" s="56">
        <f t="shared" si="128"/>
        <v>0</v>
      </c>
      <c r="H214" s="56">
        <f t="shared" si="128"/>
        <v>0</v>
      </c>
      <c r="I214" s="56">
        <f t="shared" si="128"/>
        <v>0</v>
      </c>
      <c r="J214" s="56">
        <f t="shared" si="128"/>
        <v>0</v>
      </c>
      <c r="K214" s="56">
        <f t="shared" si="128"/>
        <v>0</v>
      </c>
      <c r="L214" s="227">
        <f t="shared" si="128"/>
        <v>0</v>
      </c>
      <c r="M214" s="56">
        <f t="shared" si="128"/>
        <v>0</v>
      </c>
      <c r="N214" s="56">
        <f t="shared" si="128"/>
        <v>85800</v>
      </c>
      <c r="O214" s="56">
        <f t="shared" si="128"/>
        <v>0</v>
      </c>
      <c r="P214" s="56">
        <f t="shared" si="128"/>
        <v>0</v>
      </c>
      <c r="Q214" s="56">
        <f t="shared" si="128"/>
        <v>0</v>
      </c>
      <c r="R214" s="56">
        <f t="shared" si="128"/>
        <v>0</v>
      </c>
      <c r="S214" s="56">
        <f t="shared" si="128"/>
        <v>0</v>
      </c>
      <c r="T214" s="56">
        <f t="shared" si="128"/>
        <v>0</v>
      </c>
    </row>
    <row r="215" spans="1:20">
      <c r="A215" s="152">
        <f>Inputs!D133</f>
        <v>17550</v>
      </c>
      <c r="B215" s="92" t="str">
        <f t="shared" si="90"/>
        <v>Tararua District</v>
      </c>
      <c r="C215" s="56">
        <f t="shared" ref="C215:T215" si="129">$A215*C45</f>
        <v>0</v>
      </c>
      <c r="D215" s="56">
        <f t="shared" si="129"/>
        <v>0</v>
      </c>
      <c r="E215" s="56">
        <f t="shared" si="129"/>
        <v>0</v>
      </c>
      <c r="F215" s="56">
        <f t="shared" si="129"/>
        <v>0</v>
      </c>
      <c r="G215" s="56">
        <f t="shared" si="129"/>
        <v>0</v>
      </c>
      <c r="H215" s="56">
        <f t="shared" si="129"/>
        <v>0</v>
      </c>
      <c r="I215" s="56">
        <f t="shared" si="129"/>
        <v>0</v>
      </c>
      <c r="J215" s="56">
        <f t="shared" si="129"/>
        <v>0</v>
      </c>
      <c r="K215" s="56">
        <f t="shared" si="129"/>
        <v>0</v>
      </c>
      <c r="L215" s="227">
        <f t="shared" si="129"/>
        <v>0</v>
      </c>
      <c r="M215" s="56">
        <f t="shared" si="129"/>
        <v>0</v>
      </c>
      <c r="N215" s="56">
        <f t="shared" si="129"/>
        <v>0</v>
      </c>
      <c r="O215" s="56">
        <f t="shared" si="129"/>
        <v>0</v>
      </c>
      <c r="P215" s="56">
        <f t="shared" si="129"/>
        <v>0</v>
      </c>
      <c r="Q215" s="56">
        <f t="shared" si="129"/>
        <v>0</v>
      </c>
      <c r="R215" s="56">
        <f t="shared" si="129"/>
        <v>0</v>
      </c>
      <c r="S215" s="56">
        <f t="shared" si="129"/>
        <v>0</v>
      </c>
      <c r="T215" s="56">
        <f t="shared" si="129"/>
        <v>12943.685106382978</v>
      </c>
    </row>
    <row r="216" spans="1:20">
      <c r="A216" s="152">
        <f>Inputs!D134</f>
        <v>30900</v>
      </c>
      <c r="B216" s="92" t="str">
        <f t="shared" si="90"/>
        <v>Horowhenua District</v>
      </c>
      <c r="C216" s="56">
        <f t="shared" ref="C216:T216" si="130">$A216*C46</f>
        <v>0</v>
      </c>
      <c r="D216" s="56">
        <f t="shared" si="130"/>
        <v>0</v>
      </c>
      <c r="E216" s="56">
        <f t="shared" si="130"/>
        <v>0</v>
      </c>
      <c r="F216" s="56">
        <f t="shared" si="130"/>
        <v>0</v>
      </c>
      <c r="G216" s="56">
        <f t="shared" si="130"/>
        <v>0</v>
      </c>
      <c r="H216" s="56">
        <f t="shared" si="130"/>
        <v>0</v>
      </c>
      <c r="I216" s="56">
        <f t="shared" si="130"/>
        <v>0</v>
      </c>
      <c r="J216" s="56">
        <f t="shared" si="130"/>
        <v>0</v>
      </c>
      <c r="K216" s="56">
        <f t="shared" si="130"/>
        <v>0</v>
      </c>
      <c r="L216" s="227">
        <f t="shared" si="130"/>
        <v>0</v>
      </c>
      <c r="M216" s="56">
        <f t="shared" si="130"/>
        <v>0</v>
      </c>
      <c r="N216" s="56">
        <f t="shared" si="130"/>
        <v>0</v>
      </c>
      <c r="O216" s="56">
        <f t="shared" si="130"/>
        <v>0</v>
      </c>
      <c r="P216" s="56">
        <f t="shared" si="130"/>
        <v>0</v>
      </c>
      <c r="Q216" s="56">
        <f t="shared" si="130"/>
        <v>0</v>
      </c>
      <c r="R216" s="56">
        <f t="shared" si="130"/>
        <v>0</v>
      </c>
      <c r="S216" s="56">
        <f t="shared" si="130"/>
        <v>0</v>
      </c>
      <c r="T216" s="56">
        <f t="shared" si="130"/>
        <v>30900</v>
      </c>
    </row>
    <row r="217" spans="1:20">
      <c r="A217" s="152">
        <f>Inputs!D135</f>
        <v>53400</v>
      </c>
      <c r="B217" s="92" t="str">
        <f t="shared" si="90"/>
        <v>Kapiti Coast District</v>
      </c>
      <c r="C217" s="56">
        <f t="shared" ref="C217:T217" si="131">$A217*C47</f>
        <v>0</v>
      </c>
      <c r="D217" s="56">
        <f t="shared" si="131"/>
        <v>0</v>
      </c>
      <c r="E217" s="56">
        <f t="shared" si="131"/>
        <v>0</v>
      </c>
      <c r="F217" s="56">
        <f t="shared" si="131"/>
        <v>0</v>
      </c>
      <c r="G217" s="56">
        <f t="shared" si="131"/>
        <v>0</v>
      </c>
      <c r="H217" s="56">
        <f t="shared" si="131"/>
        <v>0</v>
      </c>
      <c r="I217" s="56">
        <f t="shared" si="131"/>
        <v>0</v>
      </c>
      <c r="J217" s="56">
        <f t="shared" si="131"/>
        <v>0</v>
      </c>
      <c r="K217" s="56">
        <f t="shared" si="131"/>
        <v>0</v>
      </c>
      <c r="L217" s="227">
        <f t="shared" si="131"/>
        <v>0</v>
      </c>
      <c r="M217" s="56">
        <f t="shared" si="131"/>
        <v>0</v>
      </c>
      <c r="N217" s="56">
        <f t="shared" si="131"/>
        <v>0</v>
      </c>
      <c r="O217" s="56">
        <f t="shared" si="131"/>
        <v>0</v>
      </c>
      <c r="P217" s="56">
        <f t="shared" si="131"/>
        <v>0</v>
      </c>
      <c r="Q217" s="56">
        <f t="shared" si="131"/>
        <v>0</v>
      </c>
      <c r="R217" s="56">
        <f t="shared" si="131"/>
        <v>0</v>
      </c>
      <c r="S217" s="56">
        <f t="shared" si="131"/>
        <v>0</v>
      </c>
      <c r="T217" s="56">
        <f t="shared" si="131"/>
        <v>53400</v>
      </c>
    </row>
    <row r="218" spans="1:20">
      <c r="A218" s="152">
        <f>Inputs!D136</f>
        <v>53900</v>
      </c>
      <c r="B218" s="92" t="str">
        <f t="shared" si="90"/>
        <v>Porirua City</v>
      </c>
      <c r="C218" s="56">
        <f t="shared" ref="C218:T218" si="132">$A218*C48</f>
        <v>0</v>
      </c>
      <c r="D218" s="56">
        <f t="shared" si="132"/>
        <v>0</v>
      </c>
      <c r="E218" s="56">
        <f t="shared" si="132"/>
        <v>0</v>
      </c>
      <c r="F218" s="56">
        <f t="shared" si="132"/>
        <v>0</v>
      </c>
      <c r="G218" s="56">
        <f t="shared" si="132"/>
        <v>0</v>
      </c>
      <c r="H218" s="56">
        <f t="shared" si="132"/>
        <v>0</v>
      </c>
      <c r="I218" s="56">
        <f t="shared" si="132"/>
        <v>0</v>
      </c>
      <c r="J218" s="56">
        <f t="shared" si="132"/>
        <v>0</v>
      </c>
      <c r="K218" s="56">
        <f t="shared" si="132"/>
        <v>0</v>
      </c>
      <c r="L218" s="227">
        <f t="shared" si="132"/>
        <v>0</v>
      </c>
      <c r="M218" s="56">
        <f t="shared" si="132"/>
        <v>0</v>
      </c>
      <c r="N218" s="56">
        <f t="shared" si="132"/>
        <v>0</v>
      </c>
      <c r="O218" s="56">
        <f t="shared" si="132"/>
        <v>0</v>
      </c>
      <c r="P218" s="56">
        <f t="shared" si="132"/>
        <v>0</v>
      </c>
      <c r="Q218" s="56">
        <f t="shared" si="132"/>
        <v>0</v>
      </c>
      <c r="R218" s="56">
        <f t="shared" si="132"/>
        <v>0</v>
      </c>
      <c r="S218" s="56">
        <f t="shared" si="132"/>
        <v>53900</v>
      </c>
      <c r="T218" s="56">
        <f t="shared" si="132"/>
        <v>0</v>
      </c>
    </row>
    <row r="219" spans="1:20">
      <c r="A219" s="152">
        <f>Inputs!D137</f>
        <v>41900</v>
      </c>
      <c r="B219" s="92" t="str">
        <f t="shared" si="90"/>
        <v>Upper Hutt City</v>
      </c>
      <c r="C219" s="56">
        <f t="shared" ref="C219:T219" si="133">$A219*C49</f>
        <v>0</v>
      </c>
      <c r="D219" s="56">
        <f t="shared" si="133"/>
        <v>0</v>
      </c>
      <c r="E219" s="56">
        <f t="shared" si="133"/>
        <v>0</v>
      </c>
      <c r="F219" s="56">
        <f t="shared" si="133"/>
        <v>0</v>
      </c>
      <c r="G219" s="56">
        <f t="shared" si="133"/>
        <v>0</v>
      </c>
      <c r="H219" s="56">
        <f t="shared" si="133"/>
        <v>0</v>
      </c>
      <c r="I219" s="56">
        <f t="shared" si="133"/>
        <v>0</v>
      </c>
      <c r="J219" s="56">
        <f t="shared" si="133"/>
        <v>0</v>
      </c>
      <c r="K219" s="56">
        <f t="shared" si="133"/>
        <v>0</v>
      </c>
      <c r="L219" s="227">
        <f t="shared" si="133"/>
        <v>0</v>
      </c>
      <c r="M219" s="56">
        <f t="shared" si="133"/>
        <v>0</v>
      </c>
      <c r="N219" s="56">
        <f t="shared" si="133"/>
        <v>0</v>
      </c>
      <c r="O219" s="56">
        <f t="shared" si="133"/>
        <v>0</v>
      </c>
      <c r="P219" s="56">
        <f t="shared" si="133"/>
        <v>0</v>
      </c>
      <c r="Q219" s="56">
        <f t="shared" si="133"/>
        <v>0</v>
      </c>
      <c r="R219" s="56">
        <f t="shared" si="133"/>
        <v>0</v>
      </c>
      <c r="S219" s="56">
        <f t="shared" si="133"/>
        <v>41900</v>
      </c>
      <c r="T219" s="56">
        <f t="shared" si="133"/>
        <v>0</v>
      </c>
    </row>
    <row r="220" spans="1:20">
      <c r="A220" s="152">
        <f>Inputs!D138</f>
        <v>104700</v>
      </c>
      <c r="B220" s="92" t="str">
        <f t="shared" si="90"/>
        <v>Lower Hutt City</v>
      </c>
      <c r="C220" s="56">
        <f t="shared" ref="C220:T220" si="134">$A220*C50</f>
        <v>0</v>
      </c>
      <c r="D220" s="56">
        <f t="shared" si="134"/>
        <v>0</v>
      </c>
      <c r="E220" s="56">
        <f t="shared" si="134"/>
        <v>0</v>
      </c>
      <c r="F220" s="56">
        <f t="shared" si="134"/>
        <v>0</v>
      </c>
      <c r="G220" s="56">
        <f t="shared" si="134"/>
        <v>0</v>
      </c>
      <c r="H220" s="56">
        <f t="shared" si="134"/>
        <v>0</v>
      </c>
      <c r="I220" s="56">
        <f t="shared" si="134"/>
        <v>0</v>
      </c>
      <c r="J220" s="56">
        <f t="shared" si="134"/>
        <v>0</v>
      </c>
      <c r="K220" s="56">
        <f t="shared" si="134"/>
        <v>0</v>
      </c>
      <c r="L220" s="227">
        <f t="shared" si="134"/>
        <v>0</v>
      </c>
      <c r="M220" s="56">
        <f t="shared" si="134"/>
        <v>0</v>
      </c>
      <c r="N220" s="56">
        <f t="shared" si="134"/>
        <v>0</v>
      </c>
      <c r="O220" s="56">
        <f t="shared" si="134"/>
        <v>0</v>
      </c>
      <c r="P220" s="56">
        <f t="shared" si="134"/>
        <v>0</v>
      </c>
      <c r="Q220" s="56">
        <f t="shared" si="134"/>
        <v>0</v>
      </c>
      <c r="R220" s="56">
        <f t="shared" si="134"/>
        <v>0</v>
      </c>
      <c r="S220" s="56">
        <f t="shared" si="134"/>
        <v>104700</v>
      </c>
      <c r="T220" s="56">
        <f t="shared" si="134"/>
        <v>0</v>
      </c>
    </row>
    <row r="221" spans="1:20">
      <c r="A221" s="152">
        <f>Inputs!D139</f>
        <v>211800</v>
      </c>
      <c r="B221" s="92" t="str">
        <f t="shared" si="90"/>
        <v>Wellington City</v>
      </c>
      <c r="C221" s="56">
        <f t="shared" ref="C221:T221" si="135">$A221*C51</f>
        <v>0</v>
      </c>
      <c r="D221" s="56">
        <f t="shared" si="135"/>
        <v>0</v>
      </c>
      <c r="E221" s="56">
        <f t="shared" si="135"/>
        <v>0</v>
      </c>
      <c r="F221" s="56">
        <f t="shared" si="135"/>
        <v>0</v>
      </c>
      <c r="G221" s="56">
        <f t="shared" si="135"/>
        <v>0</v>
      </c>
      <c r="H221" s="56">
        <f t="shared" si="135"/>
        <v>0</v>
      </c>
      <c r="I221" s="56">
        <f t="shared" si="135"/>
        <v>0</v>
      </c>
      <c r="J221" s="56">
        <f t="shared" si="135"/>
        <v>0</v>
      </c>
      <c r="K221" s="56">
        <f t="shared" si="135"/>
        <v>0</v>
      </c>
      <c r="L221" s="227">
        <f t="shared" si="135"/>
        <v>0</v>
      </c>
      <c r="M221" s="56">
        <f t="shared" si="135"/>
        <v>0</v>
      </c>
      <c r="N221" s="56">
        <f t="shared" si="135"/>
        <v>0</v>
      </c>
      <c r="O221" s="56">
        <f t="shared" si="135"/>
        <v>0</v>
      </c>
      <c r="P221" s="56">
        <f t="shared" si="135"/>
        <v>0</v>
      </c>
      <c r="Q221" s="56">
        <f t="shared" si="135"/>
        <v>0</v>
      </c>
      <c r="R221" s="56">
        <f t="shared" si="135"/>
        <v>0</v>
      </c>
      <c r="S221" s="56">
        <f t="shared" si="135"/>
        <v>211800</v>
      </c>
      <c r="T221" s="56">
        <f t="shared" si="135"/>
        <v>0</v>
      </c>
    </row>
    <row r="222" spans="1:20">
      <c r="A222" s="152">
        <f>Inputs!D140</f>
        <v>23400</v>
      </c>
      <c r="B222" s="92" t="str">
        <f t="shared" si="90"/>
        <v>Masterton District</v>
      </c>
      <c r="C222" s="56">
        <f t="shared" ref="C222:T222" si="136">$A222*C52</f>
        <v>0</v>
      </c>
      <c r="D222" s="56">
        <f t="shared" si="136"/>
        <v>0</v>
      </c>
      <c r="E222" s="56">
        <f t="shared" si="136"/>
        <v>0</v>
      </c>
      <c r="F222" s="56">
        <f t="shared" si="136"/>
        <v>0</v>
      </c>
      <c r="G222" s="56">
        <f t="shared" si="136"/>
        <v>0</v>
      </c>
      <c r="H222" s="56">
        <f t="shared" si="136"/>
        <v>0</v>
      </c>
      <c r="I222" s="56">
        <f t="shared" si="136"/>
        <v>0</v>
      </c>
      <c r="J222" s="56">
        <f t="shared" si="136"/>
        <v>0</v>
      </c>
      <c r="K222" s="56">
        <f t="shared" si="136"/>
        <v>0</v>
      </c>
      <c r="L222" s="227">
        <f t="shared" si="136"/>
        <v>0</v>
      </c>
      <c r="M222" s="56">
        <f t="shared" si="136"/>
        <v>0</v>
      </c>
      <c r="N222" s="56">
        <f t="shared" si="136"/>
        <v>23400</v>
      </c>
      <c r="O222" s="56">
        <f t="shared" si="136"/>
        <v>0</v>
      </c>
      <c r="P222" s="56">
        <f t="shared" si="136"/>
        <v>0</v>
      </c>
      <c r="Q222" s="56">
        <f t="shared" si="136"/>
        <v>0</v>
      </c>
      <c r="R222" s="56">
        <f t="shared" si="136"/>
        <v>0</v>
      </c>
      <c r="S222" s="56">
        <f t="shared" si="136"/>
        <v>0</v>
      </c>
      <c r="T222" s="56">
        <f t="shared" si="136"/>
        <v>0</v>
      </c>
    </row>
    <row r="223" spans="1:20">
      <c r="A223" s="152">
        <f>Inputs!D141</f>
        <v>7680</v>
      </c>
      <c r="B223" s="92" t="str">
        <f t="shared" si="90"/>
        <v>Carterton District</v>
      </c>
      <c r="C223" s="56">
        <f t="shared" ref="C223:T223" si="137">$A223*C53</f>
        <v>0</v>
      </c>
      <c r="D223" s="56">
        <f t="shared" si="137"/>
        <v>0</v>
      </c>
      <c r="E223" s="56">
        <f t="shared" si="137"/>
        <v>0</v>
      </c>
      <c r="F223" s="56">
        <f t="shared" si="137"/>
        <v>0</v>
      </c>
      <c r="G223" s="56">
        <f t="shared" si="137"/>
        <v>0</v>
      </c>
      <c r="H223" s="56">
        <f t="shared" si="137"/>
        <v>0</v>
      </c>
      <c r="I223" s="56">
        <f t="shared" si="137"/>
        <v>0</v>
      </c>
      <c r="J223" s="56">
        <f t="shared" si="137"/>
        <v>0</v>
      </c>
      <c r="K223" s="56">
        <f t="shared" si="137"/>
        <v>0</v>
      </c>
      <c r="L223" s="227">
        <f t="shared" si="137"/>
        <v>0</v>
      </c>
      <c r="M223" s="56">
        <f t="shared" si="137"/>
        <v>0</v>
      </c>
      <c r="N223" s="56">
        <f t="shared" si="137"/>
        <v>7680</v>
      </c>
      <c r="O223" s="56">
        <f t="shared" si="137"/>
        <v>0</v>
      </c>
      <c r="P223" s="56">
        <f t="shared" si="137"/>
        <v>0</v>
      </c>
      <c r="Q223" s="56">
        <f t="shared" si="137"/>
        <v>0</v>
      </c>
      <c r="R223" s="56">
        <f t="shared" si="137"/>
        <v>0</v>
      </c>
      <c r="S223" s="56">
        <f t="shared" si="137"/>
        <v>0</v>
      </c>
      <c r="T223" s="56">
        <f t="shared" si="137"/>
        <v>0</v>
      </c>
    </row>
    <row r="224" spans="1:20">
      <c r="A224" s="152">
        <f>Inputs!D142</f>
        <v>9410</v>
      </c>
      <c r="B224" s="92" t="str">
        <f t="shared" si="90"/>
        <v>South Wairarapa District</v>
      </c>
      <c r="C224" s="56">
        <f t="shared" ref="C224:T224" si="138">$A224*C54</f>
        <v>0</v>
      </c>
      <c r="D224" s="56">
        <f t="shared" si="138"/>
        <v>0</v>
      </c>
      <c r="E224" s="56">
        <f t="shared" si="138"/>
        <v>0</v>
      </c>
      <c r="F224" s="56">
        <f t="shared" si="138"/>
        <v>0</v>
      </c>
      <c r="G224" s="56">
        <f t="shared" si="138"/>
        <v>0</v>
      </c>
      <c r="H224" s="56">
        <f t="shared" si="138"/>
        <v>0</v>
      </c>
      <c r="I224" s="56">
        <f t="shared" si="138"/>
        <v>0</v>
      </c>
      <c r="J224" s="56">
        <f t="shared" si="138"/>
        <v>0</v>
      </c>
      <c r="K224" s="56">
        <f t="shared" si="138"/>
        <v>0</v>
      </c>
      <c r="L224" s="227">
        <f t="shared" si="138"/>
        <v>0</v>
      </c>
      <c r="M224" s="56">
        <f t="shared" si="138"/>
        <v>0</v>
      </c>
      <c r="N224" s="56">
        <f t="shared" si="138"/>
        <v>9410</v>
      </c>
      <c r="O224" s="56">
        <f t="shared" si="138"/>
        <v>0</v>
      </c>
      <c r="P224" s="56">
        <f t="shared" si="138"/>
        <v>0</v>
      </c>
      <c r="Q224" s="56">
        <f t="shared" si="138"/>
        <v>0</v>
      </c>
      <c r="R224" s="56">
        <f t="shared" si="138"/>
        <v>0</v>
      </c>
      <c r="S224" s="56">
        <f t="shared" si="138"/>
        <v>0</v>
      </c>
      <c r="T224" s="56">
        <f t="shared" si="138"/>
        <v>0</v>
      </c>
    </row>
    <row r="225" spans="1:20">
      <c r="A225" s="152">
        <f>Inputs!D143</f>
        <v>49600</v>
      </c>
      <c r="B225" s="92" t="str">
        <f t="shared" si="90"/>
        <v>Tasman District</v>
      </c>
      <c r="C225" s="56">
        <f t="shared" ref="C225:T225" si="139">$A225*C55</f>
        <v>0</v>
      </c>
      <c r="D225" s="56">
        <f t="shared" si="139"/>
        <v>0</v>
      </c>
      <c r="E225" s="56">
        <f t="shared" si="139"/>
        <v>0</v>
      </c>
      <c r="F225" s="56">
        <f t="shared" si="139"/>
        <v>0</v>
      </c>
      <c r="G225" s="56">
        <f t="shared" si="139"/>
        <v>0</v>
      </c>
      <c r="H225" s="56">
        <f t="shared" si="139"/>
        <v>0</v>
      </c>
      <c r="I225" s="56">
        <f t="shared" si="139"/>
        <v>0</v>
      </c>
      <c r="J225" s="56">
        <f t="shared" si="139"/>
        <v>0</v>
      </c>
      <c r="K225" s="56">
        <f t="shared" si="139"/>
        <v>49600</v>
      </c>
      <c r="L225" s="227">
        <f t="shared" si="139"/>
        <v>0</v>
      </c>
      <c r="M225" s="56">
        <f t="shared" si="139"/>
        <v>0</v>
      </c>
      <c r="N225" s="56">
        <f t="shared" si="139"/>
        <v>0</v>
      </c>
      <c r="O225" s="56">
        <f t="shared" si="139"/>
        <v>0</v>
      </c>
      <c r="P225" s="56">
        <f t="shared" si="139"/>
        <v>0</v>
      </c>
      <c r="Q225" s="56">
        <f t="shared" si="139"/>
        <v>0</v>
      </c>
      <c r="R225" s="56">
        <f t="shared" si="139"/>
        <v>0</v>
      </c>
      <c r="S225" s="56">
        <f t="shared" si="139"/>
        <v>0</v>
      </c>
      <c r="T225" s="56">
        <f t="shared" si="139"/>
        <v>0</v>
      </c>
    </row>
    <row r="226" spans="1:20">
      <c r="A226" s="152">
        <f>Inputs!D144</f>
        <v>47200</v>
      </c>
      <c r="B226" s="92" t="str">
        <f t="shared" si="90"/>
        <v>Nelson City</v>
      </c>
      <c r="C226" s="56">
        <f t="shared" ref="C226:T226" si="140">$A226*C56</f>
        <v>0</v>
      </c>
      <c r="D226" s="56">
        <f t="shared" si="140"/>
        <v>0</v>
      </c>
      <c r="E226" s="56">
        <f t="shared" si="140"/>
        <v>0</v>
      </c>
      <c r="F226" s="56">
        <f t="shared" si="140"/>
        <v>0</v>
      </c>
      <c r="G226" s="56">
        <f t="shared" si="140"/>
        <v>0</v>
      </c>
      <c r="H226" s="56">
        <f t="shared" si="140"/>
        <v>0</v>
      </c>
      <c r="I226" s="56">
        <f t="shared" si="140"/>
        <v>0</v>
      </c>
      <c r="J226" s="56">
        <f t="shared" si="140"/>
        <v>47200</v>
      </c>
      <c r="K226" s="56">
        <f t="shared" si="140"/>
        <v>0</v>
      </c>
      <c r="L226" s="227">
        <f t="shared" si="140"/>
        <v>0</v>
      </c>
      <c r="M226" s="56">
        <f t="shared" si="140"/>
        <v>0</v>
      </c>
      <c r="N226" s="56">
        <f t="shared" si="140"/>
        <v>0</v>
      </c>
      <c r="O226" s="56">
        <f t="shared" si="140"/>
        <v>0</v>
      </c>
      <c r="P226" s="56">
        <f t="shared" si="140"/>
        <v>0</v>
      </c>
      <c r="Q226" s="56">
        <f t="shared" si="140"/>
        <v>0</v>
      </c>
      <c r="R226" s="56">
        <f t="shared" si="140"/>
        <v>0</v>
      </c>
      <c r="S226" s="56">
        <f t="shared" si="140"/>
        <v>0</v>
      </c>
      <c r="T226" s="56">
        <f t="shared" si="140"/>
        <v>0</v>
      </c>
    </row>
    <row r="227" spans="1:20">
      <c r="A227" s="152">
        <f>Inputs!D145</f>
        <v>47100</v>
      </c>
      <c r="B227" s="92" t="str">
        <f t="shared" si="90"/>
        <v>Marlborough District</v>
      </c>
      <c r="C227" s="56">
        <f t="shared" ref="C227:T227" si="141">$A227*C57</f>
        <v>0</v>
      </c>
      <c r="D227" s="56">
        <f t="shared" si="141"/>
        <v>0</v>
      </c>
      <c r="E227" s="56">
        <f t="shared" si="141"/>
        <v>0</v>
      </c>
      <c r="F227" s="56">
        <f t="shared" si="141"/>
        <v>0</v>
      </c>
      <c r="G227" s="56">
        <f t="shared" si="141"/>
        <v>0</v>
      </c>
      <c r="H227" s="56">
        <f t="shared" si="141"/>
        <v>0</v>
      </c>
      <c r="I227" s="56">
        <f t="shared" si="141"/>
        <v>0</v>
      </c>
      <c r="J227" s="56">
        <f t="shared" si="141"/>
        <v>0</v>
      </c>
      <c r="K227" s="56">
        <f t="shared" si="141"/>
        <v>0</v>
      </c>
      <c r="L227" s="227">
        <f t="shared" si="141"/>
        <v>0</v>
      </c>
      <c r="M227" s="56">
        <f t="shared" si="141"/>
        <v>0</v>
      </c>
      <c r="N227" s="56">
        <f t="shared" si="141"/>
        <v>0</v>
      </c>
      <c r="O227" s="56">
        <f t="shared" si="141"/>
        <v>0</v>
      </c>
      <c r="P227" s="56">
        <f t="shared" si="141"/>
        <v>0</v>
      </c>
      <c r="Q227" s="56">
        <f t="shared" si="141"/>
        <v>0</v>
      </c>
      <c r="R227" s="56">
        <f t="shared" si="141"/>
        <v>0</v>
      </c>
      <c r="S227" s="56">
        <f t="shared" si="141"/>
        <v>0</v>
      </c>
      <c r="T227" s="56">
        <f t="shared" si="141"/>
        <v>47100</v>
      </c>
    </row>
    <row r="228" spans="1:20">
      <c r="A228" s="152">
        <f>Inputs!D146</f>
        <v>3890</v>
      </c>
      <c r="B228" s="92" t="str">
        <f t="shared" si="90"/>
        <v>Kaikoura District</v>
      </c>
      <c r="C228" s="56">
        <f t="shared" ref="C228:T228" si="142">$A228*C58</f>
        <v>0</v>
      </c>
      <c r="D228" s="56">
        <f t="shared" si="142"/>
        <v>0</v>
      </c>
      <c r="E228" s="56">
        <f t="shared" si="142"/>
        <v>0</v>
      </c>
      <c r="F228" s="56">
        <f t="shared" si="142"/>
        <v>0</v>
      </c>
      <c r="G228" s="56">
        <f t="shared" si="142"/>
        <v>0</v>
      </c>
      <c r="H228" s="56">
        <f t="shared" si="142"/>
        <v>0</v>
      </c>
      <c r="I228" s="56">
        <f t="shared" si="142"/>
        <v>0</v>
      </c>
      <c r="J228" s="56">
        <f t="shared" si="142"/>
        <v>0</v>
      </c>
      <c r="K228" s="56">
        <f t="shared" si="142"/>
        <v>0</v>
      </c>
      <c r="L228" s="227">
        <f t="shared" si="142"/>
        <v>0</v>
      </c>
      <c r="M228" s="56">
        <f t="shared" si="142"/>
        <v>0</v>
      </c>
      <c r="N228" s="56">
        <f t="shared" si="142"/>
        <v>0</v>
      </c>
      <c r="O228" s="56">
        <f t="shared" si="142"/>
        <v>0</v>
      </c>
      <c r="P228" s="56">
        <f t="shared" si="142"/>
        <v>0</v>
      </c>
      <c r="Q228" s="56">
        <f t="shared" si="142"/>
        <v>0</v>
      </c>
      <c r="R228" s="56">
        <f t="shared" si="142"/>
        <v>0</v>
      </c>
      <c r="S228" s="56">
        <f t="shared" si="142"/>
        <v>0</v>
      </c>
      <c r="T228" s="56">
        <f t="shared" si="142"/>
        <v>3890</v>
      </c>
    </row>
    <row r="229" spans="1:20">
      <c r="A229" s="152">
        <f>Inputs!D147</f>
        <v>10050</v>
      </c>
      <c r="B229" s="92" t="str">
        <f t="shared" si="90"/>
        <v>Buller District</v>
      </c>
      <c r="C229" s="56">
        <f t="shared" ref="C229:T229" si="143">$A229*C59</f>
        <v>0</v>
      </c>
      <c r="D229" s="56">
        <f t="shared" si="143"/>
        <v>0</v>
      </c>
      <c r="E229" s="56">
        <f t="shared" si="143"/>
        <v>0</v>
      </c>
      <c r="F229" s="56">
        <f t="shared" si="143"/>
        <v>0</v>
      </c>
      <c r="G229" s="56">
        <f t="shared" si="143"/>
        <v>0</v>
      </c>
      <c r="H229" s="56">
        <f t="shared" si="143"/>
        <v>0</v>
      </c>
      <c r="I229" s="56">
        <f t="shared" si="143"/>
        <v>0</v>
      </c>
      <c r="J229" s="56">
        <f t="shared" si="143"/>
        <v>0</v>
      </c>
      <c r="K229" s="56">
        <f t="shared" si="143"/>
        <v>0</v>
      </c>
      <c r="L229" s="227">
        <f t="shared" si="143"/>
        <v>0</v>
      </c>
      <c r="M229" s="56">
        <f t="shared" si="143"/>
        <v>0</v>
      </c>
      <c r="N229" s="56">
        <f t="shared" si="143"/>
        <v>0</v>
      </c>
      <c r="O229" s="56">
        <f t="shared" si="143"/>
        <v>0</v>
      </c>
      <c r="P229" s="56">
        <f t="shared" si="143"/>
        <v>0</v>
      </c>
      <c r="Q229" s="56">
        <f t="shared" si="143"/>
        <v>0</v>
      </c>
      <c r="R229" s="56">
        <f t="shared" si="143"/>
        <v>0</v>
      </c>
      <c r="S229" s="56">
        <f t="shared" si="143"/>
        <v>0</v>
      </c>
      <c r="T229" s="56">
        <f t="shared" si="143"/>
        <v>10050</v>
      </c>
    </row>
    <row r="230" spans="1:20">
      <c r="A230" s="152">
        <f>Inputs!D148</f>
        <v>13900</v>
      </c>
      <c r="B230" s="92" t="str">
        <f t="shared" si="90"/>
        <v>Grey District</v>
      </c>
      <c r="C230" s="56">
        <f t="shared" ref="C230:T230" si="144">$A230*C60</f>
        <v>0</v>
      </c>
      <c r="D230" s="56">
        <f t="shared" si="144"/>
        <v>0</v>
      </c>
      <c r="E230" s="56">
        <f t="shared" si="144"/>
        <v>0</v>
      </c>
      <c r="F230" s="56">
        <f t="shared" si="144"/>
        <v>0</v>
      </c>
      <c r="G230" s="56">
        <f t="shared" si="144"/>
        <v>0</v>
      </c>
      <c r="H230" s="56">
        <f t="shared" si="144"/>
        <v>0</v>
      </c>
      <c r="I230" s="56">
        <f t="shared" si="144"/>
        <v>0</v>
      </c>
      <c r="J230" s="56">
        <f t="shared" si="144"/>
        <v>0</v>
      </c>
      <c r="K230" s="56">
        <f t="shared" si="144"/>
        <v>0</v>
      </c>
      <c r="L230" s="227">
        <f t="shared" si="144"/>
        <v>0</v>
      </c>
      <c r="M230" s="56">
        <f t="shared" si="144"/>
        <v>0</v>
      </c>
      <c r="N230" s="56">
        <f t="shared" si="144"/>
        <v>0</v>
      </c>
      <c r="O230" s="56">
        <f t="shared" si="144"/>
        <v>0</v>
      </c>
      <c r="P230" s="56">
        <f t="shared" si="144"/>
        <v>0</v>
      </c>
      <c r="Q230" s="56">
        <f t="shared" si="144"/>
        <v>0</v>
      </c>
      <c r="R230" s="56">
        <f t="shared" si="144"/>
        <v>0</v>
      </c>
      <c r="S230" s="56">
        <f t="shared" si="144"/>
        <v>0</v>
      </c>
      <c r="T230" s="56">
        <f t="shared" si="144"/>
        <v>13900</v>
      </c>
    </row>
    <row r="231" spans="1:20">
      <c r="A231" s="152">
        <f>Inputs!D149</f>
        <v>9030</v>
      </c>
      <c r="B231" s="92" t="str">
        <f t="shared" si="90"/>
        <v>Westland District</v>
      </c>
      <c r="C231" s="56">
        <f t="shared" ref="C231:T231" si="145">$A231*C61</f>
        <v>0</v>
      </c>
      <c r="D231" s="56">
        <f t="shared" si="145"/>
        <v>0</v>
      </c>
      <c r="E231" s="56">
        <f t="shared" si="145"/>
        <v>0</v>
      </c>
      <c r="F231" s="56">
        <f t="shared" si="145"/>
        <v>0</v>
      </c>
      <c r="G231" s="56">
        <f t="shared" si="145"/>
        <v>0</v>
      </c>
      <c r="H231" s="56">
        <f t="shared" si="145"/>
        <v>0</v>
      </c>
      <c r="I231" s="56">
        <f t="shared" si="145"/>
        <v>0</v>
      </c>
      <c r="J231" s="56">
        <f t="shared" si="145"/>
        <v>0</v>
      </c>
      <c r="K231" s="56">
        <f t="shared" si="145"/>
        <v>0</v>
      </c>
      <c r="L231" s="227">
        <f t="shared" si="145"/>
        <v>0</v>
      </c>
      <c r="M231" s="56">
        <f t="shared" si="145"/>
        <v>0</v>
      </c>
      <c r="N231" s="56">
        <f t="shared" si="145"/>
        <v>0</v>
      </c>
      <c r="O231" s="56">
        <f t="shared" si="145"/>
        <v>0</v>
      </c>
      <c r="P231" s="56">
        <f t="shared" si="145"/>
        <v>0</v>
      </c>
      <c r="Q231" s="56">
        <f t="shared" si="145"/>
        <v>0</v>
      </c>
      <c r="R231" s="56">
        <f t="shared" si="145"/>
        <v>0</v>
      </c>
      <c r="S231" s="56">
        <f t="shared" si="145"/>
        <v>0</v>
      </c>
      <c r="T231" s="56">
        <f t="shared" si="145"/>
        <v>9030</v>
      </c>
    </row>
    <row r="232" spans="1:20">
      <c r="A232" s="152">
        <f>Inputs!D150</f>
        <v>11650</v>
      </c>
      <c r="B232" s="92" t="str">
        <f t="shared" si="90"/>
        <v>Hurunui District</v>
      </c>
      <c r="C232" s="56">
        <f t="shared" ref="C232:T232" si="146">$A232*C62</f>
        <v>0</v>
      </c>
      <c r="D232" s="56">
        <f t="shared" si="146"/>
        <v>0</v>
      </c>
      <c r="E232" s="56">
        <f t="shared" si="146"/>
        <v>0</v>
      </c>
      <c r="F232" s="56">
        <f t="shared" si="146"/>
        <v>0</v>
      </c>
      <c r="G232" s="56">
        <f t="shared" si="146"/>
        <v>0</v>
      </c>
      <c r="H232" s="56">
        <f t="shared" si="146"/>
        <v>0</v>
      </c>
      <c r="I232" s="56">
        <f t="shared" si="146"/>
        <v>0</v>
      </c>
      <c r="J232" s="56">
        <f t="shared" si="146"/>
        <v>0</v>
      </c>
      <c r="K232" s="56">
        <f t="shared" si="146"/>
        <v>0</v>
      </c>
      <c r="L232" s="227">
        <f t="shared" si="146"/>
        <v>0</v>
      </c>
      <c r="M232" s="56">
        <f t="shared" si="146"/>
        <v>0</v>
      </c>
      <c r="N232" s="56">
        <f t="shared" si="146"/>
        <v>0</v>
      </c>
      <c r="O232" s="56">
        <f t="shared" si="146"/>
        <v>0</v>
      </c>
      <c r="P232" s="56">
        <f t="shared" si="146"/>
        <v>0</v>
      </c>
      <c r="Q232" s="56">
        <f t="shared" si="146"/>
        <v>0</v>
      </c>
      <c r="R232" s="56">
        <f t="shared" si="146"/>
        <v>0</v>
      </c>
      <c r="S232" s="56">
        <f t="shared" si="146"/>
        <v>0</v>
      </c>
      <c r="T232" s="56">
        <f t="shared" si="146"/>
        <v>11650</v>
      </c>
    </row>
    <row r="233" spans="1:20">
      <c r="A233" s="152">
        <f>Inputs!D151</f>
        <v>53200</v>
      </c>
      <c r="B233" s="92" t="str">
        <f t="shared" si="90"/>
        <v>Waimakariri District</v>
      </c>
      <c r="C233" s="56">
        <f t="shared" ref="C233:T233" si="147">$A233*C63</f>
        <v>0</v>
      </c>
      <c r="D233" s="56">
        <f t="shared" si="147"/>
        <v>0</v>
      </c>
      <c r="E233" s="56">
        <f t="shared" si="147"/>
        <v>0</v>
      </c>
      <c r="F233" s="56">
        <f t="shared" si="147"/>
        <v>0</v>
      </c>
      <c r="G233" s="56">
        <f t="shared" si="147"/>
        <v>0</v>
      </c>
      <c r="H233" s="56">
        <f t="shared" si="147"/>
        <v>0</v>
      </c>
      <c r="I233" s="56">
        <f t="shared" si="147"/>
        <v>0</v>
      </c>
      <c r="J233" s="56">
        <f t="shared" si="147"/>
        <v>0</v>
      </c>
      <c r="K233" s="56">
        <f t="shared" si="147"/>
        <v>0</v>
      </c>
      <c r="L233" s="227">
        <f t="shared" si="147"/>
        <v>0</v>
      </c>
      <c r="M233" s="56">
        <f t="shared" si="147"/>
        <v>0</v>
      </c>
      <c r="N233" s="56">
        <f t="shared" si="147"/>
        <v>0</v>
      </c>
      <c r="O233" s="56">
        <f t="shared" si="147"/>
        <v>0</v>
      </c>
      <c r="P233" s="56">
        <f t="shared" si="147"/>
        <v>0</v>
      </c>
      <c r="Q233" s="56">
        <f t="shared" si="147"/>
        <v>0</v>
      </c>
      <c r="R233" s="56">
        <f t="shared" si="147"/>
        <v>0</v>
      </c>
      <c r="S233" s="56">
        <f t="shared" si="147"/>
        <v>0</v>
      </c>
      <c r="T233" s="56">
        <f t="shared" si="147"/>
        <v>53200</v>
      </c>
    </row>
    <row r="234" spans="1:20">
      <c r="A234" s="152">
        <f>Inputs!D152</f>
        <v>393000</v>
      </c>
      <c r="B234" s="92" t="str">
        <f t="shared" si="90"/>
        <v>Christchurch City</v>
      </c>
      <c r="C234" s="56">
        <f t="shared" ref="C234:T234" si="148">$A234*C64</f>
        <v>0</v>
      </c>
      <c r="D234" s="56">
        <f t="shared" si="148"/>
        <v>0</v>
      </c>
      <c r="E234" s="56">
        <f t="shared" si="148"/>
        <v>0</v>
      </c>
      <c r="F234" s="56">
        <f t="shared" si="148"/>
        <v>0</v>
      </c>
      <c r="G234" s="56">
        <f t="shared" si="148"/>
        <v>0</v>
      </c>
      <c r="H234" s="56">
        <f t="shared" si="148"/>
        <v>0</v>
      </c>
      <c r="I234" s="56">
        <f t="shared" si="148"/>
        <v>0</v>
      </c>
      <c r="J234" s="56">
        <f t="shared" si="148"/>
        <v>0</v>
      </c>
      <c r="K234" s="56">
        <f t="shared" si="148"/>
        <v>0</v>
      </c>
      <c r="L234" s="227">
        <f t="shared" si="148"/>
        <v>393000</v>
      </c>
      <c r="M234" s="56">
        <f t="shared" si="148"/>
        <v>0</v>
      </c>
      <c r="N234" s="56">
        <f t="shared" si="148"/>
        <v>0</v>
      </c>
      <c r="O234" s="56">
        <f t="shared" si="148"/>
        <v>0</v>
      </c>
      <c r="P234" s="56">
        <f t="shared" si="148"/>
        <v>0</v>
      </c>
      <c r="Q234" s="56">
        <f t="shared" si="148"/>
        <v>0</v>
      </c>
      <c r="R234" s="56">
        <f t="shared" si="148"/>
        <v>0</v>
      </c>
      <c r="S234" s="56">
        <f t="shared" si="148"/>
        <v>0</v>
      </c>
      <c r="T234" s="56">
        <f t="shared" si="148"/>
        <v>0</v>
      </c>
    </row>
    <row r="235" spans="1:20">
      <c r="A235" s="152">
        <f>Inputs!D153</f>
        <v>45200</v>
      </c>
      <c r="B235" s="92" t="str">
        <f t="shared" si="90"/>
        <v>Selwyn District</v>
      </c>
      <c r="C235" s="56">
        <f t="shared" ref="C235:T235" si="149">$A235*C65</f>
        <v>0</v>
      </c>
      <c r="D235" s="56">
        <f t="shared" si="149"/>
        <v>0</v>
      </c>
      <c r="E235" s="56">
        <f t="shared" si="149"/>
        <v>0</v>
      </c>
      <c r="F235" s="56">
        <f t="shared" si="149"/>
        <v>0</v>
      </c>
      <c r="G235" s="56">
        <f t="shared" si="149"/>
        <v>0</v>
      </c>
      <c r="H235" s="56">
        <f t="shared" si="149"/>
        <v>0</v>
      </c>
      <c r="I235" s="56">
        <f t="shared" si="149"/>
        <v>0</v>
      </c>
      <c r="J235" s="56">
        <f t="shared" si="149"/>
        <v>0</v>
      </c>
      <c r="K235" s="56">
        <f t="shared" si="149"/>
        <v>0</v>
      </c>
      <c r="L235" s="227">
        <f t="shared" si="149"/>
        <v>45200</v>
      </c>
      <c r="M235" s="56">
        <f t="shared" si="149"/>
        <v>0</v>
      </c>
      <c r="N235" s="56">
        <f t="shared" si="149"/>
        <v>0</v>
      </c>
      <c r="O235" s="56">
        <f t="shared" si="149"/>
        <v>0</v>
      </c>
      <c r="P235" s="56">
        <f t="shared" si="149"/>
        <v>0</v>
      </c>
      <c r="Q235" s="56">
        <f t="shared" si="149"/>
        <v>0</v>
      </c>
      <c r="R235" s="56">
        <f t="shared" si="149"/>
        <v>0</v>
      </c>
      <c r="S235" s="56">
        <f t="shared" si="149"/>
        <v>0</v>
      </c>
      <c r="T235" s="56">
        <f t="shared" si="149"/>
        <v>0</v>
      </c>
    </row>
    <row r="236" spans="1:20">
      <c r="A236" s="152">
        <f>Inputs!D154</f>
        <v>31000</v>
      </c>
      <c r="B236" s="92" t="str">
        <f t="shared" si="90"/>
        <v>Ashburton District</v>
      </c>
      <c r="C236" s="56">
        <f t="shared" ref="C236:T236" si="150">$A236*C66</f>
        <v>0</v>
      </c>
      <c r="D236" s="56">
        <f t="shared" si="150"/>
        <v>0</v>
      </c>
      <c r="E236" s="56">
        <f t="shared" si="150"/>
        <v>0</v>
      </c>
      <c r="F236" s="56">
        <f t="shared" si="150"/>
        <v>0</v>
      </c>
      <c r="G236" s="56">
        <f t="shared" si="150"/>
        <v>31000</v>
      </c>
      <c r="H236" s="56">
        <f t="shared" si="150"/>
        <v>0</v>
      </c>
      <c r="I236" s="56">
        <f t="shared" si="150"/>
        <v>0</v>
      </c>
      <c r="J236" s="56">
        <f t="shared" si="150"/>
        <v>0</v>
      </c>
      <c r="K236" s="56">
        <f t="shared" si="150"/>
        <v>0</v>
      </c>
      <c r="L236" s="227">
        <f t="shared" si="150"/>
        <v>0</v>
      </c>
      <c r="M236" s="56">
        <f t="shared" si="150"/>
        <v>0</v>
      </c>
      <c r="N236" s="56">
        <f t="shared" si="150"/>
        <v>0</v>
      </c>
      <c r="O236" s="56">
        <f t="shared" si="150"/>
        <v>0</v>
      </c>
      <c r="P236" s="56">
        <f t="shared" si="150"/>
        <v>0</v>
      </c>
      <c r="Q236" s="56">
        <f t="shared" si="150"/>
        <v>0</v>
      </c>
      <c r="R236" s="56">
        <f t="shared" si="150"/>
        <v>0</v>
      </c>
      <c r="S236" s="56">
        <f t="shared" si="150"/>
        <v>0</v>
      </c>
      <c r="T236" s="56">
        <f t="shared" si="150"/>
        <v>0</v>
      </c>
    </row>
    <row r="237" spans="1:20">
      <c r="A237" s="152">
        <f>Inputs!D155</f>
        <v>44800</v>
      </c>
      <c r="B237" s="92" t="str">
        <f t="shared" si="90"/>
        <v>Timaru District</v>
      </c>
      <c r="C237" s="56">
        <f t="shared" ref="C237:T237" si="151">$A237*C67</f>
        <v>44800</v>
      </c>
      <c r="D237" s="56">
        <f t="shared" si="151"/>
        <v>0</v>
      </c>
      <c r="E237" s="56">
        <f t="shared" si="151"/>
        <v>0</v>
      </c>
      <c r="F237" s="56">
        <f t="shared" si="151"/>
        <v>0</v>
      </c>
      <c r="G237" s="56">
        <f t="shared" si="151"/>
        <v>0</v>
      </c>
      <c r="H237" s="56">
        <f t="shared" si="151"/>
        <v>0</v>
      </c>
      <c r="I237" s="56">
        <f t="shared" si="151"/>
        <v>0</v>
      </c>
      <c r="J237" s="56">
        <f t="shared" si="151"/>
        <v>0</v>
      </c>
      <c r="K237" s="56">
        <f t="shared" si="151"/>
        <v>0</v>
      </c>
      <c r="L237" s="227">
        <f t="shared" si="151"/>
        <v>0</v>
      </c>
      <c r="M237" s="56">
        <f t="shared" si="151"/>
        <v>0</v>
      </c>
      <c r="N237" s="56">
        <f t="shared" si="151"/>
        <v>0</v>
      </c>
      <c r="O237" s="56">
        <f t="shared" si="151"/>
        <v>0</v>
      </c>
      <c r="P237" s="56">
        <f t="shared" si="151"/>
        <v>0</v>
      </c>
      <c r="Q237" s="56">
        <f t="shared" si="151"/>
        <v>0</v>
      </c>
      <c r="R237" s="56">
        <f t="shared" si="151"/>
        <v>0</v>
      </c>
      <c r="S237" s="56">
        <f t="shared" si="151"/>
        <v>0</v>
      </c>
      <c r="T237" s="56">
        <f t="shared" si="151"/>
        <v>0</v>
      </c>
    </row>
    <row r="238" spans="1:20">
      <c r="A238" s="152">
        <f>Inputs!D156</f>
        <v>4070</v>
      </c>
      <c r="B238" s="92" t="str">
        <f t="shared" si="90"/>
        <v>Mackenzie District</v>
      </c>
      <c r="C238" s="56">
        <f t="shared" ref="C238:T238" si="152">$A238*C68</f>
        <v>4070</v>
      </c>
      <c r="D238" s="56">
        <f t="shared" si="152"/>
        <v>0</v>
      </c>
      <c r="E238" s="56">
        <f t="shared" si="152"/>
        <v>0</v>
      </c>
      <c r="F238" s="56">
        <f t="shared" si="152"/>
        <v>0</v>
      </c>
      <c r="G238" s="56">
        <f t="shared" si="152"/>
        <v>0</v>
      </c>
      <c r="H238" s="56">
        <f t="shared" si="152"/>
        <v>0</v>
      </c>
      <c r="I238" s="56">
        <f t="shared" si="152"/>
        <v>0</v>
      </c>
      <c r="J238" s="56">
        <f t="shared" si="152"/>
        <v>0</v>
      </c>
      <c r="K238" s="56">
        <f t="shared" si="152"/>
        <v>0</v>
      </c>
      <c r="L238" s="227">
        <f t="shared" si="152"/>
        <v>0</v>
      </c>
      <c r="M238" s="56">
        <f t="shared" si="152"/>
        <v>0</v>
      </c>
      <c r="N238" s="56">
        <f t="shared" si="152"/>
        <v>0</v>
      </c>
      <c r="O238" s="56">
        <f t="shared" si="152"/>
        <v>0</v>
      </c>
      <c r="P238" s="56">
        <f t="shared" si="152"/>
        <v>0</v>
      </c>
      <c r="Q238" s="56">
        <f t="shared" si="152"/>
        <v>0</v>
      </c>
      <c r="R238" s="56">
        <f t="shared" si="152"/>
        <v>0</v>
      </c>
      <c r="S238" s="56">
        <f t="shared" si="152"/>
        <v>0</v>
      </c>
      <c r="T238" s="56">
        <f t="shared" si="152"/>
        <v>0</v>
      </c>
    </row>
    <row r="239" spans="1:20">
      <c r="A239" s="152">
        <f>Inputs!D157</f>
        <v>7530</v>
      </c>
      <c r="B239" s="92" t="str">
        <f t="shared" si="90"/>
        <v>Waimate District</v>
      </c>
      <c r="C239" s="56">
        <f t="shared" ref="C239:T239" si="153">$A239*C69</f>
        <v>7530</v>
      </c>
      <c r="D239" s="56">
        <f t="shared" si="153"/>
        <v>0</v>
      </c>
      <c r="E239" s="56">
        <f t="shared" si="153"/>
        <v>0</v>
      </c>
      <c r="F239" s="56">
        <f t="shared" si="153"/>
        <v>0</v>
      </c>
      <c r="G239" s="56">
        <f t="shared" si="153"/>
        <v>0</v>
      </c>
      <c r="H239" s="56">
        <f t="shared" si="153"/>
        <v>0</v>
      </c>
      <c r="I239" s="56">
        <f t="shared" si="153"/>
        <v>0</v>
      </c>
      <c r="J239" s="56">
        <f t="shared" si="153"/>
        <v>0</v>
      </c>
      <c r="K239" s="56">
        <f t="shared" si="153"/>
        <v>0</v>
      </c>
      <c r="L239" s="227">
        <f t="shared" si="153"/>
        <v>0</v>
      </c>
      <c r="M239" s="56">
        <f t="shared" si="153"/>
        <v>0</v>
      </c>
      <c r="N239" s="56">
        <f t="shared" si="153"/>
        <v>0</v>
      </c>
      <c r="O239" s="56">
        <f t="shared" si="153"/>
        <v>0</v>
      </c>
      <c r="P239" s="56">
        <f t="shared" si="153"/>
        <v>0</v>
      </c>
      <c r="Q239" s="56">
        <f t="shared" si="153"/>
        <v>0</v>
      </c>
      <c r="R239" s="56">
        <f t="shared" si="153"/>
        <v>0</v>
      </c>
      <c r="S239" s="56">
        <f t="shared" si="153"/>
        <v>0</v>
      </c>
      <c r="T239" s="56">
        <f t="shared" si="153"/>
        <v>0</v>
      </c>
    </row>
    <row r="240" spans="1:20">
      <c r="A240" s="152">
        <f>Inputs!D158</f>
        <v>630</v>
      </c>
      <c r="B240" s="92" t="str">
        <f t="shared" si="90"/>
        <v>Chatham Islands Territory</v>
      </c>
      <c r="C240" s="56">
        <f t="shared" ref="C240:T240" si="154">$A240*C70</f>
        <v>0</v>
      </c>
      <c r="D240" s="56">
        <f t="shared" si="154"/>
        <v>0</v>
      </c>
      <c r="E240" s="56">
        <f t="shared" si="154"/>
        <v>0</v>
      </c>
      <c r="F240" s="56">
        <f t="shared" si="154"/>
        <v>0</v>
      </c>
      <c r="G240" s="56">
        <f t="shared" si="154"/>
        <v>0</v>
      </c>
      <c r="H240" s="56">
        <f t="shared" si="154"/>
        <v>0</v>
      </c>
      <c r="I240" s="56">
        <f t="shared" si="154"/>
        <v>0</v>
      </c>
      <c r="J240" s="56">
        <f t="shared" si="154"/>
        <v>0</v>
      </c>
      <c r="K240" s="56">
        <f t="shared" si="154"/>
        <v>0</v>
      </c>
      <c r="L240" s="227">
        <f t="shared" si="154"/>
        <v>0</v>
      </c>
      <c r="M240" s="56">
        <f t="shared" si="154"/>
        <v>0</v>
      </c>
      <c r="N240" s="56">
        <f t="shared" si="154"/>
        <v>0</v>
      </c>
      <c r="O240" s="56">
        <f t="shared" si="154"/>
        <v>0</v>
      </c>
      <c r="P240" s="56">
        <f t="shared" si="154"/>
        <v>0</v>
      </c>
      <c r="Q240" s="56">
        <f t="shared" si="154"/>
        <v>0</v>
      </c>
      <c r="R240" s="56">
        <f t="shared" si="154"/>
        <v>0</v>
      </c>
      <c r="S240" s="56">
        <f t="shared" si="154"/>
        <v>0</v>
      </c>
      <c r="T240" s="56">
        <f t="shared" si="154"/>
        <v>0</v>
      </c>
    </row>
    <row r="241" spans="1:20">
      <c r="A241" s="152">
        <f>Inputs!D159</f>
        <v>20400</v>
      </c>
      <c r="B241" s="92" t="str">
        <f t="shared" ref="B241:B254" si="155">B71</f>
        <v>Waitaki District</v>
      </c>
      <c r="C241" s="56">
        <f t="shared" ref="C241:T241" si="156">$A241*C71</f>
        <v>0</v>
      </c>
      <c r="D241" s="56">
        <f t="shared" si="156"/>
        <v>0</v>
      </c>
      <c r="E241" s="56">
        <f t="shared" si="156"/>
        <v>0</v>
      </c>
      <c r="F241" s="56">
        <f t="shared" si="156"/>
        <v>0</v>
      </c>
      <c r="G241" s="56">
        <f t="shared" si="156"/>
        <v>0</v>
      </c>
      <c r="H241" s="56">
        <f t="shared" si="156"/>
        <v>0</v>
      </c>
      <c r="I241" s="56">
        <f t="shared" si="156"/>
        <v>0</v>
      </c>
      <c r="J241" s="56">
        <f t="shared" si="156"/>
        <v>0</v>
      </c>
      <c r="K241" s="56">
        <f t="shared" si="156"/>
        <v>0</v>
      </c>
      <c r="L241" s="227">
        <f t="shared" si="156"/>
        <v>0</v>
      </c>
      <c r="M241" s="56">
        <f t="shared" si="156"/>
        <v>0</v>
      </c>
      <c r="N241" s="56">
        <f t="shared" si="156"/>
        <v>0</v>
      </c>
      <c r="O241" s="56">
        <f t="shared" si="156"/>
        <v>0</v>
      </c>
      <c r="P241" s="56">
        <f t="shared" si="156"/>
        <v>0</v>
      </c>
      <c r="Q241" s="56">
        <f t="shared" si="156"/>
        <v>0</v>
      </c>
      <c r="R241" s="56">
        <f t="shared" si="156"/>
        <v>0</v>
      </c>
      <c r="S241" s="56">
        <f t="shared" si="156"/>
        <v>0</v>
      </c>
      <c r="T241" s="56">
        <f t="shared" si="156"/>
        <v>18813.299688288556</v>
      </c>
    </row>
    <row r="242" spans="1:20">
      <c r="A242" s="152">
        <f>Inputs!D160</f>
        <v>19550</v>
      </c>
      <c r="B242" s="92" t="str">
        <f t="shared" si="155"/>
        <v>Central Otago District</v>
      </c>
      <c r="C242" s="56">
        <f t="shared" ref="C242:T242" si="157">$A242*C72</f>
        <v>0</v>
      </c>
      <c r="D242" s="56">
        <f t="shared" si="157"/>
        <v>17365.642458100556</v>
      </c>
      <c r="E242" s="56">
        <f t="shared" si="157"/>
        <v>0</v>
      </c>
      <c r="F242" s="56">
        <f t="shared" si="157"/>
        <v>0</v>
      </c>
      <c r="G242" s="56">
        <f t="shared" si="157"/>
        <v>0</v>
      </c>
      <c r="H242" s="56">
        <f t="shared" si="157"/>
        <v>0</v>
      </c>
      <c r="I242" s="56">
        <f t="shared" si="157"/>
        <v>0</v>
      </c>
      <c r="J242" s="56">
        <f t="shared" si="157"/>
        <v>0</v>
      </c>
      <c r="K242" s="56">
        <f t="shared" si="157"/>
        <v>0</v>
      </c>
      <c r="L242" s="227">
        <f t="shared" si="157"/>
        <v>0</v>
      </c>
      <c r="M242" s="56">
        <f t="shared" si="157"/>
        <v>0</v>
      </c>
      <c r="N242" s="56">
        <f t="shared" si="157"/>
        <v>0</v>
      </c>
      <c r="O242" s="56">
        <f t="shared" si="157"/>
        <v>0</v>
      </c>
      <c r="P242" s="56">
        <f t="shared" si="157"/>
        <v>0</v>
      </c>
      <c r="Q242" s="56">
        <f t="shared" si="157"/>
        <v>0</v>
      </c>
      <c r="R242" s="56">
        <f t="shared" si="157"/>
        <v>0</v>
      </c>
      <c r="S242" s="56">
        <f t="shared" si="157"/>
        <v>0</v>
      </c>
      <c r="T242" s="56">
        <f t="shared" si="157"/>
        <v>0</v>
      </c>
    </row>
    <row r="243" spans="1:20">
      <c r="A243" s="152">
        <f>Inputs!D161</f>
        <v>31700</v>
      </c>
      <c r="B243" s="92" t="str">
        <f t="shared" si="155"/>
        <v>Queenstown-Lakes District</v>
      </c>
      <c r="C243" s="56">
        <f t="shared" ref="C243:T243" si="158">$A243*C73</f>
        <v>0</v>
      </c>
      <c r="D243" s="56">
        <f t="shared" si="158"/>
        <v>31700</v>
      </c>
      <c r="E243" s="56">
        <f t="shared" si="158"/>
        <v>0</v>
      </c>
      <c r="F243" s="56">
        <f t="shared" si="158"/>
        <v>0</v>
      </c>
      <c r="G243" s="56">
        <f t="shared" si="158"/>
        <v>0</v>
      </c>
      <c r="H243" s="56">
        <f t="shared" si="158"/>
        <v>0</v>
      </c>
      <c r="I243" s="56">
        <f t="shared" si="158"/>
        <v>0</v>
      </c>
      <c r="J243" s="56">
        <f t="shared" si="158"/>
        <v>0</v>
      </c>
      <c r="K243" s="56">
        <f t="shared" si="158"/>
        <v>0</v>
      </c>
      <c r="L243" s="227">
        <f t="shared" si="158"/>
        <v>0</v>
      </c>
      <c r="M243" s="56">
        <f t="shared" si="158"/>
        <v>0</v>
      </c>
      <c r="N243" s="56">
        <f t="shared" si="158"/>
        <v>0</v>
      </c>
      <c r="O243" s="56">
        <f t="shared" si="158"/>
        <v>0</v>
      </c>
      <c r="P243" s="56">
        <f t="shared" si="158"/>
        <v>0</v>
      </c>
      <c r="Q243" s="56">
        <f t="shared" si="158"/>
        <v>0</v>
      </c>
      <c r="R243" s="56">
        <f t="shared" si="158"/>
        <v>0</v>
      </c>
      <c r="S243" s="56">
        <f t="shared" si="158"/>
        <v>0</v>
      </c>
      <c r="T243" s="56">
        <f t="shared" si="158"/>
        <v>0</v>
      </c>
    </row>
    <row r="244" spans="1:20">
      <c r="A244" s="152">
        <f>Inputs!D162</f>
        <v>126700</v>
      </c>
      <c r="B244" s="92" t="str">
        <f t="shared" si="155"/>
        <v>Dunedin City</v>
      </c>
      <c r="C244" s="56">
        <f t="shared" ref="C244:T244" si="159">$A244*C74</f>
        <v>0</v>
      </c>
      <c r="D244" s="56">
        <f t="shared" si="159"/>
        <v>126700</v>
      </c>
      <c r="E244" s="56">
        <f t="shared" si="159"/>
        <v>0</v>
      </c>
      <c r="F244" s="56">
        <f t="shared" si="159"/>
        <v>0</v>
      </c>
      <c r="G244" s="56">
        <f t="shared" si="159"/>
        <v>0</v>
      </c>
      <c r="H244" s="56">
        <f t="shared" si="159"/>
        <v>0</v>
      </c>
      <c r="I244" s="56">
        <f t="shared" si="159"/>
        <v>0</v>
      </c>
      <c r="J244" s="56">
        <f t="shared" si="159"/>
        <v>0</v>
      </c>
      <c r="K244" s="56">
        <f t="shared" si="159"/>
        <v>0</v>
      </c>
      <c r="L244" s="227">
        <f t="shared" si="159"/>
        <v>0</v>
      </c>
      <c r="M244" s="56">
        <f t="shared" si="159"/>
        <v>0</v>
      </c>
      <c r="N244" s="56">
        <f t="shared" si="159"/>
        <v>0</v>
      </c>
      <c r="O244" s="56">
        <f t="shared" si="159"/>
        <v>0</v>
      </c>
      <c r="P244" s="56">
        <f t="shared" si="159"/>
        <v>0</v>
      </c>
      <c r="Q244" s="56">
        <f t="shared" si="159"/>
        <v>0</v>
      </c>
      <c r="R244" s="56">
        <f t="shared" si="159"/>
        <v>0</v>
      </c>
      <c r="S244" s="56">
        <f t="shared" si="159"/>
        <v>0</v>
      </c>
      <c r="T244" s="56">
        <f t="shared" si="159"/>
        <v>0</v>
      </c>
    </row>
    <row r="245" spans="1:20">
      <c r="A245" s="152">
        <f>Inputs!D163</f>
        <v>17350</v>
      </c>
      <c r="B245" s="92" t="str">
        <f t="shared" si="155"/>
        <v>Clutha District</v>
      </c>
      <c r="C245" s="56">
        <f t="shared" ref="C245:T245" si="160">$A245*C75</f>
        <v>0</v>
      </c>
      <c r="D245" s="56">
        <f t="shared" si="160"/>
        <v>0</v>
      </c>
      <c r="E245" s="56">
        <f t="shared" si="160"/>
        <v>0</v>
      </c>
      <c r="F245" s="56">
        <f t="shared" si="160"/>
        <v>0</v>
      </c>
      <c r="G245" s="56">
        <f t="shared" si="160"/>
        <v>0</v>
      </c>
      <c r="H245" s="56">
        <f t="shared" si="160"/>
        <v>0</v>
      </c>
      <c r="I245" s="56">
        <f t="shared" si="160"/>
        <v>0</v>
      </c>
      <c r="J245" s="56">
        <f t="shared" si="160"/>
        <v>0</v>
      </c>
      <c r="K245" s="56">
        <f t="shared" si="160"/>
        <v>0</v>
      </c>
      <c r="L245" s="227">
        <f t="shared" si="160"/>
        <v>0</v>
      </c>
      <c r="M245" s="56">
        <f t="shared" si="160"/>
        <v>17350</v>
      </c>
      <c r="N245" s="56">
        <f t="shared" si="160"/>
        <v>0</v>
      </c>
      <c r="O245" s="56">
        <f t="shared" si="160"/>
        <v>0</v>
      </c>
      <c r="P245" s="56">
        <f t="shared" si="160"/>
        <v>0</v>
      </c>
      <c r="Q245" s="56">
        <f t="shared" si="160"/>
        <v>0</v>
      </c>
      <c r="R245" s="56">
        <f t="shared" si="160"/>
        <v>0</v>
      </c>
      <c r="S245" s="56">
        <f t="shared" si="160"/>
        <v>0</v>
      </c>
      <c r="T245" s="56">
        <f t="shared" si="160"/>
        <v>0</v>
      </c>
    </row>
    <row r="246" spans="1:20">
      <c r="A246" s="152">
        <f>Inputs!D164</f>
        <v>29700</v>
      </c>
      <c r="B246" s="92" t="str">
        <f t="shared" si="155"/>
        <v>Southland District</v>
      </c>
      <c r="C246" s="56">
        <f t="shared" ref="C246:T246" si="161">$A246*C76</f>
        <v>0</v>
      </c>
      <c r="D246" s="56">
        <f t="shared" si="161"/>
        <v>0</v>
      </c>
      <c r="E246" s="56">
        <f t="shared" si="161"/>
        <v>0</v>
      </c>
      <c r="F246" s="56">
        <f t="shared" si="161"/>
        <v>0</v>
      </c>
      <c r="G246" s="56">
        <f t="shared" si="161"/>
        <v>0</v>
      </c>
      <c r="H246" s="56">
        <f t="shared" si="161"/>
        <v>0</v>
      </c>
      <c r="I246" s="56">
        <f t="shared" si="161"/>
        <v>0</v>
      </c>
      <c r="J246" s="56">
        <f t="shared" si="161"/>
        <v>0</v>
      </c>
      <c r="K246" s="56">
        <f t="shared" si="161"/>
        <v>0</v>
      </c>
      <c r="L246" s="227">
        <f t="shared" si="161"/>
        <v>0</v>
      </c>
      <c r="M246" s="56">
        <f t="shared" si="161"/>
        <v>0</v>
      </c>
      <c r="N246" s="56">
        <f t="shared" si="161"/>
        <v>0</v>
      </c>
      <c r="O246" s="56">
        <f t="shared" si="161"/>
        <v>0</v>
      </c>
      <c r="P246" s="56">
        <f t="shared" si="161"/>
        <v>0</v>
      </c>
      <c r="Q246" s="56">
        <f t="shared" si="161"/>
        <v>0</v>
      </c>
      <c r="R246" s="56">
        <f t="shared" si="161"/>
        <v>0</v>
      </c>
      <c r="S246" s="56">
        <f t="shared" si="161"/>
        <v>0</v>
      </c>
      <c r="T246" s="56">
        <f t="shared" si="161"/>
        <v>29700</v>
      </c>
    </row>
    <row r="247" spans="1:20">
      <c r="A247" s="152">
        <f>Inputs!D165</f>
        <v>11900</v>
      </c>
      <c r="B247" s="92" t="str">
        <f t="shared" si="155"/>
        <v>Gore District</v>
      </c>
      <c r="C247" s="56">
        <f t="shared" ref="C247:T247" si="162">$A247*C77</f>
        <v>0</v>
      </c>
      <c r="D247" s="56">
        <f t="shared" si="162"/>
        <v>0</v>
      </c>
      <c r="E247" s="56">
        <f t="shared" si="162"/>
        <v>0</v>
      </c>
      <c r="F247" s="56">
        <f t="shared" si="162"/>
        <v>0</v>
      </c>
      <c r="G247" s="56">
        <f t="shared" si="162"/>
        <v>0</v>
      </c>
      <c r="H247" s="56">
        <f t="shared" si="162"/>
        <v>0</v>
      </c>
      <c r="I247" s="56">
        <f t="shared" si="162"/>
        <v>0</v>
      </c>
      <c r="J247" s="56">
        <f t="shared" si="162"/>
        <v>0</v>
      </c>
      <c r="K247" s="56">
        <f t="shared" si="162"/>
        <v>0</v>
      </c>
      <c r="L247" s="227">
        <f t="shared" si="162"/>
        <v>0</v>
      </c>
      <c r="M247" s="56">
        <f t="shared" si="162"/>
        <v>0</v>
      </c>
      <c r="N247" s="56">
        <f t="shared" si="162"/>
        <v>0</v>
      </c>
      <c r="O247" s="56">
        <f t="shared" si="162"/>
        <v>0</v>
      </c>
      <c r="P247" s="56">
        <f t="shared" si="162"/>
        <v>0</v>
      </c>
      <c r="Q247" s="56">
        <f t="shared" si="162"/>
        <v>0</v>
      </c>
      <c r="R247" s="56">
        <f t="shared" si="162"/>
        <v>0</v>
      </c>
      <c r="S247" s="56">
        <f t="shared" si="162"/>
        <v>0</v>
      </c>
      <c r="T247" s="56">
        <f t="shared" si="162"/>
        <v>11900</v>
      </c>
    </row>
    <row r="248" spans="1:20">
      <c r="A248" s="152">
        <f>Inputs!D166</f>
        <v>52400</v>
      </c>
      <c r="B248" s="92" t="str">
        <f t="shared" si="155"/>
        <v>Invercargill City</v>
      </c>
      <c r="C248" s="56">
        <f t="shared" ref="C248:T248" si="163">$A248*C78</f>
        <v>0</v>
      </c>
      <c r="D248" s="56">
        <f t="shared" si="163"/>
        <v>0</v>
      </c>
      <c r="E248" s="56">
        <f t="shared" si="163"/>
        <v>0</v>
      </c>
      <c r="F248" s="56">
        <f t="shared" si="163"/>
        <v>0</v>
      </c>
      <c r="G248" s="56">
        <f t="shared" si="163"/>
        <v>0</v>
      </c>
      <c r="H248" s="56">
        <f t="shared" si="163"/>
        <v>52400</v>
      </c>
      <c r="I248" s="56">
        <f t="shared" si="163"/>
        <v>0</v>
      </c>
      <c r="J248" s="56">
        <f t="shared" si="163"/>
        <v>0</v>
      </c>
      <c r="K248" s="56">
        <f t="shared" si="163"/>
        <v>0</v>
      </c>
      <c r="L248" s="227">
        <f t="shared" si="163"/>
        <v>0</v>
      </c>
      <c r="M248" s="56">
        <f t="shared" si="163"/>
        <v>0</v>
      </c>
      <c r="N248" s="56">
        <f t="shared" si="163"/>
        <v>0</v>
      </c>
      <c r="O248" s="56">
        <f t="shared" si="163"/>
        <v>0</v>
      </c>
      <c r="P248" s="56">
        <f t="shared" si="163"/>
        <v>0</v>
      </c>
      <c r="Q248" s="56">
        <f t="shared" si="163"/>
        <v>0</v>
      </c>
      <c r="R248" s="56">
        <f t="shared" si="163"/>
        <v>0</v>
      </c>
      <c r="S248" s="56">
        <f t="shared" si="163"/>
        <v>0</v>
      </c>
      <c r="T248" s="56">
        <f t="shared" si="163"/>
        <v>0</v>
      </c>
    </row>
    <row r="249" spans="1:20">
      <c r="A249" s="202">
        <f>VLOOKUP(B163,Inputs!$A$94:$D$166,4, FALSE)</f>
        <v>20400</v>
      </c>
      <c r="B249" s="58" t="str">
        <f t="shared" si="155"/>
        <v>Waitaki District</v>
      </c>
      <c r="C249" s="56">
        <f t="shared" ref="C249:T249" si="164">$A249*C79</f>
        <v>0</v>
      </c>
      <c r="D249" s="56">
        <f t="shared" si="164"/>
        <v>0</v>
      </c>
      <c r="E249" s="56">
        <f t="shared" si="164"/>
        <v>0</v>
      </c>
      <c r="F249" s="56">
        <f t="shared" si="164"/>
        <v>0</v>
      </c>
      <c r="G249" s="56">
        <f t="shared" si="164"/>
        <v>0</v>
      </c>
      <c r="H249" s="56">
        <f t="shared" si="164"/>
        <v>0</v>
      </c>
      <c r="I249" s="56">
        <f t="shared" si="164"/>
        <v>0</v>
      </c>
      <c r="J249" s="56">
        <f t="shared" si="164"/>
        <v>0</v>
      </c>
      <c r="K249" s="56">
        <f t="shared" si="164"/>
        <v>0</v>
      </c>
      <c r="L249" s="227">
        <f t="shared" si="164"/>
        <v>0</v>
      </c>
      <c r="M249" s="56">
        <f t="shared" si="164"/>
        <v>1586.7003117114441</v>
      </c>
      <c r="N249" s="56">
        <f t="shared" si="164"/>
        <v>0</v>
      </c>
      <c r="O249" s="56">
        <f t="shared" si="164"/>
        <v>0</v>
      </c>
      <c r="P249" s="56">
        <f t="shared" si="164"/>
        <v>0</v>
      </c>
      <c r="Q249" s="56">
        <f t="shared" si="164"/>
        <v>0</v>
      </c>
      <c r="R249" s="56">
        <f t="shared" si="164"/>
        <v>0</v>
      </c>
      <c r="S249" s="56">
        <f t="shared" si="164"/>
        <v>0</v>
      </c>
      <c r="T249" s="56">
        <f t="shared" si="164"/>
        <v>0</v>
      </c>
    </row>
    <row r="250" spans="1:20">
      <c r="A250" s="202">
        <f>VLOOKUP(B164,Inputs!$A$94:$D$166,4, FALSE)</f>
        <v>19550</v>
      </c>
      <c r="B250" s="58" t="str">
        <f t="shared" si="155"/>
        <v>Central Otago District</v>
      </c>
      <c r="C250" s="56">
        <f t="shared" ref="C250:T250" si="165">$A250*C80</f>
        <v>0</v>
      </c>
      <c r="D250" s="56">
        <f t="shared" si="165"/>
        <v>0</v>
      </c>
      <c r="E250" s="56">
        <f t="shared" si="165"/>
        <v>0</v>
      </c>
      <c r="F250" s="56">
        <f t="shared" si="165"/>
        <v>0</v>
      </c>
      <c r="G250" s="56">
        <f t="shared" si="165"/>
        <v>0</v>
      </c>
      <c r="H250" s="56">
        <f t="shared" si="165"/>
        <v>0</v>
      </c>
      <c r="I250" s="56">
        <f t="shared" si="165"/>
        <v>0</v>
      </c>
      <c r="J250" s="56">
        <f t="shared" si="165"/>
        <v>0</v>
      </c>
      <c r="K250" s="56">
        <f t="shared" si="165"/>
        <v>0</v>
      </c>
      <c r="L250" s="227">
        <f t="shared" si="165"/>
        <v>0</v>
      </c>
      <c r="M250" s="56">
        <f t="shared" si="165"/>
        <v>2184.3575418994415</v>
      </c>
      <c r="N250" s="56">
        <f t="shared" si="165"/>
        <v>0</v>
      </c>
      <c r="O250" s="56">
        <f t="shared" si="165"/>
        <v>0</v>
      </c>
      <c r="P250" s="56">
        <f t="shared" si="165"/>
        <v>0</v>
      </c>
      <c r="Q250" s="56">
        <f t="shared" si="165"/>
        <v>0</v>
      </c>
      <c r="R250" s="56">
        <f t="shared" si="165"/>
        <v>0</v>
      </c>
      <c r="S250" s="56">
        <f t="shared" si="165"/>
        <v>0</v>
      </c>
      <c r="T250" s="56">
        <f t="shared" si="165"/>
        <v>0</v>
      </c>
    </row>
    <row r="251" spans="1:20">
      <c r="A251" s="202">
        <f>VLOOKUP(B165,Inputs!$A$94:$D$166,4, FALSE)</f>
        <v>13050</v>
      </c>
      <c r="B251" s="58" t="str">
        <f t="shared" si="155"/>
        <v>Ruapehu District</v>
      </c>
      <c r="C251" s="56">
        <f t="shared" ref="C251:T251" si="166">$A251*C81</f>
        <v>0</v>
      </c>
      <c r="D251" s="56">
        <f t="shared" si="166"/>
        <v>0</v>
      </c>
      <c r="E251" s="56">
        <f t="shared" si="166"/>
        <v>0</v>
      </c>
      <c r="F251" s="56">
        <f t="shared" si="166"/>
        <v>0</v>
      </c>
      <c r="G251" s="56">
        <f t="shared" si="166"/>
        <v>0</v>
      </c>
      <c r="H251" s="56">
        <f t="shared" si="166"/>
        <v>0</v>
      </c>
      <c r="I251" s="56">
        <f t="shared" si="166"/>
        <v>0</v>
      </c>
      <c r="J251" s="56">
        <f t="shared" si="166"/>
        <v>0</v>
      </c>
      <c r="K251" s="56">
        <f t="shared" si="166"/>
        <v>0</v>
      </c>
      <c r="L251" s="227">
        <f t="shared" si="166"/>
        <v>0</v>
      </c>
      <c r="M251" s="56">
        <f t="shared" si="166"/>
        <v>0</v>
      </c>
      <c r="N251" s="56">
        <f t="shared" si="166"/>
        <v>3616.5082872928183</v>
      </c>
      <c r="O251" s="56">
        <f t="shared" si="166"/>
        <v>0</v>
      </c>
      <c r="P251" s="56">
        <f t="shared" si="166"/>
        <v>0</v>
      </c>
      <c r="Q251" s="56">
        <f t="shared" si="166"/>
        <v>0</v>
      </c>
      <c r="R251" s="56">
        <f t="shared" si="166"/>
        <v>0</v>
      </c>
      <c r="S251" s="56">
        <f t="shared" si="166"/>
        <v>0</v>
      </c>
      <c r="T251" s="56">
        <f t="shared" si="166"/>
        <v>0</v>
      </c>
    </row>
    <row r="252" spans="1:20">
      <c r="A252" s="202">
        <f>VLOOKUP(B166,Inputs!$A$94:$D$166,4, FALSE)</f>
        <v>17550</v>
      </c>
      <c r="B252" s="58" t="str">
        <f t="shared" si="155"/>
        <v>Tararua District</v>
      </c>
      <c r="C252" s="56">
        <f t="shared" ref="C252:T252" si="167">$A252*C82</f>
        <v>0</v>
      </c>
      <c r="D252" s="56">
        <f t="shared" si="167"/>
        <v>0</v>
      </c>
      <c r="E252" s="56">
        <f t="shared" si="167"/>
        <v>0</v>
      </c>
      <c r="F252" s="56">
        <f t="shared" si="167"/>
        <v>0</v>
      </c>
      <c r="G252" s="56">
        <f t="shared" si="167"/>
        <v>0</v>
      </c>
      <c r="H252" s="56">
        <f t="shared" si="167"/>
        <v>0</v>
      </c>
      <c r="I252" s="56">
        <f t="shared" si="167"/>
        <v>0</v>
      </c>
      <c r="J252" s="56">
        <f t="shared" si="167"/>
        <v>0</v>
      </c>
      <c r="K252" s="56">
        <f t="shared" si="167"/>
        <v>0</v>
      </c>
      <c r="L252" s="227">
        <f t="shared" si="167"/>
        <v>0</v>
      </c>
      <c r="M252" s="56">
        <f t="shared" si="167"/>
        <v>0</v>
      </c>
      <c r="N252" s="56">
        <f t="shared" si="167"/>
        <v>4606.314893617021</v>
      </c>
      <c r="O252" s="56">
        <f t="shared" si="167"/>
        <v>0</v>
      </c>
      <c r="P252" s="56">
        <f t="shared" si="167"/>
        <v>0</v>
      </c>
      <c r="Q252" s="56">
        <f t="shared" si="167"/>
        <v>0</v>
      </c>
      <c r="R252" s="56">
        <f t="shared" si="167"/>
        <v>0</v>
      </c>
      <c r="S252" s="56">
        <f t="shared" si="167"/>
        <v>0</v>
      </c>
      <c r="T252" s="56">
        <f t="shared" si="167"/>
        <v>0</v>
      </c>
    </row>
    <row r="253" spans="1:20">
      <c r="A253" s="202">
        <f>VLOOKUP(B167,Inputs!$A$94:$D$166,4, FALSE)</f>
        <v>35000</v>
      </c>
      <c r="B253" s="58" t="str">
        <f t="shared" si="155"/>
        <v>Taupo District</v>
      </c>
      <c r="C253" s="56">
        <f t="shared" ref="C253:T253" si="168">$A253*C83</f>
        <v>0</v>
      </c>
      <c r="D253" s="56">
        <f t="shared" si="168"/>
        <v>0</v>
      </c>
      <c r="E253" s="56">
        <f t="shared" si="168"/>
        <v>0</v>
      </c>
      <c r="F253" s="56">
        <f t="shared" si="168"/>
        <v>0</v>
      </c>
      <c r="G253" s="56">
        <f t="shared" si="168"/>
        <v>0</v>
      </c>
      <c r="H253" s="56">
        <f t="shared" si="168"/>
        <v>0</v>
      </c>
      <c r="I253" s="56">
        <f t="shared" si="168"/>
        <v>0</v>
      </c>
      <c r="J253" s="56">
        <f t="shared" si="168"/>
        <v>0</v>
      </c>
      <c r="K253" s="56">
        <f t="shared" si="168"/>
        <v>0</v>
      </c>
      <c r="L253" s="227">
        <f t="shared" si="168"/>
        <v>0</v>
      </c>
      <c r="M253" s="56">
        <f t="shared" si="168"/>
        <v>0</v>
      </c>
      <c r="N253" s="56">
        <f t="shared" si="168"/>
        <v>0</v>
      </c>
      <c r="O253" s="56">
        <f t="shared" si="168"/>
        <v>6889.2282065519139</v>
      </c>
      <c r="P253" s="56">
        <f t="shared" si="168"/>
        <v>0</v>
      </c>
      <c r="Q253" s="56">
        <f t="shared" si="168"/>
        <v>0</v>
      </c>
      <c r="R253" s="56">
        <f t="shared" si="168"/>
        <v>0</v>
      </c>
      <c r="S253" s="56">
        <f t="shared" si="168"/>
        <v>0</v>
      </c>
      <c r="T253" s="56">
        <f t="shared" si="168"/>
        <v>0</v>
      </c>
    </row>
    <row r="254" spans="1:20">
      <c r="A254" s="202">
        <f>VLOOKUP(B168,Inputs!$A$94:$D$166,4, FALSE)</f>
        <v>54000</v>
      </c>
      <c r="B254" s="58" t="str">
        <f t="shared" si="155"/>
        <v>Papakura District</v>
      </c>
      <c r="C254" s="56">
        <f t="shared" ref="C254:T254" si="169">$A254*C84</f>
        <v>0</v>
      </c>
      <c r="D254" s="56">
        <f t="shared" si="169"/>
        <v>0</v>
      </c>
      <c r="E254" s="56">
        <f t="shared" si="169"/>
        <v>0</v>
      </c>
      <c r="F254" s="56">
        <f t="shared" si="169"/>
        <v>0</v>
      </c>
      <c r="G254" s="56">
        <f t="shared" si="169"/>
        <v>0</v>
      </c>
      <c r="H254" s="56">
        <f t="shared" si="169"/>
        <v>0</v>
      </c>
      <c r="I254" s="56">
        <f t="shared" si="169"/>
        <v>0</v>
      </c>
      <c r="J254" s="56">
        <f t="shared" si="169"/>
        <v>0</v>
      </c>
      <c r="K254" s="56">
        <f t="shared" si="169"/>
        <v>0</v>
      </c>
      <c r="L254" s="227">
        <f t="shared" si="169"/>
        <v>0</v>
      </c>
      <c r="M254" s="56">
        <f t="shared" si="169"/>
        <v>0</v>
      </c>
      <c r="N254" s="56">
        <f t="shared" si="169"/>
        <v>0</v>
      </c>
      <c r="O254" s="56">
        <f t="shared" si="169"/>
        <v>0</v>
      </c>
      <c r="P254" s="56">
        <f t="shared" si="169"/>
        <v>0</v>
      </c>
      <c r="Q254" s="56">
        <f t="shared" si="169"/>
        <v>0</v>
      </c>
      <c r="R254" s="56">
        <f t="shared" si="169"/>
        <v>27000</v>
      </c>
      <c r="S254" s="56">
        <f t="shared" si="169"/>
        <v>0</v>
      </c>
      <c r="T254" s="56">
        <f t="shared" si="169"/>
        <v>0</v>
      </c>
    </row>
    <row r="255" spans="1:20">
      <c r="C255" s="56"/>
      <c r="D255" s="56"/>
      <c r="E255" s="56"/>
      <c r="F255" s="56"/>
      <c r="G255" s="56"/>
      <c r="H255" s="56"/>
      <c r="I255" s="56"/>
      <c r="J255" s="56"/>
      <c r="K255" s="56"/>
      <c r="L255" s="227"/>
      <c r="M255" s="56"/>
      <c r="N255" s="56"/>
      <c r="O255" s="56"/>
      <c r="P255" s="56"/>
      <c r="Q255" s="56"/>
      <c r="R255" s="56"/>
    </row>
    <row r="256" spans="1:20">
      <c r="A256" s="58">
        <f>SUM(A176:A248)</f>
        <v>4630620</v>
      </c>
      <c r="B256" s="58" t="s">
        <v>116</v>
      </c>
      <c r="C256" s="58">
        <f>SUM(C176:C255)</f>
        <v>56400</v>
      </c>
      <c r="D256" s="58">
        <f t="shared" ref="D256:T256" si="170">SUM(D176:D255)</f>
        <v>175765.64245810057</v>
      </c>
      <c r="E256" s="58">
        <f t="shared" si="170"/>
        <v>13400</v>
      </c>
      <c r="F256" s="58">
        <f t="shared" si="170"/>
        <v>55300</v>
      </c>
      <c r="G256" s="58">
        <f t="shared" si="170"/>
        <v>31000</v>
      </c>
      <c r="H256" s="58">
        <f t="shared" si="170"/>
        <v>52400</v>
      </c>
      <c r="I256" s="58">
        <f t="shared" si="170"/>
        <v>50160</v>
      </c>
      <c r="J256" s="58">
        <f t="shared" si="170"/>
        <v>47200</v>
      </c>
      <c r="K256" s="58">
        <f t="shared" si="170"/>
        <v>49600</v>
      </c>
      <c r="L256" s="233">
        <f t="shared" si="170"/>
        <v>438200</v>
      </c>
      <c r="M256" s="58">
        <f t="shared" si="170"/>
        <v>21121.057853610884</v>
      </c>
      <c r="N256" s="58">
        <f t="shared" si="170"/>
        <v>608722.82318090985</v>
      </c>
      <c r="O256" s="58">
        <f t="shared" si="170"/>
        <v>35082.719919259092</v>
      </c>
      <c r="P256" s="58">
        <f t="shared" si="170"/>
        <v>59900</v>
      </c>
      <c r="Q256" s="58">
        <f t="shared" si="170"/>
        <v>233510.77179344808</v>
      </c>
      <c r="R256" s="58">
        <f t="shared" si="170"/>
        <v>1525700</v>
      </c>
      <c r="S256" s="58">
        <f t="shared" si="170"/>
        <v>412300</v>
      </c>
      <c r="T256" s="58">
        <f t="shared" si="170"/>
        <v>764226.98479467153</v>
      </c>
    </row>
    <row r="257" spans="1:25">
      <c r="A257" s="59"/>
      <c r="C257" s="59"/>
      <c r="D257" s="59"/>
      <c r="E257" s="59"/>
      <c r="F257" s="59"/>
      <c r="G257" s="59"/>
      <c r="H257" s="59"/>
      <c r="I257" s="59"/>
      <c r="J257" s="59"/>
      <c r="K257" s="59"/>
      <c r="L257" s="227"/>
      <c r="M257" s="59"/>
      <c r="N257" s="59"/>
      <c r="O257" s="59"/>
      <c r="P257" s="59"/>
      <c r="Q257" s="59"/>
      <c r="R257" s="59"/>
      <c r="S257" s="57"/>
    </row>
    <row r="258" spans="1:25">
      <c r="L258" s="227"/>
    </row>
    <row r="259" spans="1:25" ht="18.75">
      <c r="A259" s="50" t="s">
        <v>560</v>
      </c>
      <c r="B259" s="50"/>
      <c r="C259" s="110"/>
      <c r="D259" s="110"/>
      <c r="E259" s="110"/>
      <c r="F259" s="110"/>
      <c r="G259" s="110"/>
      <c r="H259" s="110"/>
      <c r="I259" s="110"/>
      <c r="J259" s="110"/>
      <c r="K259" s="110"/>
      <c r="L259" s="234"/>
      <c r="M259" s="110"/>
      <c r="N259" s="110"/>
      <c r="O259" s="110"/>
      <c r="P259" s="110"/>
      <c r="Q259" s="110"/>
      <c r="R259" s="110"/>
      <c r="S259" s="110"/>
    </row>
    <row r="260" spans="1:25" ht="30">
      <c r="C260" s="60" t="s">
        <v>1</v>
      </c>
      <c r="D260" s="60" t="s">
        <v>2</v>
      </c>
      <c r="E260" s="60" t="s">
        <v>3</v>
      </c>
      <c r="F260" s="60" t="s">
        <v>30</v>
      </c>
      <c r="G260" s="60" t="s">
        <v>4</v>
      </c>
      <c r="H260" s="60" t="s">
        <v>5</v>
      </c>
      <c r="I260" s="60" t="s">
        <v>6</v>
      </c>
      <c r="J260" s="60" t="s">
        <v>7</v>
      </c>
      <c r="K260" s="60" t="s">
        <v>8</v>
      </c>
      <c r="L260" s="239" t="s">
        <v>16</v>
      </c>
      <c r="M260" s="60" t="s">
        <v>9</v>
      </c>
      <c r="N260" s="60" t="s">
        <v>10</v>
      </c>
      <c r="O260" s="60" t="s">
        <v>11</v>
      </c>
      <c r="P260" s="60" t="s">
        <v>12</v>
      </c>
      <c r="Q260" s="60" t="s">
        <v>13</v>
      </c>
      <c r="R260" s="60" t="s">
        <v>14</v>
      </c>
      <c r="S260" s="60" t="s">
        <v>15</v>
      </c>
    </row>
    <row r="261" spans="1:25" s="52" customFormat="1">
      <c r="B261" s="136" t="s">
        <v>559</v>
      </c>
      <c r="C261" s="178">
        <f>(C256/C170)^(1/(2016-2011))-1</f>
        <v>7.8197294713411303E-4</v>
      </c>
      <c r="D261" s="178">
        <f>(D256/D170)^(1/(2016-2011))-1</f>
        <v>6.9438679035536133E-3</v>
      </c>
      <c r="E261" s="178">
        <f t="shared" ref="E261:S261" si="171">(E256/E170)^(1/(2016-2011))-1</f>
        <v>-7.4460246409413511E-4</v>
      </c>
      <c r="F261" s="178">
        <f t="shared" si="171"/>
        <v>-3.6162441782616739E-5</v>
      </c>
      <c r="G261" s="178">
        <f t="shared" si="171"/>
        <v>6.5795150976679651E-3</v>
      </c>
      <c r="H261" s="178">
        <f t="shared" si="171"/>
        <v>0</v>
      </c>
      <c r="I261" s="178">
        <f t="shared" si="171"/>
        <v>-2.2966901313630217E-3</v>
      </c>
      <c r="J261" s="178">
        <f t="shared" si="171"/>
        <v>5.6013845221967173E-3</v>
      </c>
      <c r="K261" s="178">
        <f t="shared" si="171"/>
        <v>6.9994482914130796E-3</v>
      </c>
      <c r="L261" s="235">
        <f t="shared" si="171"/>
        <v>8.6163125167244559E-3</v>
      </c>
      <c r="M261" s="178">
        <f t="shared" si="171"/>
        <v>-5.528993663979076E-4</v>
      </c>
      <c r="N261" s="178">
        <f t="shared" si="171"/>
        <v>5.3898943559136381E-3</v>
      </c>
      <c r="O261" s="178">
        <f t="shared" si="171"/>
        <v>-2.7544801920860174E-3</v>
      </c>
      <c r="P261" s="178">
        <f t="shared" si="171"/>
        <v>3.0324006964497219E-3</v>
      </c>
      <c r="Q261" s="178">
        <f t="shared" si="171"/>
        <v>2.9220086063614925E-3</v>
      </c>
      <c r="R261" s="178">
        <f t="shared" si="171"/>
        <v>1.5193152870053961E-2</v>
      </c>
      <c r="S261" s="178">
        <f t="shared" si="171"/>
        <v>6.9836423041458318E-3</v>
      </c>
      <c r="T261" s="63"/>
      <c r="Y261" s="148"/>
    </row>
    <row r="262" spans="1:25" s="52" customFormat="1">
      <c r="C262" s="62"/>
      <c r="D262" s="62"/>
      <c r="E262" s="62"/>
      <c r="F262" s="62"/>
      <c r="G262" s="62"/>
      <c r="H262" s="62"/>
      <c r="I262" s="62"/>
      <c r="J262" s="62"/>
      <c r="K262" s="62"/>
      <c r="L262" s="236"/>
      <c r="M262" s="62"/>
      <c r="N262" s="62"/>
      <c r="O262" s="62"/>
      <c r="P262" s="62"/>
      <c r="Q262" s="62"/>
      <c r="R262" s="62"/>
      <c r="S262" s="62"/>
      <c r="T262" s="63"/>
      <c r="Y262" s="148"/>
    </row>
    <row r="263" spans="1:25" s="52" customFormat="1">
      <c r="C263" s="62"/>
      <c r="D263" s="62"/>
      <c r="E263" s="62"/>
      <c r="F263" s="62"/>
      <c r="G263" s="62"/>
      <c r="H263" s="62"/>
      <c r="I263" s="62"/>
      <c r="J263" s="62"/>
      <c r="K263" s="62"/>
      <c r="L263" s="236"/>
      <c r="M263" s="62"/>
      <c r="N263" s="62"/>
      <c r="O263" s="62"/>
      <c r="P263" s="62"/>
      <c r="Q263" s="62"/>
      <c r="R263" s="62"/>
      <c r="S263" s="62"/>
      <c r="T263" s="63"/>
      <c r="Y263" s="148"/>
    </row>
    <row r="264" spans="1:25" s="92" customFormat="1">
      <c r="A264" s="63"/>
      <c r="B264" s="61"/>
      <c r="C264" s="61"/>
      <c r="D264" s="75"/>
      <c r="E264" s="62"/>
      <c r="L264" s="237"/>
      <c r="Y264" s="147"/>
    </row>
    <row r="266" spans="1:25" ht="18.75">
      <c r="A266" s="50" t="s">
        <v>577</v>
      </c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</row>
    <row r="267" spans="1:25">
      <c r="A267" s="120" t="s">
        <v>561</v>
      </c>
      <c r="B267" s="52"/>
      <c r="C267" s="52"/>
      <c r="D267" s="52"/>
    </row>
    <row r="268" spans="1:25">
      <c r="A268" s="92" t="s">
        <v>556</v>
      </c>
      <c r="B268" s="58" t="s">
        <v>557</v>
      </c>
      <c r="C268" s="58" t="s">
        <v>558</v>
      </c>
    </row>
    <row r="269" spans="1:25">
      <c r="A269" s="92" t="s">
        <v>15</v>
      </c>
      <c r="B269" s="111">
        <v>6.9836423041458318E-3</v>
      </c>
      <c r="C269" s="93">
        <f>(1+B269)*(1+B269)*(1+B269)-1</f>
        <v>2.1097581292967682E-2</v>
      </c>
    </row>
    <row r="270" spans="1:25">
      <c r="A270" s="92" t="s">
        <v>14</v>
      </c>
      <c r="B270" s="111">
        <v>1.5193152870053961E-2</v>
      </c>
      <c r="C270" s="93">
        <f t="shared" ref="C270:C284" si="172">(1+B270)*(1+B270)*(1+B270)-1</f>
        <v>4.6275461356815262E-2</v>
      </c>
    </row>
    <row r="271" spans="1:25">
      <c r="A271" s="92" t="s">
        <v>13</v>
      </c>
      <c r="B271" s="111">
        <v>2.9220086063614925E-3</v>
      </c>
      <c r="C271" s="93">
        <f t="shared" si="172"/>
        <v>8.7916651704731397E-3</v>
      </c>
    </row>
    <row r="272" spans="1:25">
      <c r="A272" s="92" t="s">
        <v>12</v>
      </c>
      <c r="B272" s="111">
        <v>3.0324006964497219E-3</v>
      </c>
      <c r="C272" s="93">
        <f t="shared" si="172"/>
        <v>9.1248163356016931E-3</v>
      </c>
    </row>
    <row r="273" spans="1:3">
      <c r="A273" s="92" t="s">
        <v>11</v>
      </c>
      <c r="B273" s="111">
        <v>-2.7544801920860174E-3</v>
      </c>
      <c r="C273" s="93">
        <f t="shared" si="172"/>
        <v>-8.2406999915572987E-3</v>
      </c>
    </row>
    <row r="274" spans="1:3">
      <c r="A274" s="92" t="s">
        <v>10</v>
      </c>
      <c r="B274" s="111">
        <v>5.3898943559136381E-3</v>
      </c>
      <c r="C274" s="93">
        <f t="shared" si="172"/>
        <v>1.6256992532856396E-2</v>
      </c>
    </row>
    <row r="275" spans="1:3">
      <c r="A275" s="92" t="s">
        <v>9</v>
      </c>
      <c r="B275" s="111">
        <v>-5.528993663979076E-4</v>
      </c>
      <c r="C275" s="93">
        <f t="shared" si="172"/>
        <v>-1.6577811750857485E-3</v>
      </c>
    </row>
    <row r="276" spans="1:3">
      <c r="A276" s="92" t="s">
        <v>8</v>
      </c>
      <c r="B276" s="111">
        <v>6.9994482914130796E-3</v>
      </c>
      <c r="C276" s="93">
        <f t="shared" si="172"/>
        <v>2.1145664622296945E-2</v>
      </c>
    </row>
    <row r="277" spans="1:3">
      <c r="A277" s="92" t="s">
        <v>7</v>
      </c>
      <c r="B277" s="111">
        <v>5.6013845221967173E-3</v>
      </c>
      <c r="C277" s="93">
        <f t="shared" si="172"/>
        <v>1.6898455838574744E-2</v>
      </c>
    </row>
    <row r="278" spans="1:3">
      <c r="A278" s="92" t="s">
        <v>6</v>
      </c>
      <c r="B278" s="111">
        <v>-2.2966901313630217E-3</v>
      </c>
      <c r="C278" s="93">
        <f t="shared" si="172"/>
        <v>-6.8742581519585233E-3</v>
      </c>
    </row>
    <row r="279" spans="1:3">
      <c r="A279" s="92" t="s">
        <v>5</v>
      </c>
      <c r="B279" s="111">
        <v>0</v>
      </c>
      <c r="C279" s="93">
        <f t="shared" si="172"/>
        <v>0</v>
      </c>
    </row>
    <row r="280" spans="1:3">
      <c r="A280" s="92" t="s">
        <v>4</v>
      </c>
      <c r="B280" s="111">
        <v>6.5795150976679651E-3</v>
      </c>
      <c r="C280" s="93">
        <f t="shared" si="172"/>
        <v>1.9868700177098297E-2</v>
      </c>
    </row>
    <row r="281" spans="1:3">
      <c r="A281" s="92" t="s">
        <v>30</v>
      </c>
      <c r="B281" s="111">
        <v>-3.6162441782616739E-5</v>
      </c>
      <c r="C281" s="93">
        <f t="shared" si="172"/>
        <v>-1.0848340222857633E-4</v>
      </c>
    </row>
    <row r="282" spans="1:3">
      <c r="A282" s="92" t="s">
        <v>3</v>
      </c>
      <c r="B282" s="111">
        <v>-7.4460246409413511E-4</v>
      </c>
      <c r="C282" s="93">
        <f t="shared" si="172"/>
        <v>-2.2321445066258994E-3</v>
      </c>
    </row>
    <row r="283" spans="1:3">
      <c r="A283" s="92" t="s">
        <v>2</v>
      </c>
      <c r="B283" s="111">
        <v>6.9438679035536133E-3</v>
      </c>
      <c r="C283" s="93">
        <f t="shared" si="172"/>
        <v>2.0976590429618858E-2</v>
      </c>
    </row>
    <row r="284" spans="1:3">
      <c r="A284" s="92" t="s">
        <v>1</v>
      </c>
      <c r="B284" s="111">
        <v>7.8197294713411303E-4</v>
      </c>
      <c r="C284" s="93">
        <f t="shared" si="172"/>
        <v>2.3477537646345858E-3</v>
      </c>
    </row>
    <row r="295" spans="3:19">
      <c r="C295" s="209"/>
      <c r="D295" s="209"/>
      <c r="E295" s="209"/>
      <c r="F295" s="209"/>
      <c r="G295" s="209"/>
      <c r="H295" s="209"/>
      <c r="I295" s="209"/>
      <c r="J295" s="209"/>
      <c r="K295" s="209"/>
      <c r="L295" s="238"/>
      <c r="M295" s="209"/>
      <c r="N295" s="209"/>
      <c r="O295" s="209"/>
      <c r="P295" s="209"/>
      <c r="Q295" s="209"/>
      <c r="R295" s="209"/>
      <c r="S295" s="209"/>
    </row>
  </sheetData>
  <sheetProtection selectLockedCells="1" selectUnlockedCells="1"/>
  <sortState ref="A288:B303">
    <sortCondition descending="1" ref="A288:A303"/>
  </sortState>
  <mergeCells count="1">
    <mergeCell ref="B3:S3"/>
  </mergeCells>
  <conditionalFormatting sqref="T90:T168 T176:T254 C6:T85">
    <cfRule type="cellIs" dxfId="1" priority="11" operator="equal">
      <formula>0</formula>
    </cfRule>
  </conditionalFormatting>
  <conditionalFormatting sqref="C90:S168 T90:T169 C176:T254">
    <cfRule type="cellIs" dxfId="0" priority="9" operator="equal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S33"/>
  <sheetViews>
    <sheetView zoomScale="80" zoomScaleNormal="80" workbookViewId="0">
      <selection activeCell="B17" sqref="B17"/>
    </sheetView>
  </sheetViews>
  <sheetFormatPr defaultRowHeight="15"/>
  <cols>
    <col min="1" max="1" width="9.140625" style="94"/>
    <col min="2" max="2" width="65.140625" style="94" customWidth="1"/>
    <col min="3" max="3" width="10.5703125" style="94" bestFit="1" customWidth="1"/>
    <col min="4" max="4" width="11.7109375" style="94" bestFit="1" customWidth="1"/>
    <col min="5" max="5" width="10.7109375" style="94" bestFit="1" customWidth="1"/>
    <col min="6" max="6" width="10.5703125" style="94" bestFit="1" customWidth="1"/>
    <col min="7" max="7" width="10" style="94" bestFit="1" customWidth="1"/>
    <col min="8" max="8" width="11.7109375" style="94" bestFit="1" customWidth="1"/>
    <col min="9" max="9" width="10.5703125" style="94" bestFit="1" customWidth="1"/>
    <col min="10" max="10" width="9.5703125" style="94" bestFit="1" customWidth="1"/>
    <col min="11" max="11" width="10.5703125" style="94" bestFit="1" customWidth="1"/>
    <col min="12" max="12" width="11.5703125" style="94" bestFit="1" customWidth="1"/>
    <col min="13" max="14" width="11.7109375" style="94" bestFit="1" customWidth="1"/>
    <col min="15" max="15" width="10.5703125" style="94" bestFit="1" customWidth="1"/>
    <col min="16" max="17" width="11.7109375" style="94" bestFit="1" customWidth="1"/>
    <col min="18" max="18" width="11.5703125" style="94" bestFit="1" customWidth="1"/>
    <col min="19" max="19" width="11.7109375" style="94" bestFit="1" customWidth="1"/>
    <col min="20" max="16384" width="9.140625" style="94"/>
  </cols>
  <sheetData>
    <row r="1" spans="1:19" ht="23.25">
      <c r="A1" s="258" t="s">
        <v>562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34"/>
      <c r="N2" s="134"/>
      <c r="O2" s="134"/>
      <c r="P2" s="134"/>
      <c r="Q2" s="134"/>
      <c r="R2" s="134"/>
      <c r="S2" s="134"/>
    </row>
    <row r="3" spans="1:19" ht="45">
      <c r="C3" s="104" t="s">
        <v>1</v>
      </c>
      <c r="D3" s="104" t="s">
        <v>2</v>
      </c>
      <c r="E3" s="104" t="s">
        <v>3</v>
      </c>
      <c r="F3" s="104" t="s">
        <v>30</v>
      </c>
      <c r="G3" s="104" t="s">
        <v>4</v>
      </c>
      <c r="H3" s="104" t="s">
        <v>5</v>
      </c>
      <c r="I3" s="104" t="s">
        <v>6</v>
      </c>
      <c r="J3" s="104" t="s">
        <v>7</v>
      </c>
      <c r="K3" s="104" t="s">
        <v>8</v>
      </c>
      <c r="L3" s="240" t="s">
        <v>16</v>
      </c>
      <c r="M3" s="104" t="s">
        <v>9</v>
      </c>
      <c r="N3" s="104" t="s">
        <v>10</v>
      </c>
      <c r="O3" s="104" t="s">
        <v>11</v>
      </c>
      <c r="P3" s="104" t="s">
        <v>12</v>
      </c>
      <c r="Q3" s="104" t="s">
        <v>13</v>
      </c>
      <c r="R3" s="104" t="s">
        <v>14</v>
      </c>
      <c r="S3" s="104" t="s">
        <v>15</v>
      </c>
    </row>
    <row r="4" spans="1:19">
      <c r="C4" s="104"/>
      <c r="D4" s="104"/>
      <c r="E4" s="104"/>
      <c r="F4" s="104"/>
      <c r="G4" s="104"/>
      <c r="H4" s="104"/>
      <c r="I4" s="104"/>
      <c r="J4" s="104"/>
      <c r="K4" s="104"/>
      <c r="L4" s="213"/>
      <c r="M4" s="104"/>
      <c r="N4" s="104"/>
      <c r="O4" s="104"/>
      <c r="P4" s="104"/>
      <c r="Q4" s="104"/>
      <c r="R4" s="104"/>
      <c r="S4" s="104"/>
    </row>
    <row r="5" spans="1:19">
      <c r="B5" s="30"/>
      <c r="C5" s="107"/>
      <c r="D5" s="107"/>
      <c r="E5" s="107"/>
      <c r="F5" s="107"/>
      <c r="G5" s="107"/>
      <c r="H5" s="107"/>
      <c r="I5" s="107"/>
      <c r="J5" s="107"/>
      <c r="K5" s="107"/>
      <c r="L5" s="213"/>
      <c r="M5" s="107"/>
      <c r="N5" s="107"/>
      <c r="O5" s="107"/>
      <c r="P5" s="107"/>
      <c r="Q5" s="107"/>
      <c r="R5" s="107"/>
      <c r="S5" s="107"/>
    </row>
    <row r="6" spans="1:19" ht="15.75">
      <c r="A6" s="117" t="s">
        <v>496</v>
      </c>
      <c r="B6" s="118" t="s">
        <v>505</v>
      </c>
      <c r="C6" s="107"/>
      <c r="D6" s="107"/>
      <c r="E6" s="107"/>
      <c r="F6" s="107"/>
      <c r="G6" s="107"/>
      <c r="H6" s="107"/>
      <c r="I6" s="107"/>
      <c r="J6" s="107"/>
      <c r="K6" s="107"/>
      <c r="L6" s="213"/>
      <c r="M6" s="107"/>
      <c r="N6" s="107"/>
      <c r="O6" s="107"/>
      <c r="P6" s="107"/>
      <c r="Q6" s="107"/>
      <c r="R6" s="107"/>
      <c r="S6" s="107"/>
    </row>
    <row r="7" spans="1:19" ht="15.75">
      <c r="A7" s="117"/>
      <c r="B7" s="119" t="s">
        <v>492</v>
      </c>
      <c r="C7" s="107"/>
      <c r="D7" s="107"/>
      <c r="E7" s="107"/>
      <c r="F7" s="107"/>
      <c r="G7" s="107"/>
      <c r="H7" s="107"/>
      <c r="I7" s="107"/>
      <c r="J7" s="107"/>
      <c r="K7" s="107"/>
      <c r="L7" s="213"/>
      <c r="M7" s="107"/>
      <c r="N7" s="107"/>
      <c r="O7" s="107"/>
      <c r="P7" s="107"/>
      <c r="Q7" s="107"/>
      <c r="R7" s="107"/>
      <c r="S7" s="107"/>
    </row>
    <row r="8" spans="1:19">
      <c r="B8" s="115" t="s">
        <v>493</v>
      </c>
      <c r="C8" s="179">
        <f>'[5]tables for reasons paper'!B120</f>
        <v>0.7475189638113513</v>
      </c>
      <c r="D8" s="179">
        <f>'[5]tables for reasons paper'!C120</f>
        <v>0.57909740406373378</v>
      </c>
      <c r="E8" s="179">
        <f>'[5]tables for reasons paper'!D120</f>
        <v>0.56465727328907844</v>
      </c>
      <c r="F8" s="179">
        <f>'[5]tables for reasons paper'!E120</f>
        <v>0.54417108848564155</v>
      </c>
      <c r="G8" s="179">
        <f>'[5]tables for reasons paper'!F120</f>
        <v>0.26549504882607522</v>
      </c>
      <c r="H8" s="179">
        <f>'[5]tables for reasons paper'!G120</f>
        <v>0.86219010077290714</v>
      </c>
      <c r="I8" s="179">
        <f>'[5]tables for reasons paper'!H120</f>
        <v>0.5057714015220478</v>
      </c>
      <c r="J8" s="179">
        <f>'[5]tables for reasons paper'!I120</f>
        <v>0.46135314567962316</v>
      </c>
      <c r="K8" s="179">
        <f>'[5]tables for reasons paper'!J120</f>
        <v>0.48424567014896669</v>
      </c>
      <c r="L8" s="241">
        <f>'[5]tables for reasons paper'!K120</f>
        <v>0.84557384388496781</v>
      </c>
      <c r="M8" s="179">
        <f>'[5]tables for reasons paper'!L120</f>
        <v>0.79005923177673665</v>
      </c>
      <c r="N8" s="179">
        <f>'[5]tables for reasons paper'!M120</f>
        <v>0.76277815699740747</v>
      </c>
      <c r="O8" s="179">
        <f>'[5]tables for reasons paper'!N120</f>
        <v>0.68877434508857205</v>
      </c>
      <c r="P8" s="179">
        <f>'[5]tables for reasons paper'!O120</f>
        <v>0.8716267237567864</v>
      </c>
      <c r="Q8" s="179">
        <f>'[5]tables for reasons paper'!P120</f>
        <v>0.56627443769668173</v>
      </c>
      <c r="R8" s="179">
        <f>'[5]tables for reasons paper'!Q120</f>
        <v>0.57728901244295128</v>
      </c>
      <c r="S8" s="179">
        <f>'[5]tables for reasons paper'!R120</f>
        <v>0.74868177694016724</v>
      </c>
    </row>
    <row r="9" spans="1:19">
      <c r="B9" s="30"/>
      <c r="C9" s="49"/>
      <c r="D9" s="49"/>
      <c r="E9" s="49"/>
      <c r="F9" s="49"/>
      <c r="G9" s="49"/>
      <c r="H9" s="49"/>
      <c r="I9" s="49"/>
      <c r="J9" s="49"/>
      <c r="K9" s="49"/>
      <c r="L9" s="213"/>
      <c r="M9" s="106"/>
      <c r="N9" s="49"/>
      <c r="O9" s="49"/>
      <c r="P9" s="49"/>
      <c r="Q9" s="49"/>
      <c r="R9" s="49"/>
      <c r="S9" s="49"/>
    </row>
    <row r="10" spans="1:19" ht="30">
      <c r="A10" s="6" t="s">
        <v>499</v>
      </c>
      <c r="B10" s="135" t="s">
        <v>506</v>
      </c>
      <c r="C10" s="49"/>
      <c r="D10" s="49"/>
      <c r="E10" s="49"/>
      <c r="F10" s="49"/>
      <c r="G10" s="49"/>
      <c r="H10" s="49"/>
      <c r="I10" s="49"/>
      <c r="J10" s="49"/>
      <c r="K10" s="49"/>
      <c r="L10" s="213"/>
      <c r="M10" s="106"/>
      <c r="N10" s="49"/>
      <c r="O10" s="49"/>
      <c r="P10" s="49"/>
      <c r="Q10" s="49"/>
      <c r="R10" s="49"/>
      <c r="S10" s="49"/>
    </row>
    <row r="11" spans="1:19">
      <c r="B11" s="119" t="s">
        <v>492</v>
      </c>
      <c r="C11" s="49"/>
      <c r="D11" s="49"/>
      <c r="E11" s="49"/>
      <c r="F11" s="49"/>
      <c r="G11" s="49"/>
      <c r="H11" s="49"/>
      <c r="I11" s="49"/>
      <c r="J11" s="49"/>
      <c r="K11" s="49"/>
      <c r="L11" s="213"/>
      <c r="M11" s="106"/>
      <c r="N11" s="49"/>
      <c r="O11" s="49"/>
      <c r="P11" s="49"/>
      <c r="Q11" s="49"/>
      <c r="R11" s="49"/>
      <c r="S11" s="49"/>
    </row>
    <row r="12" spans="1:19">
      <c r="B12" s="115" t="s">
        <v>493</v>
      </c>
      <c r="C12" s="180">
        <f>[5]Analysis!D5</f>
        <v>0.31197848424246605</v>
      </c>
      <c r="D12" s="180">
        <f>[5]Analysis!E5</f>
        <v>0.85049178851688567</v>
      </c>
      <c r="E12" s="180">
        <f>[5]Analysis!F5</f>
        <v>0.71253235211846877</v>
      </c>
      <c r="F12" s="180">
        <f>[5]Analysis!G5</f>
        <v>0.93166012907541818</v>
      </c>
      <c r="G12" s="180">
        <f>[5]Analysis!H5</f>
        <v>0.8705736100732635</v>
      </c>
      <c r="H12" s="180">
        <f>[5]Analysis!I5</f>
        <v>0.68217723955570275</v>
      </c>
      <c r="I12" s="180">
        <f>[5]Analysis!J5</f>
        <v>0.63084525741259778</v>
      </c>
      <c r="J12" s="180">
        <f>[5]Analysis!K5</f>
        <v>0.8483321409116068</v>
      </c>
      <c r="K12" s="180">
        <f>[5]Analysis!L5</f>
        <v>0.79842484222954213</v>
      </c>
      <c r="L12" s="242">
        <f>[5]Analysis!M5</f>
        <v>0</v>
      </c>
      <c r="M12" s="180">
        <f>[5]Analysis!N5</f>
        <v>0.57681861245202437</v>
      </c>
      <c r="N12" s="180">
        <f>[5]Analysis!O5</f>
        <v>0.62470151254296857</v>
      </c>
      <c r="O12" s="180">
        <f>[5]Analysis!P5</f>
        <v>0</v>
      </c>
      <c r="P12" s="180">
        <f>[5]Analysis!Q5</f>
        <v>0.91173091233598069</v>
      </c>
      <c r="Q12" s="180">
        <f>[5]Analysis!R5</f>
        <v>0.70183545935370051</v>
      </c>
      <c r="R12" s="180">
        <f>[5]Analysis!S5</f>
        <v>0.9197368080870757</v>
      </c>
      <c r="S12" s="180">
        <f>[5]Analysis!T5</f>
        <v>0.8377063680463428</v>
      </c>
    </row>
    <row r="13" spans="1:19">
      <c r="C13" s="105"/>
      <c r="M13" s="103"/>
    </row>
    <row r="14" spans="1:19">
      <c r="C14" s="105"/>
      <c r="M14" s="103"/>
    </row>
    <row r="15" spans="1:19">
      <c r="B15" s="30"/>
      <c r="C15" s="105"/>
      <c r="M15" s="103"/>
    </row>
    <row r="16" spans="1:19">
      <c r="B16" s="30"/>
      <c r="C16" s="112"/>
      <c r="L16" s="102"/>
      <c r="M16" s="103"/>
    </row>
    <row r="17" spans="3:13">
      <c r="C17" s="112"/>
      <c r="D17" s="113"/>
      <c r="L17" s="102"/>
      <c r="M17" s="103"/>
    </row>
    <row r="18" spans="3:13">
      <c r="C18" s="112"/>
      <c r="D18" s="113"/>
      <c r="L18" s="102"/>
      <c r="M18" s="103"/>
    </row>
    <row r="19" spans="3:13">
      <c r="C19" s="112"/>
      <c r="D19" s="113"/>
      <c r="L19" s="102"/>
      <c r="M19" s="103"/>
    </row>
    <row r="20" spans="3:13">
      <c r="C20" s="112"/>
      <c r="D20" s="113"/>
      <c r="L20" s="102"/>
      <c r="M20" s="103"/>
    </row>
    <row r="21" spans="3:13">
      <c r="C21" s="112"/>
      <c r="D21" s="113"/>
      <c r="L21" s="102"/>
      <c r="M21" s="103"/>
    </row>
    <row r="22" spans="3:13">
      <c r="C22" s="112"/>
      <c r="D22" s="113"/>
      <c r="L22" s="102"/>
      <c r="M22" s="103"/>
    </row>
    <row r="23" spans="3:13">
      <c r="C23" s="112"/>
      <c r="D23" s="113"/>
      <c r="L23" s="102"/>
      <c r="M23" s="103"/>
    </row>
    <row r="24" spans="3:13">
      <c r="C24" s="112"/>
      <c r="D24" s="113"/>
      <c r="L24" s="102"/>
      <c r="M24" s="103"/>
    </row>
    <row r="25" spans="3:13">
      <c r="C25" s="112"/>
      <c r="D25" s="113"/>
      <c r="L25" s="102"/>
      <c r="M25" s="103"/>
    </row>
    <row r="26" spans="3:13">
      <c r="C26" s="112"/>
      <c r="D26" s="113"/>
      <c r="L26" s="102"/>
      <c r="M26" s="103"/>
    </row>
    <row r="27" spans="3:13">
      <c r="C27" s="112"/>
      <c r="D27" s="113"/>
    </row>
    <row r="28" spans="3:13">
      <c r="C28" s="112"/>
      <c r="D28" s="113"/>
    </row>
    <row r="29" spans="3:13">
      <c r="C29" s="112"/>
      <c r="D29" s="113"/>
    </row>
    <row r="30" spans="3:13">
      <c r="C30" s="112"/>
      <c r="D30" s="113"/>
    </row>
    <row r="31" spans="3:13">
      <c r="C31" s="112"/>
      <c r="D31" s="113"/>
    </row>
    <row r="32" spans="3:13">
      <c r="C32" s="112"/>
      <c r="D32" s="113"/>
    </row>
    <row r="33" spans="3:4">
      <c r="C33" s="112"/>
      <c r="D33" s="1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2"/>
  <sheetViews>
    <sheetView topLeftCell="A82" zoomScale="80" zoomScaleNormal="80" workbookViewId="0">
      <selection activeCell="G18" sqref="A8:G18"/>
    </sheetView>
  </sheetViews>
  <sheetFormatPr defaultRowHeight="15"/>
  <cols>
    <col min="1" max="3" width="17.140625" style="3" customWidth="1"/>
    <col min="4" max="4" width="13" style="3" customWidth="1"/>
    <col min="5" max="5" width="12" style="3" customWidth="1"/>
    <col min="6" max="6" width="14.7109375" style="3" customWidth="1"/>
    <col min="7" max="7" width="11.85546875" style="3" customWidth="1"/>
    <col min="8" max="8" width="12.85546875" style="3" customWidth="1"/>
    <col min="9" max="9" width="16.7109375" style="3" customWidth="1"/>
    <col min="10" max="10" width="16.28515625" style="3" customWidth="1"/>
    <col min="11" max="11" width="11.5703125" style="3" bestFit="1" customWidth="1"/>
    <col min="12" max="15" width="9.140625" style="3"/>
    <col min="16" max="16" width="12.7109375" style="3" customWidth="1"/>
    <col min="17" max="18" width="9.140625" style="3"/>
    <col min="19" max="19" width="12.7109375" style="3" customWidth="1"/>
    <col min="20" max="16384" width="9.140625" style="3"/>
  </cols>
  <sheetData>
    <row r="1" spans="1:11" ht="18.75">
      <c r="A1" s="16" t="s">
        <v>549</v>
      </c>
      <c r="B1" s="265"/>
      <c r="C1" s="265"/>
      <c r="D1" s="265"/>
      <c r="E1" s="266"/>
      <c r="F1" s="265"/>
      <c r="G1" s="267"/>
      <c r="H1" s="267"/>
      <c r="I1" s="267"/>
      <c r="J1" s="267"/>
      <c r="K1" s="267"/>
    </row>
    <row r="2" spans="1:11" s="18" customFormat="1" ht="45">
      <c r="A2" s="17" t="s">
        <v>114</v>
      </c>
      <c r="B2" s="17" t="s">
        <v>135</v>
      </c>
      <c r="D2" s="17" t="s">
        <v>114</v>
      </c>
      <c r="E2" s="19" t="s">
        <v>118</v>
      </c>
      <c r="F2" s="127"/>
      <c r="G2" s="94"/>
      <c r="H2" s="17"/>
      <c r="I2" s="94"/>
      <c r="J2" s="94"/>
      <c r="K2" s="20"/>
    </row>
    <row r="3" spans="1:11">
      <c r="A3" s="21">
        <f>Inputs!A7</f>
        <v>1990</v>
      </c>
      <c r="B3" s="84">
        <f>Inputs!B7</f>
        <v>10192</v>
      </c>
      <c r="D3" s="21">
        <f>Inputs!A35</f>
        <v>1990</v>
      </c>
      <c r="E3" s="84">
        <f>Inputs!B63</f>
        <v>0</v>
      </c>
      <c r="F3" s="77"/>
      <c r="G3" s="94"/>
      <c r="H3" s="84"/>
      <c r="I3" s="94"/>
      <c r="J3" s="94"/>
      <c r="K3" s="48"/>
    </row>
    <row r="4" spans="1:11">
      <c r="A4" s="21">
        <f>Inputs!A8</f>
        <v>1991</v>
      </c>
      <c r="B4" s="84">
        <f>Inputs!B8</f>
        <v>10415</v>
      </c>
      <c r="D4" s="21">
        <f>Inputs!A36</f>
        <v>1991</v>
      </c>
      <c r="E4" s="84">
        <f>Inputs!B64</f>
        <v>1260000</v>
      </c>
      <c r="F4" s="77"/>
      <c r="G4" s="94"/>
      <c r="H4" s="84"/>
      <c r="I4" s="94"/>
      <c r="J4" s="94"/>
      <c r="K4" s="48"/>
    </row>
    <row r="5" spans="1:11">
      <c r="A5" s="21">
        <f>Inputs!A9</f>
        <v>1992</v>
      </c>
      <c r="B5" s="84">
        <f>Inputs!B9</f>
        <v>10188</v>
      </c>
      <c r="D5" s="21">
        <f>Inputs!A37</f>
        <v>1992</v>
      </c>
      <c r="E5" s="84">
        <f>Inputs!B65</f>
        <v>1275800</v>
      </c>
      <c r="F5" s="77"/>
      <c r="G5" s="94"/>
      <c r="H5" s="84"/>
      <c r="I5" s="94"/>
      <c r="J5" s="94"/>
      <c r="K5" s="48"/>
    </row>
    <row r="6" spans="1:11">
      <c r="A6" s="21">
        <f>Inputs!A10</f>
        <v>1993</v>
      </c>
      <c r="B6" s="84">
        <f>Inputs!B10</f>
        <v>10210</v>
      </c>
      <c r="D6" s="21">
        <f>Inputs!A38</f>
        <v>1993</v>
      </c>
      <c r="E6" s="84">
        <f>Inputs!B66</f>
        <v>1291900</v>
      </c>
      <c r="F6" s="77"/>
      <c r="G6" s="94"/>
      <c r="H6" s="84"/>
      <c r="I6" s="94"/>
      <c r="J6" s="94"/>
      <c r="K6" s="48"/>
    </row>
    <row r="7" spans="1:11">
      <c r="A7" s="21">
        <f>Inputs!A11</f>
        <v>1994</v>
      </c>
      <c r="B7" s="84">
        <f>Inputs!B11</f>
        <v>10389</v>
      </c>
      <c r="D7" s="21">
        <f>Inputs!A39</f>
        <v>1994</v>
      </c>
      <c r="E7" s="84">
        <f>Inputs!B67</f>
        <v>1310100</v>
      </c>
      <c r="F7" s="77"/>
      <c r="G7" s="94"/>
      <c r="H7" s="84"/>
      <c r="I7" s="94"/>
      <c r="J7" s="94"/>
      <c r="K7" s="48"/>
    </row>
    <row r="8" spans="1:11">
      <c r="A8" s="21">
        <f>Inputs!A12</f>
        <v>1995</v>
      </c>
      <c r="B8" s="84">
        <f>Inputs!B12</f>
        <v>10530</v>
      </c>
      <c r="D8" s="21">
        <f>Inputs!A40</f>
        <v>1995</v>
      </c>
      <c r="E8" s="84">
        <f>Inputs!B68</f>
        <v>1330800</v>
      </c>
      <c r="F8" s="77"/>
      <c r="G8" s="94"/>
      <c r="H8" s="84"/>
      <c r="I8" s="94"/>
      <c r="J8" s="94"/>
      <c r="K8" s="48"/>
    </row>
    <row r="9" spans="1:11">
      <c r="A9" s="21">
        <f>Inputs!A13</f>
        <v>1996</v>
      </c>
      <c r="B9" s="84">
        <f>Inputs!B13</f>
        <v>10899</v>
      </c>
      <c r="D9" s="21">
        <f>Inputs!A41</f>
        <v>1996</v>
      </c>
      <c r="E9" s="84">
        <f>Inputs!B69</f>
        <v>1348800</v>
      </c>
      <c r="F9" s="77"/>
      <c r="G9" s="94"/>
      <c r="H9" s="84"/>
      <c r="I9" s="94"/>
      <c r="J9" s="94"/>
      <c r="K9" s="48"/>
    </row>
    <row r="10" spans="1:11">
      <c r="A10" s="21">
        <f>Inputs!A14</f>
        <v>1997</v>
      </c>
      <c r="B10" s="84">
        <f>Inputs!B14</f>
        <v>10859</v>
      </c>
      <c r="D10" s="21">
        <f>Inputs!A42</f>
        <v>1997</v>
      </c>
      <c r="E10" s="84">
        <f>Inputs!B70</f>
        <v>1365500</v>
      </c>
      <c r="F10" s="77"/>
      <c r="G10" s="94"/>
      <c r="H10" s="84"/>
      <c r="I10" s="94"/>
      <c r="J10" s="94"/>
      <c r="K10" s="48"/>
    </row>
    <row r="11" spans="1:11">
      <c r="A11" s="21">
        <f>Inputs!A15</f>
        <v>1998</v>
      </c>
      <c r="B11" s="84">
        <f>Inputs!B15</f>
        <v>11102</v>
      </c>
      <c r="D11" s="21">
        <f>Inputs!A43</f>
        <v>1998</v>
      </c>
      <c r="E11" s="84">
        <f>Inputs!B71</f>
        <v>1383400</v>
      </c>
      <c r="F11" s="77"/>
      <c r="G11" s="94"/>
      <c r="H11" s="84"/>
      <c r="I11" s="94"/>
      <c r="J11" s="94"/>
      <c r="K11" s="48"/>
    </row>
    <row r="12" spans="1:11">
      <c r="A12" s="21">
        <f>Inputs!A16</f>
        <v>1999</v>
      </c>
      <c r="B12" s="84">
        <f>Inputs!B16</f>
        <v>11088</v>
      </c>
      <c r="D12" s="21">
        <f>Inputs!A44</f>
        <v>1999</v>
      </c>
      <c r="E12" s="84">
        <f>Inputs!B72</f>
        <v>1400100</v>
      </c>
      <c r="F12" s="77"/>
      <c r="G12" s="94"/>
      <c r="H12" s="84"/>
      <c r="I12" s="94"/>
      <c r="J12" s="94"/>
      <c r="K12" s="48"/>
    </row>
    <row r="13" spans="1:11">
      <c r="A13" s="21">
        <f>Inputs!A17</f>
        <v>2000</v>
      </c>
      <c r="B13" s="84">
        <f>Inputs!B17</f>
        <v>11261</v>
      </c>
      <c r="D13" s="21">
        <f>Inputs!A45</f>
        <v>2000</v>
      </c>
      <c r="E13" s="84">
        <f>Inputs!B73</f>
        <v>1418000</v>
      </c>
      <c r="F13" s="77"/>
      <c r="G13" s="94"/>
      <c r="H13" s="84"/>
      <c r="I13" s="94"/>
      <c r="J13" s="94"/>
      <c r="K13" s="48"/>
    </row>
    <row r="14" spans="1:11">
      <c r="A14" s="21">
        <f>Inputs!A18</f>
        <v>2001</v>
      </c>
      <c r="B14" s="84">
        <f>Inputs!B18</f>
        <v>11601</v>
      </c>
      <c r="D14" s="21">
        <f>Inputs!A46</f>
        <v>2001</v>
      </c>
      <c r="E14" s="84">
        <f>Inputs!B74</f>
        <v>1434200</v>
      </c>
      <c r="F14" s="77"/>
      <c r="G14" s="94"/>
      <c r="H14" s="84"/>
      <c r="I14" s="94"/>
      <c r="J14" s="94"/>
      <c r="K14" s="48"/>
    </row>
    <row r="15" spans="1:11">
      <c r="A15" s="21">
        <f>Inputs!A19</f>
        <v>2002</v>
      </c>
      <c r="B15" s="84">
        <f>Inputs!B19</f>
        <v>11670</v>
      </c>
      <c r="D15" s="21">
        <f>Inputs!A47</f>
        <v>2002</v>
      </c>
      <c r="E15" s="84">
        <f>Inputs!B75</f>
        <v>1455500</v>
      </c>
      <c r="F15" s="77"/>
      <c r="G15" s="94"/>
      <c r="H15" s="84"/>
      <c r="I15" s="94"/>
      <c r="J15" s="94"/>
      <c r="K15" s="48"/>
    </row>
    <row r="16" spans="1:11">
      <c r="A16" s="21">
        <f>Inputs!A20</f>
        <v>2003</v>
      </c>
      <c r="B16" s="84">
        <f>Inputs!B20</f>
        <v>12085</v>
      </c>
      <c r="D16" s="21">
        <f>Inputs!A48</f>
        <v>2003</v>
      </c>
      <c r="E16" s="84">
        <f>Inputs!B76</f>
        <v>1482900</v>
      </c>
      <c r="F16" s="77"/>
      <c r="G16" s="94"/>
      <c r="H16" s="84"/>
      <c r="I16" s="94"/>
      <c r="J16" s="94"/>
      <c r="K16" s="48"/>
    </row>
    <row r="17" spans="1:11">
      <c r="A17" s="21">
        <f>Inputs!A21</f>
        <v>2004</v>
      </c>
      <c r="B17" s="84">
        <f>Inputs!B21</f>
        <v>12297</v>
      </c>
      <c r="D17" s="21">
        <f>Inputs!A49</f>
        <v>2004</v>
      </c>
      <c r="E17" s="84">
        <f>Inputs!B77</f>
        <v>1514200</v>
      </c>
      <c r="F17" s="77"/>
      <c r="G17" s="94"/>
      <c r="H17" s="84"/>
      <c r="I17" s="94"/>
      <c r="J17" s="94"/>
      <c r="K17" s="48"/>
    </row>
    <row r="18" spans="1:11">
      <c r="A18" s="21">
        <f>Inputs!A22</f>
        <v>2005</v>
      </c>
      <c r="B18" s="84">
        <f>Inputs!B22</f>
        <v>12144</v>
      </c>
      <c r="D18" s="21">
        <f>Inputs!A50</f>
        <v>2005</v>
      </c>
      <c r="E18" s="84">
        <f>Inputs!B78</f>
        <v>1540100</v>
      </c>
      <c r="F18" s="77"/>
      <c r="G18" s="94"/>
      <c r="H18" s="84"/>
      <c r="I18" s="94"/>
      <c r="J18" s="94"/>
      <c r="K18" s="48"/>
    </row>
    <row r="19" spans="1:11">
      <c r="A19" s="21">
        <f>Inputs!A23</f>
        <v>2006</v>
      </c>
      <c r="B19" s="84">
        <f>Inputs!B23</f>
        <v>12665</v>
      </c>
      <c r="D19" s="21">
        <f>Inputs!A51</f>
        <v>2006</v>
      </c>
      <c r="E19" s="84">
        <f>Inputs!B79</f>
        <v>1564200</v>
      </c>
      <c r="F19" s="77"/>
      <c r="G19" s="94"/>
      <c r="H19" s="84"/>
      <c r="I19" s="94"/>
      <c r="J19" s="94"/>
      <c r="K19" s="48"/>
    </row>
    <row r="20" spans="1:11">
      <c r="A20" s="21">
        <f>Inputs!A24</f>
        <v>2007</v>
      </c>
      <c r="B20" s="84">
        <f>Inputs!B24</f>
        <v>12456</v>
      </c>
      <c r="D20" s="21">
        <f>Inputs!A52</f>
        <v>2007</v>
      </c>
      <c r="E20" s="84">
        <f>Inputs!B80</f>
        <v>1589200</v>
      </c>
      <c r="F20" s="77"/>
      <c r="G20" s="94"/>
      <c r="H20" s="84"/>
      <c r="I20" s="94"/>
      <c r="J20" s="94"/>
      <c r="K20" s="48"/>
    </row>
    <row r="21" spans="1:11">
      <c r="A21" s="21">
        <f>Inputs!A25</f>
        <v>2008</v>
      </c>
      <c r="B21" s="84">
        <f>Inputs!B25</f>
        <v>12678</v>
      </c>
      <c r="D21" s="21">
        <f>Inputs!A53</f>
        <v>2008</v>
      </c>
      <c r="E21" s="84">
        <f>Inputs!B81</f>
        <v>1611200</v>
      </c>
      <c r="F21" s="77"/>
      <c r="G21" s="94"/>
      <c r="H21" s="84"/>
      <c r="I21" s="94"/>
      <c r="J21" s="94"/>
      <c r="K21" s="48"/>
    </row>
    <row r="22" spans="1:11">
      <c r="A22" s="21">
        <f>Inputs!A26</f>
        <v>2009</v>
      </c>
      <c r="B22" s="84">
        <f>Inputs!B26</f>
        <v>13209</v>
      </c>
      <c r="D22" s="21">
        <f>Inputs!A54</f>
        <v>2009</v>
      </c>
      <c r="E22" s="84">
        <f>Inputs!B82</f>
        <v>1624500</v>
      </c>
      <c r="F22" s="77"/>
      <c r="G22" s="94"/>
      <c r="H22" s="84"/>
      <c r="I22" s="94"/>
      <c r="J22" s="94"/>
      <c r="K22" s="48"/>
    </row>
    <row r="23" spans="1:11">
      <c r="A23" s="21">
        <f>Inputs!A27</f>
        <v>2010</v>
      </c>
      <c r="B23" s="84">
        <f>Inputs!B27</f>
        <v>13345</v>
      </c>
      <c r="D23" s="21">
        <f>Inputs!A55</f>
        <v>2010</v>
      </c>
      <c r="E23" s="84">
        <f>Inputs!B83</f>
        <v>1639800</v>
      </c>
      <c r="F23" s="77"/>
      <c r="G23" s="94"/>
      <c r="H23" s="84"/>
      <c r="I23" s="94"/>
      <c r="J23" s="94"/>
      <c r="K23" s="48"/>
    </row>
    <row r="24" spans="1:11">
      <c r="A24" s="21"/>
      <c r="B24" s="84"/>
      <c r="D24" s="21"/>
      <c r="E24" s="84"/>
      <c r="F24" s="77"/>
      <c r="G24" s="94"/>
      <c r="H24" s="84"/>
      <c r="I24" s="94"/>
      <c r="J24" s="94"/>
      <c r="K24" s="48"/>
    </row>
    <row r="25" spans="1:11">
      <c r="G25" s="94"/>
      <c r="I25" s="94"/>
      <c r="J25" s="94"/>
    </row>
    <row r="26" spans="1:11" s="94" customFormat="1">
      <c r="A26" s="129"/>
      <c r="B26" s="72"/>
      <c r="C26" s="130"/>
      <c r="E26" s="26"/>
      <c r="F26" s="83"/>
      <c r="G26" s="131"/>
    </row>
    <row r="27" spans="1:11" s="94" customFormat="1" ht="18.75">
      <c r="A27" s="16" t="s">
        <v>583</v>
      </c>
      <c r="B27" s="265"/>
      <c r="C27" s="265"/>
      <c r="D27" s="265"/>
      <c r="E27" s="266"/>
      <c r="F27" s="265"/>
      <c r="G27" s="265"/>
      <c r="H27" s="267"/>
      <c r="I27" s="267"/>
      <c r="J27" s="267"/>
      <c r="K27" s="267"/>
    </row>
    <row r="28" spans="1:11" s="94" customFormat="1">
      <c r="A28" s="3"/>
      <c r="B28" s="23"/>
      <c r="C28" s="24"/>
      <c r="D28" s="24"/>
      <c r="E28" s="273"/>
      <c r="F28" s="273"/>
      <c r="G28" s="25"/>
    </row>
    <row r="29" spans="1:11" s="94" customFormat="1" ht="30">
      <c r="A29" s="129" t="s">
        <v>114</v>
      </c>
      <c r="B29" s="154" t="s">
        <v>120</v>
      </c>
      <c r="C29" s="130" t="s">
        <v>121</v>
      </c>
      <c r="D29" s="77"/>
      <c r="E29" s="77"/>
      <c r="F29" s="155" t="s">
        <v>119</v>
      </c>
      <c r="G29" s="131"/>
      <c r="I29" s="6" t="s">
        <v>504</v>
      </c>
      <c r="J29" s="6" t="s">
        <v>503</v>
      </c>
      <c r="K29" s="139" t="s">
        <v>119</v>
      </c>
    </row>
    <row r="30" spans="1:11" s="94" customFormat="1">
      <c r="A30" s="132">
        <v>1991</v>
      </c>
      <c r="B30" s="66">
        <f t="shared" ref="B30:B34" si="0">LN(B4)</f>
        <v>9.251002353695073</v>
      </c>
      <c r="C30" s="66">
        <f t="shared" ref="C30:C34" si="1">LN(E4)</f>
        <v>14.046622278927661</v>
      </c>
      <c r="E30" s="26">
        <v>1991</v>
      </c>
      <c r="F30" s="83">
        <f t="shared" ref="F30:F34" si="2">1000000*(B4/E4)</f>
        <v>8265.8730158730159</v>
      </c>
      <c r="G30" s="131"/>
      <c r="I30" s="94">
        <f>B4/$B$4</f>
        <v>1</v>
      </c>
      <c r="J30" s="94">
        <f>E4/$E$4</f>
        <v>1</v>
      </c>
      <c r="K30" s="94">
        <f>F30/$F$30</f>
        <v>1</v>
      </c>
    </row>
    <row r="31" spans="1:11" s="94" customFormat="1">
      <c r="A31" s="132">
        <v>1992</v>
      </c>
      <c r="B31" s="66">
        <f t="shared" si="0"/>
        <v>9.2289658360993485</v>
      </c>
      <c r="C31" s="66">
        <f>LN(E5)</f>
        <v>14.059083990789992</v>
      </c>
      <c r="E31" s="26">
        <v>1992</v>
      </c>
      <c r="F31" s="83">
        <f t="shared" si="2"/>
        <v>7985.5776767518428</v>
      </c>
      <c r="G31" s="131"/>
      <c r="I31" s="49">
        <f t="shared" ref="I31:I49" si="3">B5/$B$4</f>
        <v>0.97820451272203557</v>
      </c>
      <c r="J31" s="49">
        <f t="shared" ref="J31:J49" si="4">E5/$E$4</f>
        <v>1.0125396825396826</v>
      </c>
      <c r="K31" s="49">
        <f t="shared" ref="K31:K49" si="5">F31/$F$30</f>
        <v>0.96609005018793292</v>
      </c>
    </row>
    <row r="32" spans="1:11" s="94" customFormat="1">
      <c r="A32" s="132">
        <v>1993</v>
      </c>
      <c r="B32" s="66">
        <f t="shared" si="0"/>
        <v>9.2311229111587121</v>
      </c>
      <c r="C32" s="66">
        <f t="shared" si="1"/>
        <v>14.071624560948393</v>
      </c>
      <c r="E32" s="26">
        <v>1993</v>
      </c>
      <c r="F32" s="83">
        <f t="shared" si="2"/>
        <v>7903.0884743401184</v>
      </c>
      <c r="G32" s="131"/>
      <c r="I32" s="49">
        <f t="shared" si="3"/>
        <v>0.98031685069611141</v>
      </c>
      <c r="J32" s="49">
        <f t="shared" si="4"/>
        <v>1.0253174603174604</v>
      </c>
      <c r="K32" s="49">
        <f t="shared" si="5"/>
        <v>0.95611055954570801</v>
      </c>
    </row>
    <row r="33" spans="1:11" s="94" customFormat="1">
      <c r="A33" s="132">
        <v>1994</v>
      </c>
      <c r="B33" s="66">
        <f t="shared" si="0"/>
        <v>9.2485028330705319</v>
      </c>
      <c r="C33" s="66">
        <f t="shared" si="1"/>
        <v>14.085614028141762</v>
      </c>
      <c r="E33" s="26">
        <v>1994</v>
      </c>
      <c r="F33" s="83">
        <f t="shared" si="2"/>
        <v>7929.9290130524378</v>
      </c>
      <c r="G33" s="131"/>
      <c r="I33" s="49">
        <f t="shared" si="3"/>
        <v>0.99750360057609222</v>
      </c>
      <c r="J33" s="49">
        <f t="shared" si="4"/>
        <v>1.0397619047619047</v>
      </c>
      <c r="K33" s="49">
        <f t="shared" si="5"/>
        <v>0.95935771065252728</v>
      </c>
    </row>
    <row r="34" spans="1:11" s="94" customFormat="1">
      <c r="A34" s="132">
        <v>1995</v>
      </c>
      <c r="B34" s="66">
        <f t="shared" si="0"/>
        <v>9.2619836051280213</v>
      </c>
      <c r="C34" s="66">
        <f t="shared" si="1"/>
        <v>14.101290823126458</v>
      </c>
      <c r="E34" s="26">
        <v>1995</v>
      </c>
      <c r="F34" s="83">
        <f t="shared" si="2"/>
        <v>7912.53381424707</v>
      </c>
      <c r="G34" s="131"/>
      <c r="I34" s="49">
        <f t="shared" si="3"/>
        <v>1.0110417666826692</v>
      </c>
      <c r="J34" s="49">
        <f t="shared" si="4"/>
        <v>1.0561904761904761</v>
      </c>
      <c r="K34" s="49">
        <f t="shared" si="5"/>
        <v>0.95725325069143619</v>
      </c>
    </row>
    <row r="35" spans="1:11" s="49" customFormat="1">
      <c r="A35" s="132">
        <v>1996</v>
      </c>
      <c r="B35" s="66">
        <f t="shared" ref="B35:B49" si="6">LN(B9)</f>
        <v>9.2964263208893119</v>
      </c>
      <c r="C35" s="66">
        <f t="shared" ref="C35:C49" si="7">LN(E9)</f>
        <v>14.114725866229728</v>
      </c>
      <c r="E35" s="26">
        <v>1996</v>
      </c>
      <c r="F35" s="83">
        <f t="shared" ref="F35:F49" si="8">1000000*(B9/E9)</f>
        <v>8080.516014234875</v>
      </c>
      <c r="G35" s="79"/>
      <c r="I35" s="49">
        <f t="shared" si="3"/>
        <v>1.0464714354296687</v>
      </c>
      <c r="J35" s="49">
        <f t="shared" si="4"/>
        <v>1.0704761904761906</v>
      </c>
      <c r="K35" s="49">
        <f t="shared" si="5"/>
        <v>0.97757562918251972</v>
      </c>
    </row>
    <row r="36" spans="1:11" s="49" customFormat="1">
      <c r="A36" s="132">
        <v>1997</v>
      </c>
      <c r="B36" s="66">
        <f t="shared" si="6"/>
        <v>9.2927495082169003</v>
      </c>
      <c r="C36" s="66">
        <f t="shared" si="7"/>
        <v>14.127031219895898</v>
      </c>
      <c r="E36" s="26">
        <v>1997</v>
      </c>
      <c r="F36" s="83">
        <f t="shared" si="8"/>
        <v>7952.3983888685461</v>
      </c>
      <c r="G36" s="79"/>
      <c r="I36" s="49">
        <f t="shared" si="3"/>
        <v>1.0426308209313491</v>
      </c>
      <c r="J36" s="49">
        <f t="shared" si="4"/>
        <v>1.0837301587301587</v>
      </c>
      <c r="K36" s="49">
        <f t="shared" si="5"/>
        <v>0.96207604128414481</v>
      </c>
    </row>
    <row r="37" spans="1:11" s="49" customFormat="1">
      <c r="A37" s="132">
        <v>1998</v>
      </c>
      <c r="B37" s="66">
        <f t="shared" si="6"/>
        <v>9.3148805512501074</v>
      </c>
      <c r="C37" s="66">
        <f t="shared" si="7"/>
        <v>14.140054795148622</v>
      </c>
      <c r="E37" s="26">
        <v>1998</v>
      </c>
      <c r="F37" s="83">
        <f t="shared" si="8"/>
        <v>8025.1554141969063</v>
      </c>
      <c r="G37" s="79"/>
      <c r="I37" s="49">
        <f t="shared" si="3"/>
        <v>1.0659625540086415</v>
      </c>
      <c r="J37" s="49">
        <f t="shared" si="4"/>
        <v>1.097936507936508</v>
      </c>
      <c r="K37" s="49">
        <f t="shared" si="5"/>
        <v>0.97087813940356238</v>
      </c>
    </row>
    <row r="38" spans="1:11" s="49" customFormat="1">
      <c r="A38" s="132">
        <v>1999</v>
      </c>
      <c r="B38" s="66">
        <f t="shared" si="6"/>
        <v>9.3136187214296839</v>
      </c>
      <c r="C38" s="66">
        <f t="shared" si="7"/>
        <v>14.152054220606017</v>
      </c>
      <c r="E38" s="26">
        <v>1999</v>
      </c>
      <c r="F38" s="83">
        <f t="shared" si="8"/>
        <v>7919.4343261195636</v>
      </c>
      <c r="G38" s="79"/>
      <c r="I38" s="49">
        <f t="shared" si="3"/>
        <v>1.0646183389342294</v>
      </c>
      <c r="J38" s="49">
        <f t="shared" si="4"/>
        <v>1.1111904761904763</v>
      </c>
      <c r="K38" s="49">
        <f t="shared" si="5"/>
        <v>0.95808807017865094</v>
      </c>
    </row>
    <row r="39" spans="1:11" s="49" customFormat="1">
      <c r="A39" s="132">
        <v>2000</v>
      </c>
      <c r="B39" s="66">
        <f t="shared" si="6"/>
        <v>9.3291007076970249</v>
      </c>
      <c r="C39" s="66">
        <f t="shared" si="7"/>
        <v>14.164757986074211</v>
      </c>
      <c r="E39" s="26">
        <v>2000</v>
      </c>
      <c r="F39" s="83">
        <f t="shared" si="8"/>
        <v>7941.4668547249639</v>
      </c>
      <c r="G39" s="79"/>
      <c r="I39" s="49">
        <f t="shared" si="3"/>
        <v>1.0812289966394624</v>
      </c>
      <c r="J39" s="49">
        <f t="shared" si="4"/>
        <v>1.1253968253968254</v>
      </c>
      <c r="K39" s="49">
        <f t="shared" si="5"/>
        <v>0.96075355131574214</v>
      </c>
    </row>
    <row r="40" spans="1:11" s="49" customFormat="1">
      <c r="A40" s="132">
        <v>2001</v>
      </c>
      <c r="B40" s="66">
        <f t="shared" si="6"/>
        <v>9.3588465802754062</v>
      </c>
      <c r="C40" s="66">
        <f t="shared" si="7"/>
        <v>14.176117760430612</v>
      </c>
      <c r="E40" s="26">
        <v>2001</v>
      </c>
      <c r="F40" s="83">
        <f t="shared" si="8"/>
        <v>8088.8300097615383</v>
      </c>
      <c r="G40" s="79"/>
      <c r="I40" s="49">
        <f t="shared" si="3"/>
        <v>1.1138742198751801</v>
      </c>
      <c r="J40" s="49">
        <f t="shared" si="4"/>
        <v>1.1382539682539683</v>
      </c>
      <c r="K40" s="49">
        <f t="shared" si="5"/>
        <v>0.97858145101291771</v>
      </c>
    </row>
    <row r="41" spans="1:11" s="49" customFormat="1">
      <c r="A41" s="132">
        <v>2002</v>
      </c>
      <c r="B41" s="66">
        <f t="shared" si="6"/>
        <v>9.3647767252806009</v>
      </c>
      <c r="C41" s="66">
        <f t="shared" si="7"/>
        <v>14.190860042167815</v>
      </c>
      <c r="E41" s="26">
        <v>2002</v>
      </c>
      <c r="F41" s="83">
        <f t="shared" si="8"/>
        <v>8017.8632772243218</v>
      </c>
      <c r="G41" s="79"/>
      <c r="I41" s="49">
        <f t="shared" si="3"/>
        <v>1.1204992798847815</v>
      </c>
      <c r="J41" s="49">
        <f t="shared" si="4"/>
        <v>1.1551587301587301</v>
      </c>
      <c r="K41" s="49">
        <f t="shared" si="5"/>
        <v>0.96999594136367218</v>
      </c>
    </row>
    <row r="42" spans="1:11" s="49" customFormat="1">
      <c r="A42" s="132">
        <v>2003</v>
      </c>
      <c r="B42" s="66">
        <f t="shared" si="6"/>
        <v>9.3997202931375838</v>
      </c>
      <c r="C42" s="66">
        <f t="shared" si="7"/>
        <v>14.20951018796316</v>
      </c>
      <c r="E42" s="26">
        <v>2003</v>
      </c>
      <c r="F42" s="83">
        <f t="shared" si="8"/>
        <v>8149.5717850158471</v>
      </c>
      <c r="G42" s="79"/>
      <c r="I42" s="49">
        <f t="shared" si="3"/>
        <v>1.1603456553048488</v>
      </c>
      <c r="J42" s="49">
        <f t="shared" si="4"/>
        <v>1.1769047619047619</v>
      </c>
      <c r="K42" s="49">
        <f t="shared" si="5"/>
        <v>0.98592995190782207</v>
      </c>
    </row>
    <row r="43" spans="1:11" s="49" customFormat="1">
      <c r="A43" s="132">
        <v>2004</v>
      </c>
      <c r="B43" s="66">
        <f t="shared" si="6"/>
        <v>9.4171106091724468</v>
      </c>
      <c r="C43" s="66">
        <f t="shared" si="7"/>
        <v>14.230397804651343</v>
      </c>
      <c r="E43" s="26">
        <v>2004</v>
      </c>
      <c r="F43" s="83">
        <f t="shared" si="8"/>
        <v>8121.120063399816</v>
      </c>
      <c r="G43" s="79"/>
      <c r="I43" s="49">
        <f t="shared" si="3"/>
        <v>1.1807009121459433</v>
      </c>
      <c r="J43" s="49">
        <f t="shared" si="4"/>
        <v>1.2017460317460318</v>
      </c>
      <c r="K43" s="49">
        <f t="shared" si="5"/>
        <v>0.98248788092979056</v>
      </c>
    </row>
    <row r="44" spans="1:11" s="49" customFormat="1">
      <c r="A44" s="132">
        <v>2005</v>
      </c>
      <c r="B44" s="66">
        <f t="shared" si="6"/>
        <v>9.404590499635411</v>
      </c>
      <c r="C44" s="66">
        <f t="shared" si="7"/>
        <v>14.247357907346556</v>
      </c>
      <c r="E44" s="26">
        <v>2005</v>
      </c>
      <c r="F44" s="83">
        <f t="shared" si="8"/>
        <v>7885.2022595935332</v>
      </c>
      <c r="G44" s="79"/>
      <c r="I44" s="49">
        <f t="shared" si="3"/>
        <v>1.1660105616898704</v>
      </c>
      <c r="J44" s="49">
        <f t="shared" si="4"/>
        <v>1.2223015873015872</v>
      </c>
      <c r="K44" s="49">
        <f t="shared" si="5"/>
        <v>0.95394669679192046</v>
      </c>
    </row>
    <row r="45" spans="1:11" s="49" customFormat="1">
      <c r="A45" s="132">
        <v>2006</v>
      </c>
      <c r="B45" s="66">
        <f t="shared" si="6"/>
        <v>9.446597562435775</v>
      </c>
      <c r="C45" s="66">
        <f t="shared" si="7"/>
        <v>14.262885069149648</v>
      </c>
      <c r="E45" s="26">
        <v>2006</v>
      </c>
      <c r="F45" s="83">
        <f t="shared" si="8"/>
        <v>8096.7906917274004</v>
      </c>
      <c r="G45" s="79"/>
      <c r="I45" s="49">
        <f t="shared" si="3"/>
        <v>1.2160345655304849</v>
      </c>
      <c r="J45" s="49">
        <f t="shared" si="4"/>
        <v>1.2414285714285713</v>
      </c>
      <c r="K45" s="49">
        <f t="shared" si="5"/>
        <v>0.97954452919601775</v>
      </c>
    </row>
    <row r="46" spans="1:11" s="49" customFormat="1">
      <c r="A46" s="132">
        <v>2007</v>
      </c>
      <c r="B46" s="66">
        <f t="shared" si="6"/>
        <v>9.4299577135138346</v>
      </c>
      <c r="C46" s="66">
        <f t="shared" si="7"/>
        <v>14.278741302922581</v>
      </c>
      <c r="E46" s="26">
        <v>2007</v>
      </c>
      <c r="F46" s="83">
        <f t="shared" si="8"/>
        <v>7837.9058645859559</v>
      </c>
      <c r="G46" s="79"/>
      <c r="I46" s="49">
        <f t="shared" si="3"/>
        <v>1.1959673547767642</v>
      </c>
      <c r="J46" s="49">
        <f t="shared" si="4"/>
        <v>1.2612698412698413</v>
      </c>
      <c r="K46" s="49">
        <f t="shared" si="5"/>
        <v>0.94822480934981324</v>
      </c>
    </row>
    <row r="47" spans="1:11" s="49" customFormat="1">
      <c r="A47" s="132">
        <v>2008</v>
      </c>
      <c r="B47" s="66">
        <f t="shared" si="6"/>
        <v>9.4476234868441118</v>
      </c>
      <c r="C47" s="66">
        <f t="shared" si="7"/>
        <v>14.292489800946434</v>
      </c>
      <c r="E47" s="26">
        <v>2008</v>
      </c>
      <c r="F47" s="83">
        <f t="shared" si="8"/>
        <v>7868.6693147964252</v>
      </c>
      <c r="G47" s="79"/>
      <c r="I47" s="49">
        <f t="shared" si="3"/>
        <v>1.2172827652424387</v>
      </c>
      <c r="J47" s="49">
        <f t="shared" si="4"/>
        <v>1.2787301587301587</v>
      </c>
      <c r="K47" s="49">
        <f t="shared" si="5"/>
        <v>0.95194655176605814</v>
      </c>
    </row>
    <row r="48" spans="1:11" s="49" customFormat="1">
      <c r="A48" s="132">
        <v>2009</v>
      </c>
      <c r="B48" s="66">
        <f t="shared" si="6"/>
        <v>9.4886536944238635</v>
      </c>
      <c r="C48" s="66">
        <f t="shared" si="7"/>
        <v>14.300710634091292</v>
      </c>
      <c r="E48" s="26">
        <v>2009</v>
      </c>
      <c r="F48" s="83">
        <f t="shared" si="8"/>
        <v>8131.1172668513382</v>
      </c>
      <c r="G48" s="79"/>
      <c r="I48" s="49">
        <f t="shared" si="3"/>
        <v>1.2682669227076333</v>
      </c>
      <c r="J48" s="49">
        <f t="shared" si="4"/>
        <v>1.2892857142857144</v>
      </c>
      <c r="K48" s="49">
        <f t="shared" si="5"/>
        <v>0.9836973361721254</v>
      </c>
    </row>
    <row r="49" spans="1:11" s="49" customFormat="1">
      <c r="A49" s="132">
        <v>2010</v>
      </c>
      <c r="B49" s="66">
        <f t="shared" si="6"/>
        <v>9.4988970618386244</v>
      </c>
      <c r="C49" s="66">
        <f t="shared" si="7"/>
        <v>14.310084841144214</v>
      </c>
      <c r="E49" s="26">
        <v>2010</v>
      </c>
      <c r="F49" s="83">
        <f t="shared" si="8"/>
        <v>8138.1875838516889</v>
      </c>
      <c r="G49" s="79"/>
      <c r="I49" s="49">
        <f t="shared" si="3"/>
        <v>1.2813250120019204</v>
      </c>
      <c r="J49" s="49">
        <f t="shared" si="4"/>
        <v>1.3014285714285714</v>
      </c>
      <c r="K49" s="49">
        <f t="shared" si="5"/>
        <v>0.98455269857447225</v>
      </c>
    </row>
    <row r="50" spans="1:11" s="49" customFormat="1">
      <c r="A50" s="133"/>
      <c r="B50" s="66"/>
      <c r="C50" s="71"/>
      <c r="E50" s="90"/>
      <c r="F50" s="66"/>
    </row>
    <row r="51" spans="1:11" s="49" customFormat="1"/>
    <row r="52" spans="1:11" s="49" customFormat="1">
      <c r="F52" s="126"/>
      <c r="G52" s="62"/>
      <c r="H52" s="79"/>
    </row>
    <row r="53" spans="1:11" s="49" customFormat="1">
      <c r="A53" s="90"/>
      <c r="B53" s="71"/>
      <c r="C53" s="66"/>
      <c r="D53" s="73"/>
    </row>
    <row r="54" spans="1:11" s="49" customFormat="1">
      <c r="B54" s="129"/>
      <c r="D54" s="73"/>
      <c r="E54" s="64"/>
    </row>
    <row r="55" spans="1:11" s="49" customFormat="1" ht="18.75">
      <c r="A55" s="268" t="s">
        <v>122</v>
      </c>
      <c r="B55" s="269"/>
      <c r="C55" s="270"/>
      <c r="D55" s="269"/>
      <c r="E55" s="64"/>
    </row>
    <row r="56" spans="1:11" s="49" customFormat="1" ht="30">
      <c r="A56" s="66"/>
      <c r="B56" s="156" t="s">
        <v>584</v>
      </c>
      <c r="C56" s="156" t="s">
        <v>585</v>
      </c>
      <c r="D56" s="156" t="s">
        <v>122</v>
      </c>
      <c r="E56" s="64"/>
    </row>
    <row r="57" spans="1:11" s="49" customFormat="1">
      <c r="A57" s="49" t="s">
        <v>537</v>
      </c>
      <c r="B57" s="192">
        <f>EXP(SLOPE(B$30:$B31,A$30:$A31))-1</f>
        <v>-2.1795487277964209E-2</v>
      </c>
      <c r="C57" s="192">
        <f>EXP(SLOPE(C$30:$C31,A$30:$A31))-1</f>
        <v>1.2539682539682184E-2</v>
      </c>
      <c r="D57" s="62">
        <f t="shared" ref="D57:D62" si="9">B57-C57</f>
        <v>-3.4335169817646394E-2</v>
      </c>
      <c r="E57" s="64"/>
    </row>
    <row r="58" spans="1:11" s="49" customFormat="1">
      <c r="A58" s="49" t="s">
        <v>538</v>
      </c>
      <c r="B58" s="192">
        <f>EXP(SLOPE(B$30:$B32,A$30:$A32))-1</f>
        <v>-9.8904855036935357E-3</v>
      </c>
      <c r="C58" s="192">
        <f>EXP(SLOPE(C$30:$C32,A$30:$A32))-1</f>
        <v>1.2579606903803553E-2</v>
      </c>
      <c r="D58" s="62">
        <f t="shared" si="9"/>
        <v>-2.2470092407497089E-2</v>
      </c>
      <c r="E58" s="64"/>
    </row>
    <row r="59" spans="1:11" s="49" customFormat="1">
      <c r="A59" s="49" t="s">
        <v>539</v>
      </c>
      <c r="B59" s="192">
        <f>EXP(SLOPE(B$30:$B33,A$30:$A33))-1</f>
        <v>-5.3400604941566954E-4</v>
      </c>
      <c r="C59" s="192">
        <f>EXP(SLOPE(C$30:$C33,A$30:$A33))-1</f>
        <v>1.3035816781374665E-2</v>
      </c>
      <c r="D59" s="62">
        <f t="shared" si="9"/>
        <v>-1.3569822830790335E-2</v>
      </c>
      <c r="E59" s="64"/>
    </row>
    <row r="60" spans="1:11" s="49" customFormat="1">
      <c r="A60" s="49" t="s">
        <v>540</v>
      </c>
      <c r="B60" s="192">
        <f>EXP(SLOPE(B$30:$B34,A$30:$A34))-1</f>
        <v>4.1585729503086366E-3</v>
      </c>
      <c r="C60" s="192">
        <f>EXP(SLOPE(C$30:$C34,A$30:$A34))-1</f>
        <v>1.3679431393008867E-2</v>
      </c>
      <c r="D60" s="62">
        <f t="shared" si="9"/>
        <v>-9.5208584427002307E-3</v>
      </c>
      <c r="E60" s="64"/>
    </row>
    <row r="61" spans="1:11" s="49" customFormat="1">
      <c r="A61" s="49" t="s">
        <v>541</v>
      </c>
      <c r="B61" s="192">
        <f>EXP(SLOPE(B$30:$B35,A$30:$A35))-1</f>
        <v>9.8641348522268135E-3</v>
      </c>
      <c r="C61" s="192">
        <f>EXP(SLOPE(C$30:$C35,A$30:$A35))-1</f>
        <v>1.3841429167938069E-2</v>
      </c>
      <c r="D61" s="62">
        <f t="shared" si="9"/>
        <v>-3.977294315711255E-3</v>
      </c>
      <c r="E61" s="64"/>
    </row>
    <row r="62" spans="1:11" s="49" customFormat="1">
      <c r="A62" s="49" t="s">
        <v>523</v>
      </c>
      <c r="B62" s="192">
        <f>EXP(SLOPE(B$30:$B36,A$30:$A36))-1</f>
        <v>1.0447885058742168E-2</v>
      </c>
      <c r="C62" s="192">
        <f>EXP(SLOPE(C$30:$C36,A$30:$A36))-1</f>
        <v>1.3742747927541599E-2</v>
      </c>
      <c r="D62" s="62">
        <f t="shared" si="9"/>
        <v>-3.2948628687994308E-3</v>
      </c>
      <c r="E62" s="64"/>
    </row>
    <row r="63" spans="1:11" s="49" customFormat="1">
      <c r="A63" s="49" t="s">
        <v>536</v>
      </c>
      <c r="B63" s="192">
        <f>EXP(SLOPE(B$30:$B37,A$30:$A37))-1</f>
        <v>1.1680268060987098E-2</v>
      </c>
      <c r="C63" s="192">
        <f>EXP(SLOPE(C$30:$C37,A$30:$A37))-1</f>
        <v>1.3648787525829098E-2</v>
      </c>
      <c r="D63" s="62">
        <f t="shared" ref="D63:D75" si="10">B63-C63</f>
        <v>-1.9685194648420001E-3</v>
      </c>
      <c r="E63" s="64"/>
    </row>
    <row r="64" spans="1:11" s="49" customFormat="1">
      <c r="A64" s="49" t="s">
        <v>535</v>
      </c>
      <c r="B64" s="192">
        <f>EXP(SLOPE(B$30:$B38,A$30:$A38))-1</f>
        <v>1.1387453972682593E-2</v>
      </c>
      <c r="C64" s="192">
        <f>EXP(SLOPE(C$30:$C38,A$30:$A38))-1</f>
        <v>1.3499731780254098E-2</v>
      </c>
      <c r="D64" s="62">
        <f t="shared" si="10"/>
        <v>-2.1122778075715054E-3</v>
      </c>
      <c r="E64" s="64"/>
    </row>
    <row r="65" spans="1:5" s="49" customFormat="1">
      <c r="A65" s="49" t="s">
        <v>524</v>
      </c>
      <c r="B65" s="192">
        <f>EXP(SLOPE(B$30:$B39,A$30:$A39))-1</f>
        <v>1.1467841044234151E-2</v>
      </c>
      <c r="C65" s="192">
        <f>EXP(SLOPE(C$30:$C39,A$30:$A39))-1</f>
        <v>1.3384850965849848E-2</v>
      </c>
      <c r="D65" s="62">
        <f t="shared" si="10"/>
        <v>-1.9170099216156977E-3</v>
      </c>
      <c r="E65" s="64"/>
    </row>
    <row r="66" spans="1:5" s="49" customFormat="1">
      <c r="A66" s="49" t="s">
        <v>525</v>
      </c>
      <c r="B66" s="192">
        <f>EXP(SLOPE(B$30:$B40,A$30:$A40))-1</f>
        <v>1.2355427068841296E-2</v>
      </c>
      <c r="C66" s="192">
        <f>EXP(SLOPE(C$30:$C40,A$30:$A40))-1</f>
        <v>1.323301236611929E-2</v>
      </c>
      <c r="D66" s="62">
        <f t="shared" si="10"/>
        <v>-8.7758529727799406E-4</v>
      </c>
      <c r="E66" s="64"/>
    </row>
    <row r="67" spans="1:5" s="49" customFormat="1">
      <c r="A67" s="49" t="s">
        <v>526</v>
      </c>
      <c r="B67" s="192">
        <f>EXP(SLOPE(B$30:$B41,A$30:$A41))-1</f>
        <v>1.2620523379191395E-2</v>
      </c>
      <c r="C67" s="192">
        <f>EXP(SLOPE(C$30:$C41,A$30:$A41))-1</f>
        <v>1.3207619344946853E-2</v>
      </c>
      <c r="D67" s="62">
        <f t="shared" si="10"/>
        <v>-5.8709596575545753E-4</v>
      </c>
      <c r="E67" s="64"/>
    </row>
    <row r="68" spans="1:5" s="49" customFormat="1">
      <c r="A68" s="49" t="s">
        <v>527</v>
      </c>
      <c r="B68" s="192">
        <f>EXP(SLOPE(B$30:$B42,A$30:$A42))-1</f>
        <v>1.3529023426266384E-2</v>
      </c>
      <c r="C68" s="192">
        <f>EXP(SLOPE(C$30:$C42,A$30:$A42))-1</f>
        <v>1.3376967950674556E-2</v>
      </c>
      <c r="D68" s="62">
        <f t="shared" si="10"/>
        <v>1.5205547559182797E-4</v>
      </c>
      <c r="E68" s="64"/>
    </row>
    <row r="69" spans="1:5" s="49" customFormat="1">
      <c r="A69" s="49" t="s">
        <v>528</v>
      </c>
      <c r="B69" s="192">
        <f>EXP(SLOPE(B$30:$B43,A$30:$A43))-1</f>
        <v>1.4215010430031594E-2</v>
      </c>
      <c r="C69" s="192">
        <f>EXP(SLOPE(C$30:$C43,A$30:$A43))-1</f>
        <v>1.3703505321846166E-2</v>
      </c>
      <c r="D69" s="62">
        <f t="shared" si="10"/>
        <v>5.1150510818542827E-4</v>
      </c>
      <c r="E69" s="64"/>
    </row>
    <row r="70" spans="1:5" s="49" customFormat="1">
      <c r="A70" s="49" t="s">
        <v>529</v>
      </c>
      <c r="B70" s="192">
        <f>EXP(SLOPE(B$30:$B44,A$30:$A44))-1</f>
        <v>1.3985737479450311E-2</v>
      </c>
      <c r="C70" s="192">
        <f>EXP(SLOPE(C$30:$C44,A$30:$A44))-1</f>
        <v>1.4000720947999756E-2</v>
      </c>
      <c r="D70" s="62">
        <f t="shared" si="10"/>
        <v>-1.4983468549445433E-5</v>
      </c>
      <c r="E70" s="64"/>
    </row>
    <row r="71" spans="1:5" s="49" customFormat="1">
      <c r="A71" s="49" t="s">
        <v>530</v>
      </c>
      <c r="B71" s="192">
        <f>EXP(SLOPE(B$30:$B45,A$30:$A45))-1</f>
        <v>1.4461385417865014E-2</v>
      </c>
      <c r="C71" s="192">
        <f>EXP(SLOPE(C$30:$C45,A$30:$A45))-1</f>
        <v>1.4235964525227462E-2</v>
      </c>
      <c r="D71" s="62">
        <f t="shared" si="10"/>
        <v>2.2542089263755116E-4</v>
      </c>
      <c r="E71" s="64"/>
    </row>
    <row r="72" spans="1:5" s="49" customFormat="1">
      <c r="A72" s="49" t="s">
        <v>531</v>
      </c>
      <c r="B72" s="192">
        <f>EXP(SLOPE(B$30:$B46,A$30:$A46))-1</f>
        <v>1.4171341532842829E-2</v>
      </c>
      <c r="C72" s="192">
        <f>EXP(SLOPE(C$30:$C46,A$30:$A46))-1</f>
        <v>1.4431662311496396E-2</v>
      </c>
      <c r="D72" s="62">
        <f t="shared" si="10"/>
        <v>-2.6032077865356662E-4</v>
      </c>
      <c r="E72" s="64"/>
    </row>
    <row r="73" spans="1:5" s="49" customFormat="1">
      <c r="A73" s="49" t="s">
        <v>532</v>
      </c>
      <c r="B73" s="192">
        <f>EXP(SLOPE(B$30:$B47,A$30:$A47))-1</f>
        <v>1.4031785176421785E-2</v>
      </c>
      <c r="C73" s="192">
        <f>EXP(SLOPE(C$30:$C47,A$30:$A47))-1</f>
        <v>1.4558692666657658E-2</v>
      </c>
      <c r="D73" s="62">
        <f t="shared" si="10"/>
        <v>-5.269074902358728E-4</v>
      </c>
      <c r="E73" s="64"/>
    </row>
    <row r="74" spans="1:5" s="49" customFormat="1">
      <c r="A74" s="49" t="s">
        <v>533</v>
      </c>
      <c r="B74" s="192">
        <f>EXP(SLOPE(B$30:$B48,A$30:$A48))-1</f>
        <v>1.4365788198323681E-2</v>
      </c>
      <c r="C74" s="192">
        <f>EXP(SLOPE(C$30:$C48,A$30:$A48))-1</f>
        <v>1.4549778408936564E-2</v>
      </c>
      <c r="D74" s="62">
        <f t="shared" si="10"/>
        <v>-1.8399021061288323E-4</v>
      </c>
      <c r="E74" s="64"/>
    </row>
    <row r="75" spans="1:5" s="49" customFormat="1">
      <c r="A75" s="49" t="s">
        <v>534</v>
      </c>
      <c r="B75" s="192">
        <f>EXP(SLOPE(B$30:$B49,A$30:$A49))-1</f>
        <v>1.4550933594492887E-2</v>
      </c>
      <c r="C75" s="192">
        <f>EXP(SLOPE(C$30:$C49,A$30:$A49))-1</f>
        <v>1.4469793815707011E-2</v>
      </c>
      <c r="D75" s="62">
        <f t="shared" si="10"/>
        <v>8.113977878587697E-5</v>
      </c>
      <c r="E75" s="64"/>
    </row>
    <row r="76" spans="1:5" s="49" customFormat="1">
      <c r="B76" s="69"/>
      <c r="C76" s="69"/>
      <c r="E76" s="66"/>
    </row>
    <row r="77" spans="1:5" s="49" customFormat="1">
      <c r="E77" s="66"/>
    </row>
    <row r="78" spans="1:5" s="49" customFormat="1">
      <c r="E78" s="66"/>
    </row>
    <row r="79" spans="1:5" s="49" customFormat="1">
      <c r="E79" s="66"/>
    </row>
    <row r="80" spans="1:5" s="49" customFormat="1">
      <c r="E80" s="66"/>
    </row>
    <row r="81" spans="1:5" s="49" customFormat="1" ht="30">
      <c r="A81" s="70" t="s">
        <v>123</v>
      </c>
      <c r="B81" s="156" t="s">
        <v>584</v>
      </c>
      <c r="C81" s="156" t="s">
        <v>585</v>
      </c>
      <c r="D81" s="156" t="s">
        <v>122</v>
      </c>
      <c r="E81" s="66"/>
    </row>
    <row r="82" spans="1:5" s="49" customFormat="1">
      <c r="A82" s="49" t="s">
        <v>537</v>
      </c>
      <c r="B82" s="192">
        <f>(B31-$B$30)/(A31-$A$30)</f>
        <v>-2.2036517595724447E-2</v>
      </c>
      <c r="C82" s="192">
        <f>(C31-$C$30)/(A31-$A$30)</f>
        <v>1.2461711862330915E-2</v>
      </c>
      <c r="D82" s="271">
        <f>B82-C82</f>
        <v>-3.4498229458055363E-2</v>
      </c>
      <c r="E82" s="66"/>
    </row>
    <row r="83" spans="1:5" s="49" customFormat="1">
      <c r="A83" s="49" t="s">
        <v>538</v>
      </c>
      <c r="B83" s="192">
        <f>(B32-$B$30)/(A32-$A$30)</f>
        <v>-9.9397212681804348E-3</v>
      </c>
      <c r="C83" s="192">
        <f t="shared" ref="C83:C100" si="11">(C32-$C$30)/(A32-$A$30)</f>
        <v>1.2501141010366368E-2</v>
      </c>
      <c r="D83" s="271">
        <f t="shared" ref="D83:D100" si="12">B83-C83</f>
        <v>-2.2440862278546803E-2</v>
      </c>
      <c r="E83" s="66"/>
    </row>
    <row r="84" spans="1:5" s="49" customFormat="1">
      <c r="A84" s="49" t="s">
        <v>539</v>
      </c>
      <c r="B84" s="192">
        <f>(B33-$B$30)/(A33-$A$30)</f>
        <v>-8.3317354151368761E-4</v>
      </c>
      <c r="C84" s="192">
        <f t="shared" si="11"/>
        <v>1.2997249738033881E-2</v>
      </c>
      <c r="D84" s="271">
        <f t="shared" si="12"/>
        <v>-1.3830423279547569E-2</v>
      </c>
      <c r="E84" s="66"/>
    </row>
    <row r="85" spans="1:5" s="49" customFormat="1">
      <c r="A85" s="49" t="s">
        <v>540</v>
      </c>
      <c r="B85" s="192">
        <f t="shared" ref="B85:B100" si="13">(B34-$B$30)/(A34-$A$30)</f>
        <v>2.7453128582370923E-3</v>
      </c>
      <c r="C85" s="192">
        <f t="shared" si="11"/>
        <v>1.366713604969938E-2</v>
      </c>
      <c r="D85" s="271">
        <f t="shared" si="12"/>
        <v>-1.0921823191462288E-2</v>
      </c>
      <c r="E85" s="66"/>
    </row>
    <row r="86" spans="1:5" s="49" customFormat="1">
      <c r="A86" s="49" t="s">
        <v>541</v>
      </c>
      <c r="B86" s="192">
        <f t="shared" si="13"/>
        <v>9.0847934388477818E-3</v>
      </c>
      <c r="C86" s="192">
        <f t="shared" si="11"/>
        <v>1.3620717460413444E-2</v>
      </c>
      <c r="D86" s="271">
        <f t="shared" si="12"/>
        <v>-4.5359240215656627E-3</v>
      </c>
      <c r="E86" s="66"/>
    </row>
    <row r="87" spans="1:5" s="49" customFormat="1">
      <c r="A87" s="49" t="s">
        <v>523</v>
      </c>
      <c r="B87" s="192">
        <f t="shared" si="13"/>
        <v>6.9578590869712187E-3</v>
      </c>
      <c r="C87" s="192">
        <f t="shared" si="11"/>
        <v>1.340149016137282E-2</v>
      </c>
      <c r="D87" s="271">
        <f t="shared" si="12"/>
        <v>-6.4436310744016012E-3</v>
      </c>
      <c r="E87" s="66"/>
    </row>
    <row r="88" spans="1:5" s="49" customFormat="1">
      <c r="A88" s="49" t="s">
        <v>536</v>
      </c>
      <c r="B88" s="192">
        <f t="shared" si="13"/>
        <v>9.1254567935763475E-3</v>
      </c>
      <c r="C88" s="192">
        <f t="shared" si="11"/>
        <v>1.3347502317280149E-2</v>
      </c>
      <c r="D88" s="271">
        <f t="shared" si="12"/>
        <v>-4.2220455237038015E-3</v>
      </c>
      <c r="E88" s="66"/>
    </row>
    <row r="89" spans="1:5" s="49" customFormat="1">
      <c r="A89" s="49" t="s">
        <v>535</v>
      </c>
      <c r="B89" s="192">
        <f t="shared" si="13"/>
        <v>7.8270459668263737E-3</v>
      </c>
      <c r="C89" s="192">
        <f t="shared" si="11"/>
        <v>1.3178992709794501E-2</v>
      </c>
      <c r="D89" s="271">
        <f t="shared" si="12"/>
        <v>-5.3519467429681278E-3</v>
      </c>
      <c r="E89" s="66"/>
    </row>
    <row r="90" spans="1:5" s="49" customFormat="1">
      <c r="A90" s="49" t="s">
        <v>524</v>
      </c>
      <c r="B90" s="192">
        <f t="shared" si="13"/>
        <v>8.6775948891057754E-3</v>
      </c>
      <c r="C90" s="192">
        <f t="shared" si="11"/>
        <v>1.3126189682949985E-2</v>
      </c>
      <c r="D90" s="271">
        <f t="shared" si="12"/>
        <v>-4.4485947938442093E-3</v>
      </c>
      <c r="E90" s="66"/>
    </row>
    <row r="91" spans="1:5" s="49" customFormat="1">
      <c r="A91" s="49" t="s">
        <v>525</v>
      </c>
      <c r="B91" s="192">
        <f t="shared" si="13"/>
        <v>1.0784422658033321E-2</v>
      </c>
      <c r="C91" s="192">
        <f t="shared" si="11"/>
        <v>1.2949548150295165E-2</v>
      </c>
      <c r="D91" s="271">
        <f t="shared" si="12"/>
        <v>-2.1651254922618445E-3</v>
      </c>
      <c r="E91" s="66"/>
    </row>
    <row r="92" spans="1:5" s="49" customFormat="1">
      <c r="A92" s="49" t="s">
        <v>526</v>
      </c>
      <c r="B92" s="192">
        <f t="shared" si="13"/>
        <v>1.0343124689593449E-2</v>
      </c>
      <c r="C92" s="192">
        <f t="shared" si="11"/>
        <v>1.3112523930923103E-2</v>
      </c>
      <c r="D92" s="271">
        <f t="shared" si="12"/>
        <v>-2.7693992413296547E-3</v>
      </c>
      <c r="E92" s="66"/>
    </row>
    <row r="93" spans="1:5" s="49" customFormat="1">
      <c r="A93" s="49" t="s">
        <v>527</v>
      </c>
      <c r="B93" s="192">
        <f t="shared" si="13"/>
        <v>1.239316162020924E-2</v>
      </c>
      <c r="C93" s="192">
        <f>(C42-$C$30)/(A42-$A$30)</f>
        <v>1.3573992419624906E-2</v>
      </c>
      <c r="D93" s="271">
        <f t="shared" si="12"/>
        <v>-1.1808307994156664E-3</v>
      </c>
      <c r="E93" s="66"/>
    </row>
    <row r="94" spans="1:5" s="49" customFormat="1">
      <c r="A94" s="49" t="s">
        <v>528</v>
      </c>
      <c r="B94" s="192">
        <f t="shared" si="13"/>
        <v>1.2777558113644142E-2</v>
      </c>
      <c r="C94" s="192">
        <f t="shared" si="11"/>
        <v>1.4136578901821704E-2</v>
      </c>
      <c r="D94" s="271">
        <f t="shared" si="12"/>
        <v>-1.3590207881775621E-3</v>
      </c>
      <c r="E94" s="66"/>
    </row>
    <row r="95" spans="1:5" s="49" customFormat="1">
      <c r="A95" s="49" t="s">
        <v>529</v>
      </c>
      <c r="B95" s="192">
        <f t="shared" si="13"/>
        <v>1.0970581852881292E-2</v>
      </c>
      <c r="C95" s="192">
        <f t="shared" si="11"/>
        <v>1.4338259172778247E-2</v>
      </c>
      <c r="D95" s="271">
        <f t="shared" si="12"/>
        <v>-3.3676773198969556E-3</v>
      </c>
      <c r="E95" s="66"/>
    </row>
    <row r="96" spans="1:5" s="49" customFormat="1">
      <c r="A96" s="49" t="s">
        <v>530</v>
      </c>
      <c r="B96" s="192">
        <f t="shared" si="13"/>
        <v>1.3039680582713467E-2</v>
      </c>
      <c r="C96" s="192">
        <f t="shared" si="11"/>
        <v>1.441751934813252E-2</v>
      </c>
      <c r="D96" s="271">
        <f t="shared" si="12"/>
        <v>-1.3778387654190521E-3</v>
      </c>
      <c r="E96" s="66"/>
    </row>
    <row r="97" spans="1:5" s="49" customFormat="1">
      <c r="A97" s="49" t="s">
        <v>531</v>
      </c>
      <c r="B97" s="192">
        <f t="shared" si="13"/>
        <v>1.1184709988672603E-2</v>
      </c>
      <c r="C97" s="192">
        <f t="shared" si="11"/>
        <v>1.4507438999682543E-2</v>
      </c>
      <c r="D97" s="271">
        <f t="shared" si="12"/>
        <v>-3.3227290110099394E-3</v>
      </c>
      <c r="E97" s="66"/>
    </row>
    <row r="98" spans="1:5" s="49" customFormat="1">
      <c r="A98" s="49" t="s">
        <v>532</v>
      </c>
      <c r="B98" s="192">
        <f t="shared" si="13"/>
        <v>1.1565949008766991E-2</v>
      </c>
      <c r="C98" s="192">
        <f t="shared" si="11"/>
        <v>1.4462795412869035E-2</v>
      </c>
      <c r="D98" s="271">
        <f t="shared" si="12"/>
        <v>-2.8968464041020433E-3</v>
      </c>
      <c r="E98" s="68"/>
    </row>
    <row r="99" spans="1:5" s="49" customFormat="1">
      <c r="A99" s="49" t="s">
        <v>533</v>
      </c>
      <c r="B99" s="192">
        <f t="shared" si="13"/>
        <v>1.3202852262710587E-2</v>
      </c>
      <c r="C99" s="192">
        <f t="shared" si="11"/>
        <v>1.4116019731312848E-2</v>
      </c>
      <c r="D99" s="271">
        <f t="shared" si="12"/>
        <v>-9.1316746860226061E-4</v>
      </c>
      <c r="E99" s="68"/>
    </row>
    <row r="100" spans="1:5" s="49" customFormat="1">
      <c r="A100" s="49" t="s">
        <v>534</v>
      </c>
      <c r="B100" s="192">
        <f t="shared" si="13"/>
        <v>1.304708990229218E-2</v>
      </c>
      <c r="C100" s="192">
        <f t="shared" si="11"/>
        <v>1.3866450642976471E-2</v>
      </c>
      <c r="D100" s="271">
        <f t="shared" si="12"/>
        <v>-8.1936074068429156E-4</v>
      </c>
      <c r="E100" s="68"/>
    </row>
    <row r="101" spans="1:5" s="49" customFormat="1">
      <c r="A101" s="66"/>
      <c r="B101" s="69"/>
    </row>
    <row r="102" spans="1:5" s="49" customFormat="1"/>
    <row r="103" spans="1:5" s="49" customFormat="1"/>
    <row r="104" spans="1:5" s="49" customFormat="1"/>
    <row r="105" spans="1:5" s="49" customFormat="1"/>
    <row r="106" spans="1:5" s="49" customFormat="1">
      <c r="C106" s="66"/>
      <c r="D106" s="66"/>
      <c r="E106" s="66"/>
    </row>
    <row r="107" spans="1:5" s="49" customFormat="1">
      <c r="C107" s="66"/>
      <c r="D107" s="128"/>
      <c r="E107" s="68"/>
    </row>
    <row r="108" spans="1:5" s="49" customFormat="1">
      <c r="C108" s="66"/>
      <c r="D108" s="128"/>
      <c r="E108" s="68"/>
    </row>
    <row r="109" spans="1:5" s="49" customFormat="1">
      <c r="C109" s="66"/>
      <c r="D109" s="128"/>
      <c r="E109" s="68"/>
    </row>
    <row r="110" spans="1:5" s="49" customFormat="1">
      <c r="C110" s="66"/>
      <c r="D110" s="128"/>
      <c r="E110" s="68"/>
    </row>
    <row r="111" spans="1:5" s="49" customFormat="1">
      <c r="C111" s="66"/>
      <c r="D111" s="128"/>
      <c r="E111" s="68"/>
    </row>
    <row r="112" spans="1:5" s="49" customFormat="1">
      <c r="C112" s="66"/>
      <c r="D112" s="128"/>
      <c r="E112" s="68"/>
    </row>
    <row r="113" spans="1:6" s="49" customFormat="1">
      <c r="C113" s="66"/>
      <c r="D113" s="128"/>
      <c r="E113" s="68"/>
    </row>
    <row r="114" spans="1:6" s="49" customFormat="1">
      <c r="C114" s="66"/>
      <c r="D114" s="128"/>
      <c r="E114" s="68"/>
    </row>
    <row r="115" spans="1:6" s="49" customFormat="1">
      <c r="C115" s="66"/>
      <c r="D115" s="128"/>
      <c r="E115" s="68"/>
    </row>
    <row r="116" spans="1:6" s="49" customFormat="1">
      <c r="C116" s="66"/>
      <c r="D116" s="128"/>
      <c r="E116" s="68"/>
    </row>
    <row r="117" spans="1:6" s="49" customFormat="1">
      <c r="C117" s="66"/>
      <c r="D117" s="128"/>
      <c r="E117" s="68"/>
    </row>
    <row r="118" spans="1:6" s="49" customFormat="1">
      <c r="C118" s="66"/>
      <c r="D118" s="128"/>
      <c r="E118" s="64"/>
    </row>
    <row r="119" spans="1:6" s="49" customFormat="1">
      <c r="A119" s="3"/>
      <c r="B119" s="3"/>
      <c r="C119" s="2"/>
      <c r="D119" s="14"/>
      <c r="E119" s="68"/>
      <c r="F119" s="129"/>
    </row>
    <row r="120" spans="1:6" s="49" customFormat="1">
      <c r="A120" s="196"/>
      <c r="B120" s="27"/>
      <c r="C120" s="27"/>
      <c r="D120" s="197"/>
      <c r="E120" s="68"/>
      <c r="F120" s="129"/>
    </row>
    <row r="121" spans="1:6" s="49" customFormat="1">
      <c r="A121" s="81"/>
      <c r="B121" s="67"/>
      <c r="C121" s="66"/>
      <c r="D121" s="73"/>
      <c r="E121" s="68"/>
    </row>
    <row r="122" spans="1:6" s="49" customFormat="1">
      <c r="E122" s="68"/>
    </row>
    <row r="123" spans="1:6" s="49" customFormat="1">
      <c r="E123" s="68"/>
    </row>
    <row r="124" spans="1:6" s="49" customFormat="1">
      <c r="E124" s="68"/>
    </row>
    <row r="125" spans="1:6" s="49" customFormat="1">
      <c r="E125" s="68"/>
    </row>
    <row r="126" spans="1:6" s="49" customFormat="1">
      <c r="E126" s="68"/>
    </row>
    <row r="127" spans="1:6" s="49" customFormat="1">
      <c r="E127" s="68"/>
    </row>
    <row r="128" spans="1:6" s="49" customFormat="1">
      <c r="E128" s="68"/>
    </row>
    <row r="129" spans="1:18" s="49" customFormat="1">
      <c r="E129" s="68"/>
    </row>
    <row r="130" spans="1:18" s="49" customFormat="1">
      <c r="E130" s="68"/>
    </row>
    <row r="131" spans="1:18" s="49" customFormat="1">
      <c r="E131" s="68"/>
    </row>
    <row r="132" spans="1:18" s="49" customFormat="1">
      <c r="E132" s="68"/>
    </row>
    <row r="133" spans="1:18" s="49" customFormat="1">
      <c r="E133" s="68"/>
    </row>
    <row r="134" spans="1:18" s="49" customFormat="1">
      <c r="E134" s="68"/>
    </row>
    <row r="135" spans="1:18" s="49" customFormat="1">
      <c r="E135" s="68"/>
    </row>
    <row r="136" spans="1:18" s="49" customFormat="1">
      <c r="E136" s="68"/>
    </row>
    <row r="137" spans="1:18">
      <c r="E137" s="29"/>
    </row>
    <row r="138" spans="1:18">
      <c r="E138" s="29"/>
    </row>
    <row r="140" spans="1:18">
      <c r="D140" s="30"/>
      <c r="F140" s="15"/>
      <c r="I140" s="15"/>
      <c r="L140" s="15"/>
    </row>
    <row r="142" spans="1:18">
      <c r="A142" s="5"/>
      <c r="B142" s="5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</sheetData>
  <mergeCells count="1">
    <mergeCell ref="E28:F2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A2777"/>
  <sheetViews>
    <sheetView topLeftCell="A43" zoomScale="80" zoomScaleNormal="80" workbookViewId="0">
      <pane xSplit="1" topLeftCell="B1" activePane="topRight" state="frozen"/>
      <selection activeCell="L19" sqref="L19"/>
      <selection pane="topRight" activeCell="A59" sqref="A59"/>
    </sheetView>
  </sheetViews>
  <sheetFormatPr defaultRowHeight="15"/>
  <cols>
    <col min="1" max="1" width="32.140625" style="3" customWidth="1"/>
    <col min="2" max="2" width="27.28515625" style="3" customWidth="1"/>
    <col min="3" max="3" width="42.28515625" style="3" customWidth="1"/>
    <col min="4" max="4" width="36.5703125" style="3" customWidth="1"/>
    <col min="5" max="5" width="22.7109375" style="3" customWidth="1"/>
    <col min="6" max="6" width="31.5703125" style="3" customWidth="1"/>
    <col min="7" max="7" width="28.5703125" style="3" bestFit="1" customWidth="1"/>
    <col min="8" max="8" width="39.5703125" style="3" customWidth="1"/>
    <col min="9" max="9" width="22.140625" style="3" bestFit="1" customWidth="1"/>
    <col min="10" max="10" width="21" style="3" bestFit="1" customWidth="1"/>
    <col min="11" max="11" width="12.5703125" style="3" customWidth="1"/>
    <col min="12" max="12" width="11" style="3" customWidth="1"/>
    <col min="13" max="13" width="9.42578125" style="3" bestFit="1" customWidth="1"/>
    <col min="14" max="14" width="8.7109375" style="3" bestFit="1" customWidth="1"/>
    <col min="15" max="15" width="9.28515625" style="3" bestFit="1" customWidth="1"/>
    <col min="16" max="16" width="17" style="3" customWidth="1"/>
    <col min="17" max="17" width="8.85546875" style="3" bestFit="1" customWidth="1"/>
    <col min="18" max="18" width="10.42578125" style="3" bestFit="1" customWidth="1"/>
    <col min="19" max="16384" width="9.140625" style="3"/>
  </cols>
  <sheetData>
    <row r="1" spans="1:12" s="243" customFormat="1" ht="28.5">
      <c r="A1" s="249" t="s">
        <v>563</v>
      </c>
      <c r="B1" s="248"/>
      <c r="C1" s="248"/>
      <c r="D1" s="248"/>
      <c r="E1" s="248"/>
    </row>
    <row r="3" spans="1:12" ht="18.75">
      <c r="A3" s="158" t="s">
        <v>588</v>
      </c>
      <c r="B3" s="158"/>
      <c r="C3" s="158"/>
      <c r="D3" s="158"/>
      <c r="E3" s="158"/>
      <c r="F3" s="94"/>
      <c r="G3" s="94"/>
      <c r="H3" s="94"/>
      <c r="I3" s="94"/>
      <c r="J3" s="94"/>
      <c r="K3" s="94"/>
      <c r="L3" s="94"/>
    </row>
    <row r="4" spans="1:12">
      <c r="A4" s="3" t="s">
        <v>117</v>
      </c>
      <c r="B4" s="22"/>
      <c r="C4" s="22"/>
      <c r="D4" s="27"/>
    </row>
    <row r="5" spans="1:12" s="94" customFormat="1">
      <c r="B5" s="22"/>
      <c r="C5" s="22"/>
      <c r="D5" s="27"/>
    </row>
    <row r="6" spans="1:12">
      <c r="A6" s="31" t="s">
        <v>114</v>
      </c>
      <c r="B6" s="31" t="s">
        <v>115</v>
      </c>
      <c r="C6" s="31"/>
      <c r="D6" s="138"/>
    </row>
    <row r="7" spans="1:12">
      <c r="A7" s="21">
        <v>1990</v>
      </c>
      <c r="B7" s="84">
        <v>10192</v>
      </c>
      <c r="C7" s="22"/>
      <c r="D7" s="27"/>
    </row>
    <row r="8" spans="1:12">
      <c r="A8" s="21">
        <v>1991</v>
      </c>
      <c r="B8" s="84">
        <v>10415</v>
      </c>
      <c r="C8" s="22"/>
      <c r="D8" s="27"/>
    </row>
    <row r="9" spans="1:12">
      <c r="A9" s="21">
        <v>1992</v>
      </c>
      <c r="B9" s="84">
        <v>10188</v>
      </c>
      <c r="C9" s="22"/>
      <c r="D9" s="27"/>
    </row>
    <row r="10" spans="1:12">
      <c r="A10" s="21">
        <v>1993</v>
      </c>
      <c r="B10" s="84">
        <v>10210</v>
      </c>
      <c r="C10" s="22"/>
      <c r="D10" s="27"/>
    </row>
    <row r="11" spans="1:12">
      <c r="A11" s="21">
        <v>1994</v>
      </c>
      <c r="B11" s="84">
        <v>10389</v>
      </c>
      <c r="C11" s="22"/>
      <c r="D11" s="27"/>
    </row>
    <row r="12" spans="1:12">
      <c r="A12" s="21">
        <v>1995</v>
      </c>
      <c r="B12" s="84">
        <v>10530</v>
      </c>
      <c r="C12" s="22"/>
      <c r="D12" s="27"/>
    </row>
    <row r="13" spans="1:12">
      <c r="A13" s="21">
        <v>1996</v>
      </c>
      <c r="B13" s="84">
        <v>10899</v>
      </c>
      <c r="C13" s="22"/>
      <c r="D13" s="27"/>
    </row>
    <row r="14" spans="1:12">
      <c r="A14" s="21">
        <v>1997</v>
      </c>
      <c r="B14" s="84">
        <v>10859</v>
      </c>
      <c r="C14" s="22"/>
      <c r="D14" s="27"/>
    </row>
    <row r="15" spans="1:12">
      <c r="A15" s="21">
        <v>1998</v>
      </c>
      <c r="B15" s="84">
        <v>11102</v>
      </c>
      <c r="C15" s="22"/>
      <c r="D15" s="27"/>
    </row>
    <row r="16" spans="1:12">
      <c r="A16" s="21">
        <v>1999</v>
      </c>
      <c r="B16" s="84">
        <v>11088</v>
      </c>
      <c r="C16" s="22"/>
      <c r="D16" s="27"/>
    </row>
    <row r="17" spans="1:12">
      <c r="A17" s="21">
        <v>2000</v>
      </c>
      <c r="B17" s="84">
        <v>11261</v>
      </c>
      <c r="C17" s="22"/>
      <c r="D17" s="27"/>
    </row>
    <row r="18" spans="1:12">
      <c r="A18" s="21">
        <v>2001</v>
      </c>
      <c r="B18" s="84">
        <v>11601</v>
      </c>
      <c r="C18" s="22"/>
      <c r="D18" s="27"/>
    </row>
    <row r="19" spans="1:12">
      <c r="A19" s="21">
        <v>2002</v>
      </c>
      <c r="B19" s="84">
        <v>11670</v>
      </c>
      <c r="C19" s="22"/>
      <c r="D19" s="27"/>
    </row>
    <row r="20" spans="1:12">
      <c r="A20" s="21">
        <v>2003</v>
      </c>
      <c r="B20" s="84">
        <v>12085</v>
      </c>
      <c r="C20" s="22"/>
      <c r="D20" s="27"/>
    </row>
    <row r="21" spans="1:12">
      <c r="A21" s="21">
        <v>2004</v>
      </c>
      <c r="B21" s="84">
        <v>12297</v>
      </c>
      <c r="C21" s="22"/>
      <c r="D21" s="27"/>
    </row>
    <row r="22" spans="1:12">
      <c r="A22" s="21">
        <v>2005</v>
      </c>
      <c r="B22" s="84">
        <v>12144</v>
      </c>
      <c r="C22" s="22"/>
      <c r="D22" s="27"/>
    </row>
    <row r="23" spans="1:12">
      <c r="A23" s="21">
        <v>2006</v>
      </c>
      <c r="B23" s="84">
        <v>12665</v>
      </c>
      <c r="C23" s="22"/>
      <c r="D23" s="27"/>
    </row>
    <row r="24" spans="1:12">
      <c r="A24" s="21">
        <v>2007</v>
      </c>
      <c r="B24" s="84">
        <v>12456</v>
      </c>
      <c r="C24" s="22"/>
      <c r="D24" s="27"/>
    </row>
    <row r="25" spans="1:12">
      <c r="A25" s="21">
        <v>2008</v>
      </c>
      <c r="B25" s="84">
        <v>12678</v>
      </c>
      <c r="C25" s="22"/>
      <c r="D25" s="27"/>
    </row>
    <row r="26" spans="1:12">
      <c r="A26" s="21">
        <v>2009</v>
      </c>
      <c r="B26" s="84">
        <v>13209</v>
      </c>
      <c r="C26" s="22"/>
      <c r="D26" s="27"/>
    </row>
    <row r="27" spans="1:12">
      <c r="A27" s="21">
        <v>2010</v>
      </c>
      <c r="B27" s="84">
        <v>13345</v>
      </c>
      <c r="C27" s="22"/>
      <c r="D27" s="27"/>
    </row>
    <row r="28" spans="1:12">
      <c r="A28" s="21"/>
      <c r="B28" s="22"/>
      <c r="C28" s="22"/>
      <c r="D28" s="27"/>
    </row>
    <row r="29" spans="1:12">
      <c r="A29" s="21"/>
      <c r="B29" s="22"/>
      <c r="C29" s="22"/>
      <c r="D29" s="27"/>
    </row>
    <row r="31" spans="1:12" s="183" customFormat="1" ht="18.75">
      <c r="A31" s="158" t="s">
        <v>587</v>
      </c>
      <c r="B31" s="158"/>
      <c r="C31" s="158"/>
      <c r="D31" s="158"/>
      <c r="E31" s="158"/>
      <c r="F31" s="182"/>
      <c r="G31" s="182"/>
      <c r="H31" s="182"/>
      <c r="I31" s="182"/>
      <c r="J31" s="182"/>
      <c r="K31" s="182"/>
      <c r="L31" s="182"/>
    </row>
    <row r="32" spans="1:12">
      <c r="A32" s="43" t="s">
        <v>404</v>
      </c>
      <c r="B32" s="26"/>
      <c r="C32" s="40"/>
      <c r="D32" s="41"/>
      <c r="E32" s="42"/>
      <c r="F32" s="42"/>
      <c r="G32" s="42"/>
      <c r="H32" s="42"/>
      <c r="I32" s="42"/>
      <c r="J32" s="42"/>
      <c r="K32" s="42"/>
      <c r="L32" s="32"/>
    </row>
    <row r="33" spans="1:12">
      <c r="A33" s="157"/>
      <c r="B33" s="157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30">
      <c r="A34" s="33" t="s">
        <v>405</v>
      </c>
      <c r="B34" s="34" t="s">
        <v>403</v>
      </c>
      <c r="F34" s="35"/>
      <c r="G34" s="35"/>
      <c r="H34" s="35"/>
      <c r="I34" s="35"/>
      <c r="J34" s="35"/>
      <c r="K34" s="35"/>
      <c r="L34" s="35"/>
    </row>
    <row r="35" spans="1:12">
      <c r="A35" s="26">
        <v>1990</v>
      </c>
      <c r="B35" s="28">
        <v>3362500</v>
      </c>
      <c r="F35" s="35"/>
      <c r="G35" s="35"/>
      <c r="H35" s="35"/>
      <c r="I35" s="35"/>
      <c r="J35" s="35"/>
      <c r="K35" s="35"/>
      <c r="L35" s="35"/>
    </row>
    <row r="36" spans="1:12">
      <c r="A36" s="26">
        <v>1991</v>
      </c>
      <c r="B36" s="245">
        <v>3495800</v>
      </c>
      <c r="F36" s="35"/>
      <c r="G36" s="35"/>
      <c r="H36" s="35"/>
      <c r="I36" s="35"/>
      <c r="J36" s="35"/>
      <c r="K36" s="35"/>
      <c r="L36" s="35"/>
    </row>
    <row r="37" spans="1:12">
      <c r="A37" s="26">
        <v>1992</v>
      </c>
      <c r="B37" s="245">
        <v>3533000</v>
      </c>
      <c r="F37" s="35"/>
      <c r="G37" s="35"/>
      <c r="H37" s="35"/>
      <c r="I37" s="35"/>
      <c r="J37" s="35"/>
      <c r="K37" s="35"/>
      <c r="L37" s="35"/>
    </row>
    <row r="38" spans="1:12">
      <c r="A38" s="26">
        <v>1993</v>
      </c>
      <c r="B38" s="245">
        <v>3573600</v>
      </c>
      <c r="F38" s="35"/>
      <c r="G38" s="35"/>
      <c r="H38" s="35"/>
      <c r="I38" s="35"/>
      <c r="J38" s="35"/>
      <c r="K38" s="35"/>
      <c r="L38" s="35"/>
    </row>
    <row r="39" spans="1:12">
      <c r="A39" s="26">
        <v>1994</v>
      </c>
      <c r="B39" s="245">
        <v>3621600</v>
      </c>
      <c r="F39" s="35"/>
      <c r="G39" s="35"/>
      <c r="H39" s="35"/>
      <c r="I39" s="35"/>
      <c r="J39" s="35"/>
      <c r="K39" s="35"/>
      <c r="L39" s="35"/>
    </row>
    <row r="40" spans="1:12">
      <c r="A40" s="26">
        <v>1995</v>
      </c>
      <c r="B40" s="245">
        <v>3675800</v>
      </c>
      <c r="F40" s="35"/>
      <c r="G40" s="35"/>
      <c r="H40" s="35"/>
      <c r="I40" s="35"/>
      <c r="J40" s="35"/>
      <c r="K40" s="35"/>
      <c r="L40" s="35"/>
    </row>
    <row r="41" spans="1:12">
      <c r="A41" s="26">
        <v>1996</v>
      </c>
      <c r="B41" s="245">
        <v>3733900</v>
      </c>
      <c r="F41" s="35"/>
      <c r="G41" s="35"/>
      <c r="H41" s="35"/>
      <c r="I41" s="35"/>
      <c r="J41" s="35"/>
      <c r="K41" s="35"/>
      <c r="L41" s="35"/>
    </row>
    <row r="42" spans="1:12">
      <c r="A42" s="26">
        <v>1997</v>
      </c>
      <c r="B42" s="245">
        <v>3782600</v>
      </c>
      <c r="F42" s="35"/>
      <c r="G42" s="35"/>
      <c r="H42" s="35"/>
      <c r="I42" s="35"/>
      <c r="J42" s="35"/>
      <c r="K42" s="35"/>
      <c r="L42" s="35"/>
    </row>
    <row r="43" spans="1:12">
      <c r="A43" s="26">
        <v>1998</v>
      </c>
      <c r="B43" s="245">
        <v>3815800</v>
      </c>
      <c r="F43" s="36"/>
      <c r="G43" s="35"/>
      <c r="H43" s="35"/>
      <c r="I43" s="35"/>
      <c r="J43" s="35"/>
      <c r="K43" s="35"/>
      <c r="L43" s="35"/>
    </row>
    <row r="44" spans="1:12">
      <c r="A44" s="26">
        <v>1999</v>
      </c>
      <c r="B44" s="245">
        <v>3837300</v>
      </c>
      <c r="F44" s="37"/>
      <c r="G44" s="37"/>
      <c r="H44" s="38"/>
      <c r="I44" s="37"/>
      <c r="J44" s="38"/>
      <c r="K44" s="37"/>
      <c r="L44" s="39"/>
    </row>
    <row r="45" spans="1:12">
      <c r="A45" s="26">
        <v>2000</v>
      </c>
      <c r="B45" s="245">
        <v>3860100</v>
      </c>
      <c r="F45" s="37"/>
      <c r="G45" s="37"/>
      <c r="H45" s="38"/>
      <c r="I45" s="37"/>
      <c r="J45" s="38"/>
      <c r="K45" s="37"/>
      <c r="L45" s="39"/>
    </row>
    <row r="46" spans="1:12">
      <c r="A46" s="26">
        <v>2001</v>
      </c>
      <c r="B46" s="245">
        <v>3887000</v>
      </c>
      <c r="F46" s="37"/>
      <c r="G46" s="37"/>
      <c r="H46" s="38"/>
      <c r="I46" s="37"/>
      <c r="J46" s="38"/>
      <c r="K46" s="37"/>
      <c r="L46" s="39"/>
    </row>
    <row r="47" spans="1:12">
      <c r="A47" s="26">
        <v>2002</v>
      </c>
      <c r="B47" s="245">
        <v>3951200</v>
      </c>
      <c r="F47" s="37"/>
      <c r="G47" s="37"/>
      <c r="H47" s="38"/>
      <c r="I47" s="37"/>
      <c r="J47" s="38"/>
      <c r="K47" s="37"/>
      <c r="L47" s="39"/>
    </row>
    <row r="48" spans="1:12">
      <c r="A48" s="26">
        <v>2003</v>
      </c>
      <c r="B48" s="245">
        <v>4027700</v>
      </c>
      <c r="F48" s="37"/>
      <c r="G48" s="37"/>
      <c r="H48" s="38"/>
      <c r="I48" s="37"/>
      <c r="J48" s="38"/>
      <c r="K48" s="37"/>
      <c r="L48" s="39"/>
    </row>
    <row r="49" spans="1:15">
      <c r="A49" s="26">
        <v>2004</v>
      </c>
      <c r="B49" s="245">
        <v>4088700</v>
      </c>
      <c r="F49" s="37"/>
      <c r="G49" s="37"/>
      <c r="H49" s="38"/>
      <c r="I49" s="37"/>
      <c r="J49" s="38"/>
      <c r="K49" s="37"/>
      <c r="L49" s="39"/>
    </row>
    <row r="50" spans="1:15">
      <c r="A50" s="26">
        <v>2005</v>
      </c>
      <c r="B50" s="245">
        <v>4136000</v>
      </c>
      <c r="F50" s="37"/>
      <c r="G50" s="37"/>
      <c r="H50" s="38"/>
      <c r="I50" s="37"/>
      <c r="J50" s="38"/>
      <c r="K50" s="37"/>
      <c r="L50" s="39"/>
    </row>
    <row r="51" spans="1:15">
      <c r="A51" s="26">
        <v>2006</v>
      </c>
      <c r="B51" s="245">
        <v>4186900</v>
      </c>
      <c r="F51" s="37"/>
      <c r="G51" s="37"/>
      <c r="H51" s="38"/>
      <c r="I51" s="37"/>
      <c r="J51" s="38"/>
      <c r="K51" s="37"/>
      <c r="L51" s="39"/>
    </row>
    <row r="52" spans="1:15">
      <c r="A52" s="26">
        <v>2007</v>
      </c>
      <c r="B52" s="245">
        <v>4230700</v>
      </c>
      <c r="F52" s="37"/>
      <c r="G52" s="37"/>
      <c r="H52" s="38"/>
      <c r="I52" s="37"/>
      <c r="J52" s="38"/>
      <c r="K52" s="37"/>
      <c r="L52" s="39"/>
    </row>
    <row r="53" spans="1:15">
      <c r="A53" s="26">
        <v>2008</v>
      </c>
      <c r="B53" s="245">
        <v>4271100</v>
      </c>
      <c r="F53" s="37"/>
      <c r="G53" s="37"/>
      <c r="H53" s="38"/>
      <c r="I53" s="37"/>
      <c r="J53" s="38"/>
      <c r="K53" s="37"/>
      <c r="L53" s="39"/>
    </row>
    <row r="54" spans="1:15">
      <c r="A54" s="26">
        <v>2009</v>
      </c>
      <c r="B54" s="245">
        <v>4318100</v>
      </c>
      <c r="F54" s="37"/>
      <c r="G54" s="37"/>
      <c r="H54" s="38"/>
      <c r="I54" s="37"/>
      <c r="J54" s="38"/>
      <c r="K54" s="37"/>
      <c r="L54" s="39"/>
    </row>
    <row r="55" spans="1:15">
      <c r="A55" s="26">
        <v>2010</v>
      </c>
      <c r="B55" s="245">
        <v>4370200</v>
      </c>
      <c r="F55" s="37"/>
      <c r="G55" s="37"/>
      <c r="H55" s="37"/>
      <c r="I55" s="37"/>
      <c r="J55" s="37"/>
      <c r="K55" s="37"/>
      <c r="L55" s="39"/>
    </row>
    <row r="56" spans="1:15">
      <c r="A56" s="21">
        <v>2011</v>
      </c>
      <c r="B56" s="245">
        <v>4407500</v>
      </c>
      <c r="F56" s="37"/>
      <c r="G56" s="37"/>
      <c r="H56" s="37"/>
      <c r="I56" s="37"/>
      <c r="J56" s="37"/>
      <c r="K56" s="37"/>
      <c r="L56" s="39"/>
    </row>
    <row r="57" spans="1:15">
      <c r="C57" s="40"/>
      <c r="D57" s="41"/>
      <c r="E57" s="42"/>
      <c r="F57" s="42"/>
      <c r="G57" s="42"/>
      <c r="H57" s="42"/>
      <c r="I57" s="42"/>
      <c r="J57" s="42"/>
      <c r="K57" s="42"/>
      <c r="L57" s="32"/>
    </row>
    <row r="58" spans="1:15">
      <c r="A58" s="43"/>
      <c r="B58" s="26"/>
      <c r="C58" s="40"/>
      <c r="D58" s="41"/>
      <c r="E58" s="42"/>
      <c r="F58" s="42"/>
      <c r="G58" s="42"/>
      <c r="H58" s="42"/>
      <c r="I58" s="42"/>
      <c r="J58" s="42"/>
      <c r="K58" s="42"/>
      <c r="L58" s="32"/>
    </row>
    <row r="59" spans="1:15" s="183" customFormat="1" ht="18.75">
      <c r="A59" s="158" t="s">
        <v>589</v>
      </c>
      <c r="B59" s="158"/>
      <c r="C59" s="158"/>
      <c r="D59" s="158"/>
      <c r="E59" s="158"/>
      <c r="F59" s="158"/>
      <c r="G59" s="182"/>
      <c r="H59" s="182"/>
      <c r="I59" s="182"/>
      <c r="J59" s="182"/>
      <c r="K59" s="182"/>
      <c r="L59" s="182"/>
      <c r="M59" s="182"/>
      <c r="N59" s="182"/>
      <c r="O59" s="182"/>
    </row>
    <row r="60" spans="1:15">
      <c r="A60" s="3" t="s">
        <v>407</v>
      </c>
      <c r="C60" s="40"/>
      <c r="D60" s="41"/>
      <c r="E60" s="42"/>
      <c r="F60" s="42"/>
      <c r="G60" s="42"/>
      <c r="H60" s="42"/>
      <c r="I60" s="42"/>
      <c r="J60" s="42"/>
      <c r="K60" s="42"/>
      <c r="L60" s="32"/>
    </row>
    <row r="61" spans="1:15">
      <c r="A61" s="157"/>
      <c r="B61" s="157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5">
      <c r="A62" s="33" t="s">
        <v>405</v>
      </c>
      <c r="B62" s="34" t="s">
        <v>406</v>
      </c>
      <c r="F62" s="35"/>
      <c r="G62" s="35"/>
      <c r="H62" s="35"/>
      <c r="I62" s="35"/>
      <c r="J62" s="35"/>
      <c r="K62" s="35"/>
      <c r="L62" s="35"/>
    </row>
    <row r="63" spans="1:15">
      <c r="A63" s="26">
        <v>1990</v>
      </c>
      <c r="B63" s="28"/>
      <c r="F63" s="35"/>
      <c r="G63" s="35"/>
      <c r="H63" s="35"/>
      <c r="I63" s="35"/>
      <c r="J63" s="35"/>
      <c r="K63" s="35"/>
      <c r="L63" s="35"/>
    </row>
    <row r="64" spans="1:15">
      <c r="A64" s="26">
        <v>1991</v>
      </c>
      <c r="B64" s="245">
        <v>1260000</v>
      </c>
      <c r="F64" s="35"/>
      <c r="G64" s="35"/>
      <c r="H64" s="35"/>
      <c r="I64" s="35"/>
      <c r="J64" s="35"/>
      <c r="K64" s="35"/>
      <c r="L64" s="35"/>
    </row>
    <row r="65" spans="1:12">
      <c r="A65" s="26">
        <v>1992</v>
      </c>
      <c r="B65" s="245">
        <v>1275800</v>
      </c>
      <c r="F65" s="35"/>
      <c r="G65" s="35"/>
      <c r="H65" s="35"/>
      <c r="I65" s="35"/>
      <c r="J65" s="35"/>
      <c r="K65" s="35"/>
      <c r="L65" s="35"/>
    </row>
    <row r="66" spans="1:12">
      <c r="A66" s="26">
        <v>1993</v>
      </c>
      <c r="B66" s="245">
        <v>1291900</v>
      </c>
      <c r="F66" s="35"/>
      <c r="G66" s="35"/>
      <c r="H66" s="35"/>
      <c r="I66" s="35"/>
      <c r="J66" s="35"/>
      <c r="K66" s="35"/>
      <c r="L66" s="35"/>
    </row>
    <row r="67" spans="1:12">
      <c r="A67" s="26">
        <v>1994</v>
      </c>
      <c r="B67" s="245">
        <v>1310100</v>
      </c>
      <c r="F67" s="35"/>
      <c r="G67" s="35"/>
      <c r="H67" s="35"/>
      <c r="I67" s="35"/>
      <c r="J67" s="35"/>
      <c r="K67" s="35"/>
      <c r="L67" s="35"/>
    </row>
    <row r="68" spans="1:12">
      <c r="A68" s="26">
        <v>1995</v>
      </c>
      <c r="B68" s="245">
        <v>1330800</v>
      </c>
      <c r="F68" s="35"/>
      <c r="G68" s="35"/>
      <c r="H68" s="35"/>
      <c r="I68" s="35"/>
      <c r="J68" s="35"/>
      <c r="K68" s="35"/>
      <c r="L68" s="35"/>
    </row>
    <row r="69" spans="1:12">
      <c r="A69" s="26">
        <v>1996</v>
      </c>
      <c r="B69" s="245">
        <v>1348800</v>
      </c>
      <c r="F69" s="35"/>
      <c r="G69" s="35"/>
      <c r="H69" s="35"/>
      <c r="I69" s="35"/>
      <c r="J69" s="35"/>
      <c r="K69" s="35"/>
      <c r="L69" s="35"/>
    </row>
    <row r="70" spans="1:12">
      <c r="A70" s="26">
        <v>1997</v>
      </c>
      <c r="B70" s="245">
        <v>1365500</v>
      </c>
      <c r="F70" s="35"/>
      <c r="G70" s="35"/>
      <c r="H70" s="35"/>
      <c r="I70" s="35"/>
      <c r="J70" s="35"/>
      <c r="K70" s="35"/>
      <c r="L70" s="35"/>
    </row>
    <row r="71" spans="1:12">
      <c r="A71" s="26">
        <v>1998</v>
      </c>
      <c r="B71" s="245">
        <v>1383400</v>
      </c>
      <c r="F71" s="36"/>
      <c r="G71" s="35"/>
      <c r="H71" s="35"/>
      <c r="I71" s="35"/>
      <c r="J71" s="35"/>
      <c r="K71" s="35"/>
      <c r="L71" s="35"/>
    </row>
    <row r="72" spans="1:12">
      <c r="A72" s="26">
        <v>1999</v>
      </c>
      <c r="B72" s="245">
        <v>1400100</v>
      </c>
      <c r="F72" s="37"/>
      <c r="G72" s="37"/>
      <c r="H72" s="38"/>
      <c r="I72" s="37"/>
      <c r="J72" s="38"/>
      <c r="K72" s="37"/>
      <c r="L72" s="39"/>
    </row>
    <row r="73" spans="1:12">
      <c r="A73" s="26">
        <v>2000</v>
      </c>
      <c r="B73" s="245">
        <v>1418000</v>
      </c>
      <c r="F73" s="37"/>
      <c r="G73" s="37"/>
      <c r="H73" s="38"/>
      <c r="I73" s="37"/>
      <c r="J73" s="38"/>
      <c r="K73" s="37"/>
      <c r="L73" s="39"/>
    </row>
    <row r="74" spans="1:12">
      <c r="A74" s="26">
        <v>2001</v>
      </c>
      <c r="B74" s="245">
        <v>1434200</v>
      </c>
      <c r="F74" s="37"/>
      <c r="G74" s="37"/>
      <c r="H74" s="38"/>
      <c r="I74" s="37"/>
      <c r="J74" s="38"/>
      <c r="K74" s="37"/>
      <c r="L74" s="39"/>
    </row>
    <row r="75" spans="1:12">
      <c r="A75" s="26">
        <v>2002</v>
      </c>
      <c r="B75" s="245">
        <v>1455500</v>
      </c>
      <c r="F75" s="37"/>
      <c r="G75" s="37"/>
      <c r="H75" s="38"/>
      <c r="I75" s="37"/>
      <c r="J75" s="38"/>
      <c r="K75" s="37"/>
      <c r="L75" s="39"/>
    </row>
    <row r="76" spans="1:12">
      <c r="A76" s="26">
        <v>2003</v>
      </c>
      <c r="B76" s="245">
        <v>1482900</v>
      </c>
      <c r="F76" s="37"/>
      <c r="G76" s="37"/>
      <c r="H76" s="38"/>
      <c r="I76" s="37"/>
      <c r="J76" s="38"/>
      <c r="K76" s="37"/>
      <c r="L76" s="39"/>
    </row>
    <row r="77" spans="1:12">
      <c r="A77" s="26">
        <v>2004</v>
      </c>
      <c r="B77" s="245">
        <v>1514200</v>
      </c>
      <c r="F77" s="37"/>
      <c r="G77" s="37"/>
      <c r="H77" s="38"/>
      <c r="I77" s="37"/>
      <c r="J77" s="38"/>
      <c r="K77" s="37"/>
      <c r="L77" s="39"/>
    </row>
    <row r="78" spans="1:12">
      <c r="A78" s="26">
        <v>2005</v>
      </c>
      <c r="B78" s="245">
        <v>1540100</v>
      </c>
      <c r="F78" s="37"/>
      <c r="G78" s="37"/>
      <c r="H78" s="38"/>
      <c r="I78" s="37"/>
      <c r="J78" s="38"/>
      <c r="K78" s="37"/>
      <c r="L78" s="39"/>
    </row>
    <row r="79" spans="1:12">
      <c r="A79" s="26">
        <v>2006</v>
      </c>
      <c r="B79" s="245">
        <v>1564200</v>
      </c>
      <c r="F79" s="37"/>
      <c r="G79" s="37"/>
      <c r="H79" s="38"/>
      <c r="I79" s="37"/>
      <c r="J79" s="38"/>
      <c r="K79" s="37"/>
      <c r="L79" s="39"/>
    </row>
    <row r="80" spans="1:12">
      <c r="A80" s="26">
        <v>2007</v>
      </c>
      <c r="B80" s="245">
        <v>1589200</v>
      </c>
      <c r="F80" s="37"/>
      <c r="G80" s="37"/>
      <c r="H80" s="38"/>
      <c r="I80" s="37"/>
      <c r="J80" s="38"/>
      <c r="K80" s="37"/>
      <c r="L80" s="39"/>
    </row>
    <row r="81" spans="1:53">
      <c r="A81" s="26">
        <v>2008</v>
      </c>
      <c r="B81" s="245">
        <v>1611200</v>
      </c>
      <c r="F81" s="37"/>
      <c r="G81" s="37"/>
      <c r="H81" s="38"/>
      <c r="I81" s="37"/>
      <c r="J81" s="38"/>
      <c r="K81" s="37"/>
      <c r="L81" s="39"/>
    </row>
    <row r="82" spans="1:53">
      <c r="A82" s="26">
        <v>2009</v>
      </c>
      <c r="B82" s="245">
        <v>1624500</v>
      </c>
      <c r="F82" s="37"/>
      <c r="G82" s="37"/>
      <c r="H82" s="38"/>
      <c r="I82" s="37"/>
      <c r="J82" s="38"/>
      <c r="K82" s="37"/>
      <c r="L82" s="39"/>
    </row>
    <row r="83" spans="1:53">
      <c r="A83" s="26">
        <v>2010</v>
      </c>
      <c r="B83" s="245">
        <v>1639800</v>
      </c>
      <c r="F83" s="37"/>
      <c r="G83" s="37"/>
      <c r="H83" s="37"/>
      <c r="I83" s="37"/>
      <c r="J83" s="37"/>
      <c r="K83" s="37"/>
      <c r="L83" s="39"/>
    </row>
    <row r="84" spans="1:53">
      <c r="A84" s="21">
        <v>2011</v>
      </c>
      <c r="B84" s="245">
        <v>1652500</v>
      </c>
      <c r="F84" s="37"/>
      <c r="G84" s="37"/>
      <c r="H84" s="37"/>
      <c r="I84" s="37"/>
      <c r="J84" s="37"/>
      <c r="K84" s="37"/>
      <c r="L84" s="39"/>
    </row>
    <row r="85" spans="1:53">
      <c r="C85" s="40"/>
      <c r="D85" s="41"/>
      <c r="E85" s="42"/>
      <c r="F85" s="42"/>
      <c r="G85" s="42"/>
      <c r="H85" s="42"/>
      <c r="I85" s="42"/>
      <c r="J85" s="42"/>
      <c r="K85" s="42"/>
      <c r="L85" s="32"/>
    </row>
    <row r="86" spans="1:53">
      <c r="A86" s="43"/>
      <c r="B86" s="26"/>
      <c r="C86" s="40"/>
      <c r="D86" s="41"/>
      <c r="E86" s="42"/>
      <c r="F86" s="42"/>
      <c r="G86" s="42"/>
      <c r="H86" s="42"/>
      <c r="I86" s="42"/>
      <c r="J86" s="42"/>
      <c r="K86" s="42"/>
      <c r="L86" s="32"/>
    </row>
    <row r="87" spans="1:53">
      <c r="D87" s="41"/>
      <c r="E87" s="42"/>
      <c r="F87" s="42"/>
      <c r="G87" s="42"/>
      <c r="H87" s="42"/>
      <c r="I87" s="42"/>
      <c r="J87" s="42"/>
      <c r="K87" s="42"/>
      <c r="L87" s="32"/>
    </row>
    <row r="89" spans="1:53" ht="18.75">
      <c r="A89" s="158" t="s">
        <v>34</v>
      </c>
      <c r="B89" s="158"/>
      <c r="C89" s="158"/>
      <c r="D89" s="158"/>
      <c r="E89" s="158"/>
      <c r="F89" s="158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6"/>
      <c r="S89" s="96"/>
      <c r="T89" s="96"/>
      <c r="U89" s="96"/>
      <c r="V89" s="96"/>
      <c r="W89" s="96"/>
    </row>
    <row r="90" spans="1:53" s="2" customFormat="1">
      <c r="A90" s="94" t="s">
        <v>513</v>
      </c>
    </row>
    <row r="91" spans="1:53">
      <c r="A91" s="44" t="s">
        <v>112</v>
      </c>
    </row>
    <row r="92" spans="1:53">
      <c r="A92" s="194"/>
    </row>
    <row r="93" spans="1:53">
      <c r="A93" s="98" t="s">
        <v>35</v>
      </c>
      <c r="B93" s="98" t="s">
        <v>36</v>
      </c>
      <c r="C93" s="98" t="s">
        <v>37</v>
      </c>
      <c r="D93" s="98" t="s">
        <v>38</v>
      </c>
      <c r="E93" s="98" t="s">
        <v>543</v>
      </c>
      <c r="F93" s="98" t="s">
        <v>113</v>
      </c>
      <c r="G93" s="98"/>
      <c r="V93" s="94"/>
      <c r="W93" s="94"/>
      <c r="X93" s="94"/>
      <c r="Y93" s="94"/>
    </row>
    <row r="94" spans="1:53">
      <c r="A94" s="2" t="s">
        <v>39</v>
      </c>
      <c r="B94" s="246">
        <v>57500</v>
      </c>
      <c r="C94" s="247">
        <v>59000</v>
      </c>
      <c r="D94" s="247">
        <v>59900</v>
      </c>
      <c r="E94" s="77" t="str">
        <f>VLOOKUP($A94,$A$246:$D$324,2, FALSE)</f>
        <v>Top Energy</v>
      </c>
      <c r="F94" s="94" t="s">
        <v>18</v>
      </c>
      <c r="H94" s="205"/>
      <c r="I94" s="94"/>
      <c r="J94" s="94"/>
      <c r="K94" s="94"/>
      <c r="L94" s="94"/>
      <c r="M94" s="94"/>
      <c r="O94" s="94"/>
      <c r="P94" s="94"/>
      <c r="Q94" s="94"/>
      <c r="V94" s="94"/>
      <c r="W94" s="94"/>
      <c r="X94" s="94"/>
      <c r="Y94" s="94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</row>
    <row r="95" spans="1:53">
      <c r="A95" s="2" t="s">
        <v>40</v>
      </c>
      <c r="B95" s="246">
        <v>76500</v>
      </c>
      <c r="C95" s="247">
        <v>81100</v>
      </c>
      <c r="D95" s="247">
        <v>84600</v>
      </c>
      <c r="E95" s="77" t="str">
        <f t="shared" ref="E95:E102" si="0">VLOOKUP($A95,$A$246:$D$324,2, FALSE)</f>
        <v>Northpower</v>
      </c>
      <c r="F95" s="3" t="s">
        <v>18</v>
      </c>
      <c r="G95" s="94"/>
      <c r="H95" s="205"/>
      <c r="I95" s="94"/>
      <c r="J95" s="94"/>
      <c r="K95" s="94"/>
      <c r="L95" s="94"/>
      <c r="M95" s="94"/>
      <c r="O95" s="94"/>
      <c r="P95" s="94"/>
      <c r="Q95" s="94"/>
      <c r="V95" s="94"/>
      <c r="W95" s="94"/>
      <c r="X95" s="94"/>
      <c r="Y95" s="94"/>
    </row>
    <row r="96" spans="1:53">
      <c r="A96" s="2" t="s">
        <v>41</v>
      </c>
      <c r="B96" s="246">
        <v>18550</v>
      </c>
      <c r="C96" s="247">
        <v>19050</v>
      </c>
      <c r="D96" s="247">
        <v>19150</v>
      </c>
      <c r="E96" s="77" t="str">
        <f t="shared" si="0"/>
        <v>Northpower</v>
      </c>
      <c r="F96" s="3" t="s">
        <v>18</v>
      </c>
      <c r="G96" s="94"/>
      <c r="H96" s="205"/>
      <c r="I96" s="94"/>
      <c r="J96" s="94"/>
      <c r="K96" s="94"/>
      <c r="L96" s="94"/>
      <c r="M96" s="94"/>
      <c r="O96" s="94"/>
      <c r="P96" s="94"/>
      <c r="Q96" s="94"/>
      <c r="V96" s="94"/>
      <c r="W96" s="94"/>
      <c r="X96" s="94"/>
      <c r="Y96" s="94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</row>
    <row r="97" spans="1:53">
      <c r="A97" s="2" t="s">
        <v>42</v>
      </c>
      <c r="B97" s="246">
        <v>92400</v>
      </c>
      <c r="C97" s="247">
        <v>102200</v>
      </c>
      <c r="D97" s="247">
        <v>111600</v>
      </c>
      <c r="E97" s="77" t="str">
        <f t="shared" si="0"/>
        <v>Vector</v>
      </c>
      <c r="F97" s="3" t="s">
        <v>19</v>
      </c>
      <c r="G97" s="94"/>
      <c r="H97" s="205"/>
      <c r="I97" s="94"/>
      <c r="J97" s="94"/>
      <c r="K97" s="94"/>
      <c r="L97" s="94"/>
      <c r="M97" s="94"/>
      <c r="O97" s="94"/>
      <c r="P97" s="94"/>
      <c r="Q97" s="94"/>
      <c r="V97" s="94"/>
      <c r="W97" s="94"/>
      <c r="X97" s="94"/>
      <c r="Y97" s="94"/>
    </row>
    <row r="98" spans="1:53">
      <c r="A98" s="2" t="s">
        <v>43</v>
      </c>
      <c r="B98" s="246">
        <v>216900</v>
      </c>
      <c r="C98" s="247">
        <v>232600</v>
      </c>
      <c r="D98" s="247">
        <v>247800</v>
      </c>
      <c r="E98" s="77" t="str">
        <f t="shared" si="0"/>
        <v>Vector</v>
      </c>
      <c r="F98" s="3" t="s">
        <v>19</v>
      </c>
      <c r="G98" s="94"/>
      <c r="H98" s="205"/>
      <c r="I98" s="94"/>
      <c r="J98" s="94"/>
      <c r="K98" s="94"/>
      <c r="L98" s="94"/>
      <c r="M98" s="94"/>
      <c r="O98" s="94"/>
      <c r="P98" s="94"/>
      <c r="Q98" s="94"/>
      <c r="V98" s="94"/>
      <c r="W98" s="94"/>
      <c r="X98" s="94"/>
      <c r="Y98" s="94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</row>
    <row r="99" spans="1:53">
      <c r="A99" s="2" t="s">
        <v>44</v>
      </c>
      <c r="B99" s="246">
        <v>195300</v>
      </c>
      <c r="C99" s="247">
        <v>212700</v>
      </c>
      <c r="D99" s="247">
        <v>228300</v>
      </c>
      <c r="E99" s="77" t="str">
        <f t="shared" si="0"/>
        <v>Vector</v>
      </c>
      <c r="F99" s="96" t="s">
        <v>19</v>
      </c>
      <c r="G99" s="94"/>
      <c r="H99" s="205"/>
      <c r="I99" s="94"/>
      <c r="J99" s="94"/>
      <c r="K99" s="94"/>
      <c r="L99" s="94"/>
      <c r="M99" s="94"/>
      <c r="O99" s="94"/>
      <c r="P99" s="94"/>
      <c r="Q99" s="94"/>
      <c r="V99" s="94"/>
      <c r="W99" s="94"/>
      <c r="X99" s="94"/>
      <c r="Y99" s="94"/>
    </row>
    <row r="100" spans="1:53">
      <c r="A100" s="2" t="s">
        <v>45</v>
      </c>
      <c r="B100" s="246">
        <v>428300</v>
      </c>
      <c r="C100" s="247">
        <v>458200</v>
      </c>
      <c r="D100" s="247">
        <v>490400</v>
      </c>
      <c r="E100" s="77" t="str">
        <f t="shared" si="0"/>
        <v>Vector</v>
      </c>
      <c r="F100" s="96" t="s">
        <v>19</v>
      </c>
      <c r="G100" s="94"/>
      <c r="H100" s="205"/>
      <c r="I100" s="94"/>
      <c r="J100" s="94"/>
      <c r="K100" s="94"/>
      <c r="L100" s="94"/>
      <c r="M100" s="94"/>
      <c r="O100" s="94"/>
      <c r="P100" s="94"/>
      <c r="Q100" s="94"/>
      <c r="V100" s="94"/>
      <c r="W100" s="94"/>
      <c r="X100" s="94"/>
      <c r="Y100" s="94"/>
    </row>
    <row r="101" spans="1:53">
      <c r="A101" s="2" t="s">
        <v>46</v>
      </c>
      <c r="B101" s="246">
        <v>347100</v>
      </c>
      <c r="C101" s="247">
        <v>383900</v>
      </c>
      <c r="D101" s="247">
        <v>420600</v>
      </c>
      <c r="E101" s="77" t="str">
        <f t="shared" si="0"/>
        <v>Vector</v>
      </c>
      <c r="F101" s="96" t="s">
        <v>19</v>
      </c>
      <c r="G101" s="94"/>
      <c r="H101" s="205"/>
      <c r="I101" s="94"/>
      <c r="J101" s="94"/>
      <c r="K101" s="94"/>
      <c r="L101" s="94"/>
      <c r="M101" s="94"/>
      <c r="O101" s="94"/>
      <c r="P101" s="94"/>
      <c r="Q101" s="94"/>
      <c r="V101" s="94"/>
      <c r="W101" s="94"/>
      <c r="X101" s="94"/>
      <c r="Y101" s="94"/>
    </row>
    <row r="102" spans="1:53">
      <c r="A102" s="2" t="s">
        <v>47</v>
      </c>
      <c r="B102" s="246">
        <v>46900</v>
      </c>
      <c r="C102" s="247">
        <v>50600</v>
      </c>
      <c r="D102" s="247">
        <v>54000</v>
      </c>
      <c r="E102" s="77" t="str">
        <f t="shared" si="0"/>
        <v>Counties Power</v>
      </c>
      <c r="F102" s="96" t="s">
        <v>19</v>
      </c>
      <c r="G102" s="94"/>
      <c r="H102" s="205"/>
      <c r="I102" s="94"/>
      <c r="J102" s="94"/>
      <c r="K102" s="94"/>
      <c r="L102" s="94"/>
      <c r="M102" s="94"/>
      <c r="O102" s="94"/>
      <c r="P102" s="94"/>
      <c r="Q102" s="94"/>
      <c r="V102" s="94"/>
      <c r="W102" s="94"/>
      <c r="X102" s="94"/>
      <c r="Y102" s="94"/>
    </row>
    <row r="103" spans="1:53">
      <c r="A103" s="2" t="s">
        <v>48</v>
      </c>
      <c r="B103" s="246">
        <v>60900</v>
      </c>
      <c r="C103" s="247">
        <v>66300</v>
      </c>
      <c r="D103" s="247">
        <v>71400</v>
      </c>
      <c r="E103" s="77" t="str">
        <f>VLOOKUP($A103,$A$246:$D$324,2, FALSE)</f>
        <v>Counties Power</v>
      </c>
      <c r="F103" s="96" t="s">
        <v>19</v>
      </c>
      <c r="G103" s="94"/>
      <c r="H103" s="205"/>
      <c r="I103" s="94"/>
      <c r="J103" s="94"/>
      <c r="K103" s="94"/>
      <c r="L103" s="94"/>
      <c r="M103" s="94"/>
      <c r="O103" s="94"/>
      <c r="P103" s="94"/>
      <c r="Q103" s="94"/>
      <c r="V103" s="94"/>
      <c r="W103" s="94"/>
      <c r="X103" s="94"/>
      <c r="Y103" s="94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</row>
    <row r="104" spans="1:53">
      <c r="A104" s="2" t="s">
        <v>49</v>
      </c>
      <c r="B104" s="246">
        <v>26700</v>
      </c>
      <c r="C104" s="247">
        <v>27100</v>
      </c>
      <c r="D104" s="247">
        <v>27300</v>
      </c>
      <c r="E104" s="77" t="s">
        <v>10</v>
      </c>
      <c r="F104" s="96" t="s">
        <v>20</v>
      </c>
      <c r="G104" s="94"/>
      <c r="H104" s="205"/>
      <c r="I104" s="94"/>
      <c r="J104" s="94"/>
      <c r="K104" s="94"/>
      <c r="L104" s="94"/>
      <c r="M104" s="94"/>
      <c r="O104" s="94"/>
      <c r="P104" s="94"/>
      <c r="Q104" s="94"/>
      <c r="V104" s="94"/>
      <c r="W104" s="94"/>
      <c r="X104" s="94"/>
      <c r="Y104" s="94"/>
    </row>
    <row r="105" spans="1:53">
      <c r="A105" s="2" t="s">
        <v>50</v>
      </c>
      <c r="B105" s="246">
        <v>17600</v>
      </c>
      <c r="C105" s="247">
        <v>17900</v>
      </c>
      <c r="D105" s="247">
        <v>17750</v>
      </c>
      <c r="E105" s="77" t="s">
        <v>10</v>
      </c>
      <c r="F105" s="96" t="s">
        <v>20</v>
      </c>
      <c r="G105" s="94"/>
      <c r="H105" s="205"/>
      <c r="I105" s="94"/>
      <c r="J105" s="94"/>
      <c r="K105" s="94"/>
      <c r="L105" s="94"/>
      <c r="M105" s="94"/>
      <c r="O105" s="94"/>
      <c r="P105" s="94"/>
      <c r="Q105" s="94"/>
      <c r="V105" s="94"/>
      <c r="W105" s="94"/>
      <c r="X105" s="94"/>
      <c r="Y105" s="94"/>
    </row>
    <row r="106" spans="1:53">
      <c r="A106" s="2" t="s">
        <v>51</v>
      </c>
      <c r="B106" s="246">
        <v>45400</v>
      </c>
      <c r="C106" s="247">
        <v>49200</v>
      </c>
      <c r="D106" s="247">
        <v>52300</v>
      </c>
      <c r="E106" s="77" t="s">
        <v>14</v>
      </c>
      <c r="F106" s="96" t="s">
        <v>20</v>
      </c>
      <c r="G106" s="94"/>
      <c r="H106" s="205"/>
      <c r="I106" s="94"/>
      <c r="J106" s="94"/>
      <c r="K106" s="94"/>
      <c r="L106" s="94"/>
      <c r="M106" s="94"/>
      <c r="O106" s="94"/>
      <c r="P106" s="94"/>
      <c r="Q106" s="94"/>
      <c r="V106" s="94"/>
      <c r="W106" s="94"/>
      <c r="X106" s="94"/>
      <c r="Y106" s="94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</row>
    <row r="107" spans="1:53">
      <c r="A107" s="2" t="s">
        <v>52</v>
      </c>
      <c r="B107" s="246">
        <v>31200</v>
      </c>
      <c r="C107" s="247">
        <v>32100</v>
      </c>
      <c r="D107" s="247">
        <v>32300</v>
      </c>
      <c r="E107" s="77" t="s">
        <v>10</v>
      </c>
      <c r="F107" s="96" t="s">
        <v>20</v>
      </c>
      <c r="G107" s="94"/>
      <c r="H107" s="205"/>
      <c r="I107" s="94"/>
      <c r="J107" s="94"/>
      <c r="K107" s="94"/>
      <c r="L107" s="94"/>
      <c r="M107" s="94"/>
      <c r="O107" s="94"/>
      <c r="P107" s="94"/>
      <c r="Q107" s="94"/>
      <c r="V107" s="94"/>
      <c r="W107" s="94"/>
      <c r="X107" s="94"/>
      <c r="Y107" s="94"/>
    </row>
    <row r="108" spans="1:53">
      <c r="A108" s="2" t="s">
        <v>53</v>
      </c>
      <c r="B108" s="246">
        <v>134400</v>
      </c>
      <c r="C108" s="247">
        <v>145500</v>
      </c>
      <c r="D108" s="247">
        <v>155100</v>
      </c>
      <c r="E108" s="77" t="s">
        <v>125</v>
      </c>
      <c r="F108" s="96" t="s">
        <v>20</v>
      </c>
      <c r="G108" s="94"/>
      <c r="H108" s="205"/>
      <c r="I108" s="94"/>
      <c r="J108" s="94"/>
      <c r="K108" s="94"/>
      <c r="L108" s="94"/>
      <c r="M108" s="94"/>
      <c r="O108" s="94"/>
      <c r="P108" s="94"/>
      <c r="Q108" s="94"/>
      <c r="V108" s="94"/>
      <c r="W108" s="94"/>
      <c r="X108" s="94"/>
      <c r="Y108" s="94"/>
    </row>
    <row r="109" spans="1:53">
      <c r="A109" s="2" t="s">
        <v>54</v>
      </c>
      <c r="B109" s="246">
        <v>43700</v>
      </c>
      <c r="C109" s="247">
        <v>46400</v>
      </c>
      <c r="D109" s="247">
        <v>48200</v>
      </c>
      <c r="E109" s="77" t="s">
        <v>126</v>
      </c>
      <c r="F109" s="96" t="s">
        <v>20</v>
      </c>
      <c r="G109" s="94"/>
      <c r="H109" s="205"/>
      <c r="I109" s="94"/>
      <c r="J109" s="94"/>
      <c r="K109" s="94"/>
      <c r="L109" s="94"/>
      <c r="M109" s="94"/>
      <c r="O109" s="94"/>
      <c r="P109" s="94"/>
      <c r="Q109" s="94"/>
      <c r="V109" s="94"/>
      <c r="W109" s="94"/>
      <c r="X109" s="94"/>
      <c r="Y109" s="94"/>
    </row>
    <row r="110" spans="1:53">
      <c r="A110" s="2" t="s">
        <v>55</v>
      </c>
      <c r="B110" s="246">
        <v>9310</v>
      </c>
      <c r="C110" s="247">
        <v>9330</v>
      </c>
      <c r="D110" s="247">
        <v>9180</v>
      </c>
      <c r="E110" s="77" t="s">
        <v>11</v>
      </c>
      <c r="F110" s="96" t="s">
        <v>20</v>
      </c>
      <c r="G110" s="94"/>
      <c r="H110" s="205"/>
      <c r="I110" s="94"/>
      <c r="J110" s="94"/>
      <c r="K110" s="94"/>
      <c r="L110" s="94"/>
      <c r="M110" s="94"/>
      <c r="O110" s="94"/>
      <c r="P110" s="94"/>
      <c r="Q110" s="94"/>
      <c r="V110" s="94"/>
      <c r="W110" s="94"/>
      <c r="X110" s="94"/>
      <c r="Y110" s="94"/>
    </row>
    <row r="111" spans="1:53">
      <c r="A111" s="2" t="s">
        <v>56</v>
      </c>
      <c r="B111" s="246">
        <v>23200</v>
      </c>
      <c r="C111" s="247">
        <v>22700</v>
      </c>
      <c r="D111" s="247">
        <v>22000</v>
      </c>
      <c r="E111" s="77" t="s">
        <v>10</v>
      </c>
      <c r="F111" s="96" t="s">
        <v>20</v>
      </c>
      <c r="G111" s="94"/>
      <c r="H111" s="205"/>
      <c r="I111" s="94"/>
      <c r="J111" s="94"/>
      <c r="K111" s="94"/>
      <c r="L111" s="94"/>
      <c r="M111" s="94"/>
      <c r="O111" s="94"/>
      <c r="P111" s="94"/>
      <c r="Q111" s="94"/>
      <c r="V111" s="94"/>
      <c r="W111" s="94"/>
      <c r="X111" s="94"/>
      <c r="Y111" s="94"/>
    </row>
    <row r="112" spans="1:53">
      <c r="A112" s="2" t="s">
        <v>57</v>
      </c>
      <c r="B112" s="246">
        <v>9680</v>
      </c>
      <c r="C112" s="247">
        <v>9710</v>
      </c>
      <c r="D112" s="247">
        <v>9580</v>
      </c>
      <c r="E112" s="77" t="s">
        <v>11</v>
      </c>
      <c r="F112" s="96" t="s">
        <v>20</v>
      </c>
      <c r="G112" s="94"/>
      <c r="H112" s="205"/>
      <c r="I112" s="94"/>
      <c r="J112" s="94"/>
      <c r="K112" s="94"/>
      <c r="L112" s="94"/>
      <c r="M112" s="94"/>
      <c r="O112" s="94"/>
      <c r="P112" s="94"/>
      <c r="Q112" s="94"/>
      <c r="V112" s="94"/>
      <c r="W112" s="94"/>
      <c r="X112" s="94"/>
      <c r="Y112" s="94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</row>
    <row r="113" spans="1:53">
      <c r="A113" s="2" t="s">
        <v>58</v>
      </c>
      <c r="B113" s="246">
        <v>33400</v>
      </c>
      <c r="C113" s="247">
        <v>34400</v>
      </c>
      <c r="D113" s="247">
        <v>35000</v>
      </c>
      <c r="E113" s="77" t="s">
        <v>13</v>
      </c>
      <c r="F113" s="96" t="s">
        <v>20</v>
      </c>
      <c r="G113" s="94"/>
      <c r="H113" s="205"/>
      <c r="I113" s="94"/>
      <c r="J113" s="94"/>
      <c r="K113" s="94"/>
      <c r="L113" s="94"/>
      <c r="M113" s="94"/>
      <c r="O113" s="94"/>
      <c r="P113" s="94"/>
      <c r="Q113" s="94"/>
      <c r="V113" s="94"/>
      <c r="W113" s="94"/>
      <c r="X113" s="94"/>
      <c r="Y113" s="94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</row>
    <row r="114" spans="1:53">
      <c r="A114" s="2" t="s">
        <v>59</v>
      </c>
      <c r="B114" s="246">
        <v>43000</v>
      </c>
      <c r="C114" s="247">
        <v>46100</v>
      </c>
      <c r="D114" s="247">
        <v>48900</v>
      </c>
      <c r="E114" s="77" t="s">
        <v>10</v>
      </c>
      <c r="F114" s="96" t="s">
        <v>21</v>
      </c>
      <c r="G114" s="94"/>
      <c r="H114" s="205"/>
      <c r="I114" s="94"/>
      <c r="J114" s="94"/>
      <c r="K114" s="94"/>
      <c r="L114" s="94"/>
      <c r="M114" s="94"/>
      <c r="O114" s="94"/>
      <c r="P114" s="94"/>
      <c r="Q114" s="94"/>
      <c r="V114" s="94"/>
      <c r="W114" s="94"/>
      <c r="X114" s="94"/>
      <c r="Y114" s="94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</row>
    <row r="115" spans="1:53">
      <c r="A115" s="2" t="s">
        <v>60</v>
      </c>
      <c r="B115" s="246">
        <v>106900</v>
      </c>
      <c r="C115" s="247">
        <v>117100</v>
      </c>
      <c r="D115" s="247">
        <v>126900</v>
      </c>
      <c r="E115" s="77" t="s">
        <v>10</v>
      </c>
      <c r="F115" s="96" t="s">
        <v>21</v>
      </c>
      <c r="G115" s="94"/>
      <c r="H115" s="205"/>
      <c r="I115" s="94"/>
      <c r="J115" s="94"/>
      <c r="K115" s="94"/>
      <c r="L115" s="94"/>
      <c r="M115" s="94"/>
      <c r="O115" s="94"/>
      <c r="P115" s="94"/>
      <c r="Q115" s="94"/>
      <c r="V115" s="94"/>
      <c r="W115" s="94"/>
      <c r="X115" s="94"/>
      <c r="Y115" s="94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</row>
    <row r="116" spans="1:53">
      <c r="A116" s="2" t="s">
        <v>61</v>
      </c>
      <c r="B116" s="246">
        <v>68100</v>
      </c>
      <c r="C116" s="247">
        <v>69200</v>
      </c>
      <c r="D116" s="247">
        <v>69900</v>
      </c>
      <c r="E116" s="77" t="s">
        <v>13</v>
      </c>
      <c r="F116" s="96" t="s">
        <v>21</v>
      </c>
      <c r="G116" s="94"/>
      <c r="H116" s="205"/>
      <c r="I116" s="94"/>
      <c r="J116" s="94"/>
      <c r="K116" s="94"/>
      <c r="L116" s="94"/>
      <c r="M116" s="94"/>
      <c r="O116" s="94"/>
      <c r="P116" s="94"/>
      <c r="Q116" s="94"/>
      <c r="V116" s="94"/>
      <c r="W116" s="94"/>
      <c r="X116" s="94"/>
      <c r="Y116" s="94"/>
    </row>
    <row r="117" spans="1:53">
      <c r="A117" s="2" t="s">
        <v>62</v>
      </c>
      <c r="B117" s="246">
        <v>34500</v>
      </c>
      <c r="C117" s="247">
        <v>34700</v>
      </c>
      <c r="D117" s="247">
        <v>34600</v>
      </c>
      <c r="E117" s="77" t="s">
        <v>6</v>
      </c>
      <c r="F117" s="96" t="s">
        <v>21</v>
      </c>
      <c r="G117" s="94"/>
      <c r="H117" s="205"/>
      <c r="I117" s="94"/>
      <c r="J117" s="94"/>
      <c r="K117" s="94"/>
      <c r="L117" s="94"/>
      <c r="M117" s="94"/>
      <c r="O117" s="94"/>
      <c r="P117" s="94"/>
      <c r="Q117" s="94"/>
      <c r="V117" s="94"/>
      <c r="W117" s="94"/>
      <c r="X117" s="94"/>
      <c r="Y117" s="94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</row>
    <row r="118" spans="1:53">
      <c r="A118" s="2" t="s">
        <v>63</v>
      </c>
      <c r="B118" s="246">
        <v>7150</v>
      </c>
      <c r="C118" s="247">
        <v>6950</v>
      </c>
      <c r="D118" s="247">
        <v>6640</v>
      </c>
      <c r="E118" s="77" t="s">
        <v>6</v>
      </c>
      <c r="F118" s="96" t="s">
        <v>21</v>
      </c>
      <c r="G118" s="94"/>
      <c r="H118" s="205"/>
      <c r="I118" s="94"/>
      <c r="J118" s="94"/>
      <c r="K118" s="94"/>
      <c r="L118" s="94"/>
      <c r="M118" s="94"/>
      <c r="O118" s="94"/>
      <c r="P118" s="94"/>
      <c r="Q118" s="94"/>
      <c r="V118" s="94"/>
      <c r="W118" s="94"/>
      <c r="X118" s="94"/>
      <c r="Y118" s="94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</row>
    <row r="119" spans="1:53">
      <c r="A119" s="2" t="s">
        <v>64</v>
      </c>
      <c r="B119" s="246">
        <v>9200</v>
      </c>
      <c r="C119" s="247">
        <v>9090</v>
      </c>
      <c r="D119" s="247">
        <v>8920</v>
      </c>
      <c r="E119" s="77" t="s">
        <v>6</v>
      </c>
      <c r="F119" s="96" t="s">
        <v>21</v>
      </c>
      <c r="G119" s="94"/>
      <c r="H119" s="205"/>
      <c r="I119" s="94"/>
      <c r="J119" s="94"/>
      <c r="K119" s="94"/>
      <c r="L119" s="94"/>
      <c r="M119" s="94"/>
      <c r="O119" s="94"/>
      <c r="P119" s="94"/>
      <c r="Q119" s="94"/>
      <c r="V119" s="94"/>
      <c r="W119" s="94"/>
      <c r="X119" s="94"/>
      <c r="Y119" s="94"/>
    </row>
    <row r="120" spans="1:53">
      <c r="A120" s="2" t="s">
        <v>65</v>
      </c>
      <c r="B120" s="246">
        <v>45900</v>
      </c>
      <c r="C120" s="247">
        <v>46900</v>
      </c>
      <c r="D120" s="247">
        <v>47100</v>
      </c>
      <c r="E120" s="77" t="s">
        <v>30</v>
      </c>
      <c r="F120" s="96" t="s">
        <v>22</v>
      </c>
      <c r="G120" s="94"/>
      <c r="H120" s="205"/>
      <c r="I120" s="94"/>
      <c r="J120" s="94"/>
      <c r="K120" s="94"/>
      <c r="L120" s="94"/>
      <c r="M120" s="94"/>
      <c r="O120" s="94"/>
      <c r="P120" s="94"/>
      <c r="Q120" s="94"/>
      <c r="V120" s="94"/>
      <c r="W120" s="94"/>
      <c r="X120" s="94"/>
      <c r="Y120" s="94"/>
    </row>
    <row r="121" spans="1:53">
      <c r="A121" s="2" t="s">
        <v>66</v>
      </c>
      <c r="B121" s="246">
        <v>8720</v>
      </c>
      <c r="C121" s="247">
        <v>8410</v>
      </c>
      <c r="D121" s="247">
        <v>8200</v>
      </c>
      <c r="E121" s="77" t="s">
        <v>30</v>
      </c>
      <c r="F121" s="96" t="s">
        <v>22</v>
      </c>
      <c r="G121" s="94"/>
      <c r="H121" s="205"/>
      <c r="I121" s="94"/>
      <c r="J121" s="94"/>
      <c r="K121" s="94"/>
      <c r="L121" s="94"/>
      <c r="M121" s="94"/>
      <c r="O121" s="94"/>
      <c r="P121" s="94"/>
      <c r="Q121" s="94"/>
      <c r="V121" s="94"/>
      <c r="W121" s="94"/>
      <c r="X121" s="94"/>
      <c r="Y121" s="94"/>
    </row>
    <row r="122" spans="1:53">
      <c r="A122" s="2" t="s">
        <v>67</v>
      </c>
      <c r="B122" s="246">
        <v>73200</v>
      </c>
      <c r="C122" s="247">
        <v>75500</v>
      </c>
      <c r="D122" s="247">
        <v>77200</v>
      </c>
      <c r="E122" s="77" t="s">
        <v>13</v>
      </c>
      <c r="F122" s="96" t="s">
        <v>22</v>
      </c>
      <c r="G122" s="94"/>
      <c r="H122" s="205"/>
      <c r="I122" s="94"/>
      <c r="J122" s="94"/>
      <c r="K122" s="94"/>
      <c r="L122" s="94"/>
      <c r="M122" s="94"/>
      <c r="O122" s="94"/>
      <c r="P122" s="94"/>
      <c r="Q122" s="94"/>
      <c r="V122" s="94"/>
      <c r="W122" s="94"/>
      <c r="X122" s="94"/>
      <c r="Y122" s="94"/>
    </row>
    <row r="123" spans="1:53">
      <c r="A123" s="2" t="s">
        <v>68</v>
      </c>
      <c r="B123" s="246">
        <v>56800</v>
      </c>
      <c r="C123" s="247">
        <v>57800</v>
      </c>
      <c r="D123" s="247">
        <v>58300</v>
      </c>
      <c r="E123" s="77" t="s">
        <v>13</v>
      </c>
      <c r="F123" s="96" t="s">
        <v>22</v>
      </c>
      <c r="G123" s="94"/>
      <c r="H123" s="205"/>
      <c r="I123" s="94"/>
      <c r="J123" s="94"/>
      <c r="K123" s="94"/>
      <c r="L123" s="94"/>
      <c r="M123" s="94"/>
      <c r="O123" s="94"/>
      <c r="P123" s="94"/>
      <c r="Q123" s="94"/>
      <c r="V123" s="94"/>
      <c r="W123" s="94"/>
      <c r="X123" s="94"/>
      <c r="Y123" s="94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</row>
    <row r="124" spans="1:53">
      <c r="A124" s="2" t="s">
        <v>69</v>
      </c>
      <c r="B124" s="246">
        <v>13250</v>
      </c>
      <c r="C124" s="247">
        <v>13450</v>
      </c>
      <c r="D124" s="247">
        <v>13400</v>
      </c>
      <c r="E124" s="77" t="s">
        <v>3</v>
      </c>
      <c r="F124" s="96" t="s">
        <v>22</v>
      </c>
      <c r="G124" s="94"/>
      <c r="H124" s="205"/>
      <c r="I124" s="94"/>
      <c r="J124" s="94"/>
      <c r="K124" s="94"/>
      <c r="L124" s="94"/>
      <c r="M124" s="94"/>
      <c r="O124" s="94"/>
      <c r="P124" s="94"/>
      <c r="Q124" s="94"/>
      <c r="V124" s="94"/>
      <c r="W124" s="94"/>
      <c r="X124" s="94"/>
      <c r="Y124" s="94"/>
    </row>
    <row r="125" spans="1:53">
      <c r="A125" s="2" t="s">
        <v>70</v>
      </c>
      <c r="B125" s="246">
        <v>71100</v>
      </c>
      <c r="C125" s="247">
        <v>73500</v>
      </c>
      <c r="D125" s="247">
        <v>74800</v>
      </c>
      <c r="E125" s="77" t="s">
        <v>10</v>
      </c>
      <c r="F125" s="96" t="s">
        <v>23</v>
      </c>
      <c r="G125" s="94"/>
      <c r="H125" s="205"/>
      <c r="I125" s="94"/>
      <c r="J125" s="94"/>
      <c r="K125" s="94"/>
      <c r="L125" s="94"/>
      <c r="M125" s="94"/>
      <c r="O125" s="94"/>
      <c r="P125" s="94"/>
      <c r="Q125" s="94"/>
      <c r="V125" s="94"/>
      <c r="W125" s="94"/>
      <c r="X125" s="94"/>
      <c r="Y125" s="94"/>
    </row>
    <row r="126" spans="1:53">
      <c r="A126" s="2" t="s">
        <v>71</v>
      </c>
      <c r="B126" s="246">
        <v>9120</v>
      </c>
      <c r="C126" s="247">
        <v>9170</v>
      </c>
      <c r="D126" s="247">
        <v>8960</v>
      </c>
      <c r="E126" s="77" t="s">
        <v>10</v>
      </c>
      <c r="F126" s="96" t="s">
        <v>23</v>
      </c>
      <c r="G126" s="94"/>
      <c r="H126" s="205"/>
      <c r="I126" s="94"/>
      <c r="J126" s="94"/>
      <c r="K126" s="94"/>
      <c r="L126" s="94"/>
      <c r="M126" s="94"/>
      <c r="O126" s="94"/>
      <c r="P126" s="94"/>
      <c r="Q126" s="94"/>
      <c r="V126" s="94"/>
      <c r="W126" s="94"/>
      <c r="X126" s="94"/>
      <c r="Y126" s="94"/>
    </row>
    <row r="127" spans="1:53">
      <c r="A127" s="2" t="s">
        <v>72</v>
      </c>
      <c r="B127" s="246">
        <v>27200</v>
      </c>
      <c r="C127" s="247">
        <v>27100</v>
      </c>
      <c r="D127" s="247">
        <v>26800</v>
      </c>
      <c r="E127" s="77" t="s">
        <v>10</v>
      </c>
      <c r="F127" s="96" t="s">
        <v>23</v>
      </c>
      <c r="G127" s="94"/>
      <c r="H127" s="205"/>
      <c r="I127" s="94"/>
      <c r="J127" s="94"/>
      <c r="K127" s="94"/>
      <c r="L127" s="94"/>
      <c r="M127" s="94"/>
      <c r="O127" s="94"/>
      <c r="P127" s="94"/>
      <c r="Q127" s="94"/>
      <c r="V127" s="94"/>
      <c r="W127" s="94"/>
      <c r="X127" s="94"/>
      <c r="Y127" s="94"/>
    </row>
    <row r="128" spans="1:53">
      <c r="A128" s="2" t="s">
        <v>73</v>
      </c>
      <c r="B128" s="246">
        <v>14050</v>
      </c>
      <c r="C128" s="247">
        <v>13500</v>
      </c>
      <c r="D128" s="247">
        <v>13050</v>
      </c>
      <c r="E128" s="77" t="s">
        <v>11</v>
      </c>
      <c r="F128" s="96" t="s">
        <v>24</v>
      </c>
      <c r="G128" s="94"/>
      <c r="H128" s="205"/>
      <c r="I128" s="94"/>
      <c r="J128" s="94"/>
      <c r="K128" s="94"/>
      <c r="L128" s="94"/>
      <c r="M128" s="94"/>
      <c r="O128" s="94"/>
      <c r="P128" s="94"/>
      <c r="Q128" s="94"/>
      <c r="V128" s="94"/>
      <c r="W128" s="94"/>
      <c r="X128" s="94"/>
      <c r="Y128" s="94"/>
    </row>
    <row r="129" spans="1:53">
      <c r="A129" s="2" t="s">
        <v>74</v>
      </c>
      <c r="B129" s="246">
        <v>43800</v>
      </c>
      <c r="C129" s="247">
        <v>43600</v>
      </c>
      <c r="D129" s="247">
        <v>43100</v>
      </c>
      <c r="E129" s="77" t="s">
        <v>10</v>
      </c>
      <c r="F129" s="96" t="s">
        <v>24</v>
      </c>
      <c r="G129" s="94"/>
      <c r="H129" s="205"/>
      <c r="I129" s="94"/>
      <c r="J129" s="94"/>
      <c r="K129" s="94"/>
      <c r="L129" s="94"/>
      <c r="M129" s="94"/>
      <c r="O129" s="94"/>
      <c r="P129" s="94"/>
      <c r="Q129" s="94"/>
      <c r="V129" s="94"/>
      <c r="W129" s="94"/>
      <c r="X129" s="94"/>
      <c r="Y129" s="94"/>
    </row>
    <row r="130" spans="1:53">
      <c r="A130" s="2" t="s">
        <v>75</v>
      </c>
      <c r="B130" s="246">
        <v>15150</v>
      </c>
      <c r="C130" s="247">
        <v>14900</v>
      </c>
      <c r="D130" s="247">
        <v>14500</v>
      </c>
      <c r="E130" s="77" t="s">
        <v>10</v>
      </c>
      <c r="F130" s="96" t="s">
        <v>24</v>
      </c>
      <c r="G130" s="94"/>
      <c r="H130" s="205"/>
      <c r="I130" s="94"/>
      <c r="J130" s="94"/>
      <c r="K130" s="94"/>
      <c r="L130" s="94"/>
      <c r="M130" s="94"/>
      <c r="O130" s="94"/>
      <c r="P130" s="94"/>
      <c r="Q130" s="94"/>
      <c r="V130" s="94"/>
      <c r="W130" s="94"/>
      <c r="X130" s="94"/>
      <c r="Y130" s="94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</row>
    <row r="131" spans="1:53">
      <c r="A131" s="2" t="s">
        <v>76</v>
      </c>
      <c r="B131" s="246">
        <v>29000</v>
      </c>
      <c r="C131" s="247">
        <v>30000</v>
      </c>
      <c r="D131" s="247">
        <v>30900</v>
      </c>
      <c r="E131" s="77" t="s">
        <v>10</v>
      </c>
      <c r="F131" s="96" t="s">
        <v>24</v>
      </c>
      <c r="G131" s="94"/>
      <c r="H131" s="205"/>
      <c r="I131" s="94"/>
      <c r="J131" s="94"/>
      <c r="K131" s="94"/>
      <c r="L131" s="94"/>
      <c r="M131" s="94"/>
      <c r="O131" s="94"/>
      <c r="P131" s="94"/>
      <c r="Q131" s="94"/>
      <c r="V131" s="94"/>
      <c r="W131" s="94"/>
      <c r="X131" s="94"/>
      <c r="Y131" s="94"/>
    </row>
    <row r="132" spans="1:53">
      <c r="A132" s="2" t="s">
        <v>77</v>
      </c>
      <c r="B132" s="246">
        <v>78500</v>
      </c>
      <c r="C132" s="247">
        <v>82600</v>
      </c>
      <c r="D132" s="247">
        <v>85800</v>
      </c>
      <c r="E132" s="77" t="s">
        <v>10</v>
      </c>
      <c r="F132" s="96" t="s">
        <v>24</v>
      </c>
      <c r="G132" s="94"/>
      <c r="H132" s="205"/>
      <c r="I132" s="94"/>
      <c r="J132" s="94"/>
      <c r="K132" s="94"/>
      <c r="L132" s="94"/>
      <c r="M132" s="94"/>
      <c r="O132" s="94"/>
      <c r="P132" s="94"/>
      <c r="Q132" s="94"/>
      <c r="V132" s="94"/>
      <c r="W132" s="94"/>
      <c r="X132" s="94"/>
      <c r="Y132" s="94"/>
    </row>
    <row r="133" spans="1:53">
      <c r="A133" s="2" t="s">
        <v>78</v>
      </c>
      <c r="B133" s="246">
        <v>18050</v>
      </c>
      <c r="C133" s="247">
        <v>17750</v>
      </c>
      <c r="D133" s="247">
        <v>17550</v>
      </c>
      <c r="E133" s="77" t="s">
        <v>127</v>
      </c>
      <c r="F133" s="96" t="s">
        <v>24</v>
      </c>
      <c r="G133" s="94"/>
      <c r="H133" s="205"/>
      <c r="I133" s="94"/>
      <c r="J133" s="94"/>
      <c r="K133" s="94"/>
      <c r="L133" s="94"/>
      <c r="M133" s="94"/>
      <c r="O133" s="94"/>
      <c r="P133" s="94"/>
      <c r="Q133" s="94"/>
      <c r="V133" s="94"/>
      <c r="W133" s="94"/>
      <c r="X133" s="94"/>
      <c r="Y133" s="94"/>
    </row>
    <row r="134" spans="1:53">
      <c r="A134" s="2" t="s">
        <v>79</v>
      </c>
      <c r="B134" s="246">
        <v>30600</v>
      </c>
      <c r="C134" s="247">
        <v>30900</v>
      </c>
      <c r="D134" s="247">
        <v>30900</v>
      </c>
      <c r="E134" s="77" t="s">
        <v>128</v>
      </c>
      <c r="F134" s="96" t="s">
        <v>24</v>
      </c>
      <c r="G134" s="94"/>
      <c r="H134" s="205"/>
      <c r="I134" s="94"/>
      <c r="J134" s="94"/>
      <c r="K134" s="94"/>
      <c r="L134" s="94"/>
      <c r="M134" s="94"/>
      <c r="O134" s="94"/>
      <c r="P134" s="94"/>
      <c r="Q134" s="94"/>
      <c r="V134" s="94"/>
      <c r="W134" s="94"/>
      <c r="X134" s="94"/>
      <c r="Y134" s="94"/>
    </row>
    <row r="135" spans="1:53">
      <c r="A135" s="2" t="s">
        <v>80</v>
      </c>
      <c r="B135" s="246">
        <v>47500</v>
      </c>
      <c r="C135" s="247">
        <v>50600</v>
      </c>
      <c r="D135" s="247">
        <v>53400</v>
      </c>
      <c r="E135" s="77" t="s">
        <v>128</v>
      </c>
      <c r="F135" s="96" t="s">
        <v>25</v>
      </c>
      <c r="G135" s="94"/>
      <c r="H135" s="205"/>
      <c r="I135" s="94"/>
      <c r="J135" s="94"/>
      <c r="K135" s="94"/>
      <c r="L135" s="94"/>
      <c r="M135" s="94"/>
      <c r="O135" s="94"/>
      <c r="P135" s="94"/>
      <c r="Q135" s="94"/>
      <c r="V135" s="94"/>
      <c r="W135" s="94"/>
      <c r="X135" s="94"/>
      <c r="Y135" s="94"/>
    </row>
    <row r="136" spans="1:53">
      <c r="A136" s="2" t="s">
        <v>81</v>
      </c>
      <c r="B136" s="246">
        <v>50600</v>
      </c>
      <c r="C136" s="247">
        <v>52700</v>
      </c>
      <c r="D136" s="247">
        <v>53900</v>
      </c>
      <c r="E136" s="77" t="s">
        <v>15</v>
      </c>
      <c r="F136" s="96" t="s">
        <v>25</v>
      </c>
      <c r="G136" s="94"/>
      <c r="H136" s="205"/>
      <c r="I136" s="94"/>
      <c r="J136" s="94"/>
      <c r="K136" s="94"/>
      <c r="L136" s="94"/>
      <c r="M136" s="94"/>
      <c r="O136" s="94"/>
      <c r="P136" s="94"/>
      <c r="Q136" s="94"/>
      <c r="V136" s="94"/>
      <c r="W136" s="94"/>
      <c r="X136" s="94"/>
      <c r="Y136" s="94"/>
    </row>
    <row r="137" spans="1:53">
      <c r="A137" s="3" t="s">
        <v>82</v>
      </c>
      <c r="B137" s="246">
        <v>39700</v>
      </c>
      <c r="C137" s="247">
        <v>41500</v>
      </c>
      <c r="D137" s="247">
        <v>41900</v>
      </c>
      <c r="E137" s="77" t="s">
        <v>15</v>
      </c>
      <c r="F137" s="96" t="s">
        <v>25</v>
      </c>
      <c r="G137" s="94"/>
      <c r="H137" s="205"/>
      <c r="I137" s="94"/>
      <c r="J137" s="94"/>
      <c r="K137" s="94"/>
      <c r="L137" s="94"/>
      <c r="M137" s="94"/>
      <c r="O137" s="94"/>
      <c r="P137" s="94"/>
      <c r="Q137" s="94"/>
      <c r="V137" s="94"/>
      <c r="W137" s="94"/>
      <c r="X137" s="94"/>
      <c r="Y137" s="94"/>
    </row>
    <row r="138" spans="1:53">
      <c r="A138" s="2" t="s">
        <v>83</v>
      </c>
      <c r="B138" s="246">
        <v>101300</v>
      </c>
      <c r="C138" s="247">
        <v>103500</v>
      </c>
      <c r="D138" s="247">
        <v>104700</v>
      </c>
      <c r="E138" s="77" t="s">
        <v>15</v>
      </c>
      <c r="F138" s="96" t="s">
        <v>25</v>
      </c>
      <c r="G138" s="94"/>
      <c r="H138" s="205"/>
      <c r="I138" s="94"/>
      <c r="J138" s="94"/>
      <c r="K138" s="94"/>
      <c r="L138" s="94"/>
      <c r="M138" s="94"/>
      <c r="O138" s="94"/>
      <c r="P138" s="94"/>
      <c r="Q138" s="94"/>
      <c r="V138" s="94"/>
      <c r="W138" s="94"/>
      <c r="X138" s="94"/>
      <c r="Y138" s="94"/>
    </row>
    <row r="139" spans="1:53">
      <c r="A139" s="2" t="s">
        <v>84</v>
      </c>
      <c r="B139" s="246">
        <v>187700</v>
      </c>
      <c r="C139" s="247">
        <v>200500</v>
      </c>
      <c r="D139" s="247">
        <v>211800</v>
      </c>
      <c r="E139" s="77" t="s">
        <v>15</v>
      </c>
      <c r="F139" s="96" t="s">
        <v>25</v>
      </c>
      <c r="G139" s="94"/>
      <c r="H139" s="205"/>
      <c r="I139" s="94"/>
      <c r="J139" s="94"/>
      <c r="K139" s="94"/>
      <c r="L139" s="94"/>
      <c r="M139" s="94"/>
      <c r="O139" s="94"/>
      <c r="P139" s="94"/>
      <c r="Q139" s="94"/>
      <c r="V139" s="94"/>
      <c r="W139" s="94"/>
      <c r="X139" s="94"/>
      <c r="Y139" s="94"/>
    </row>
    <row r="140" spans="1:53">
      <c r="A140" s="2" t="s">
        <v>85</v>
      </c>
      <c r="B140" s="246">
        <v>23200</v>
      </c>
      <c r="C140" s="247">
        <v>23400</v>
      </c>
      <c r="D140" s="247">
        <v>23400</v>
      </c>
      <c r="E140" s="77" t="s">
        <v>10</v>
      </c>
      <c r="F140" s="96" t="s">
        <v>25</v>
      </c>
      <c r="G140" s="94"/>
      <c r="H140" s="205"/>
      <c r="I140" s="94"/>
      <c r="J140" s="94"/>
      <c r="K140" s="94"/>
      <c r="L140" s="94"/>
      <c r="M140" s="94"/>
      <c r="O140" s="94"/>
      <c r="P140" s="94"/>
      <c r="Q140" s="94"/>
      <c r="V140" s="94"/>
      <c r="W140" s="94"/>
      <c r="X140" s="94"/>
      <c r="Y140" s="94"/>
    </row>
    <row r="141" spans="1:53">
      <c r="A141" s="2" t="s">
        <v>86</v>
      </c>
      <c r="B141" s="246">
        <v>7260</v>
      </c>
      <c r="C141" s="247">
        <v>7530</v>
      </c>
      <c r="D141" s="247">
        <v>7680</v>
      </c>
      <c r="E141" s="77" t="s">
        <v>10</v>
      </c>
      <c r="F141" s="96" t="s">
        <v>25</v>
      </c>
      <c r="G141" s="94"/>
      <c r="H141" s="205"/>
      <c r="I141" s="94"/>
      <c r="J141" s="94"/>
      <c r="K141" s="94"/>
      <c r="L141" s="94"/>
      <c r="M141" s="94"/>
      <c r="O141" s="94"/>
      <c r="P141" s="94"/>
      <c r="Q141" s="94"/>
      <c r="V141" s="94"/>
      <c r="W141" s="94"/>
      <c r="X141" s="94"/>
      <c r="Y141" s="94"/>
    </row>
    <row r="142" spans="1:53">
      <c r="A142" s="2" t="s">
        <v>87</v>
      </c>
      <c r="B142" s="246">
        <v>9120</v>
      </c>
      <c r="C142" s="247">
        <v>9380</v>
      </c>
      <c r="D142" s="247">
        <v>9410</v>
      </c>
      <c r="E142" s="77" t="s">
        <v>10</v>
      </c>
      <c r="F142" s="96" t="s">
        <v>25</v>
      </c>
      <c r="G142" s="94"/>
      <c r="H142" s="205"/>
      <c r="I142" s="94"/>
      <c r="J142" s="94"/>
      <c r="K142" s="94"/>
      <c r="L142" s="94"/>
      <c r="M142" s="94"/>
      <c r="O142" s="94"/>
      <c r="P142" s="94"/>
      <c r="Q142" s="94"/>
      <c r="V142" s="94"/>
      <c r="W142" s="94"/>
      <c r="X142" s="94"/>
      <c r="Y142" s="94"/>
    </row>
    <row r="143" spans="1:53">
      <c r="A143" s="2" t="s">
        <v>88</v>
      </c>
      <c r="B143" s="246">
        <v>45800</v>
      </c>
      <c r="C143" s="247">
        <v>47900</v>
      </c>
      <c r="D143" s="247">
        <v>49600</v>
      </c>
      <c r="E143" s="77" t="s">
        <v>8</v>
      </c>
      <c r="F143" s="96" t="s">
        <v>26</v>
      </c>
      <c r="G143" s="94"/>
      <c r="H143" s="205"/>
      <c r="I143" s="94"/>
      <c r="J143" s="94"/>
      <c r="K143" s="94"/>
      <c r="L143" s="94"/>
      <c r="M143" s="94"/>
      <c r="O143" s="94"/>
      <c r="P143" s="94"/>
      <c r="Q143" s="94"/>
      <c r="V143" s="94"/>
      <c r="W143" s="94"/>
      <c r="X143" s="94"/>
      <c r="Y143" s="94"/>
    </row>
    <row r="144" spans="1:53">
      <c r="A144" s="2" t="s">
        <v>89</v>
      </c>
      <c r="B144" s="246">
        <v>44300</v>
      </c>
      <c r="C144" s="247">
        <v>45900</v>
      </c>
      <c r="D144" s="247">
        <v>47200</v>
      </c>
      <c r="E144" s="77" t="s">
        <v>7</v>
      </c>
      <c r="F144" s="96" t="s">
        <v>26</v>
      </c>
      <c r="G144" s="94"/>
      <c r="H144" s="205"/>
      <c r="I144" s="94"/>
      <c r="J144" s="94"/>
      <c r="K144" s="94"/>
      <c r="L144" s="94"/>
      <c r="M144" s="94"/>
      <c r="O144" s="94"/>
      <c r="P144" s="94"/>
      <c r="Q144" s="94"/>
      <c r="V144" s="94"/>
      <c r="W144" s="94"/>
      <c r="X144" s="94"/>
      <c r="Y144" s="94"/>
    </row>
    <row r="145" spans="1:53">
      <c r="A145" s="2" t="s">
        <v>90</v>
      </c>
      <c r="B145" s="246">
        <v>43600</v>
      </c>
      <c r="C145" s="247">
        <v>45800</v>
      </c>
      <c r="D145" s="247">
        <v>47100</v>
      </c>
      <c r="E145" s="77" t="s">
        <v>129</v>
      </c>
      <c r="F145" s="96" t="s">
        <v>26</v>
      </c>
      <c r="G145" s="94"/>
      <c r="H145" s="205"/>
      <c r="I145" s="94"/>
      <c r="J145" s="94"/>
      <c r="K145" s="94"/>
      <c r="L145" s="94"/>
      <c r="M145" s="94"/>
      <c r="O145" s="94"/>
      <c r="P145" s="94"/>
      <c r="Q145" s="94"/>
      <c r="V145" s="94"/>
      <c r="W145" s="94"/>
      <c r="X145" s="94"/>
      <c r="Y145" s="94"/>
    </row>
    <row r="146" spans="1:53">
      <c r="A146" s="2" t="s">
        <v>91</v>
      </c>
      <c r="B146" s="246">
        <v>3730</v>
      </c>
      <c r="C146" s="247">
        <v>3820</v>
      </c>
      <c r="D146" s="247">
        <v>3890</v>
      </c>
      <c r="E146" s="77" t="s">
        <v>131</v>
      </c>
      <c r="F146" s="96" t="s">
        <v>27</v>
      </c>
      <c r="G146" s="94"/>
      <c r="H146" s="205"/>
      <c r="I146" s="94"/>
      <c r="J146" s="94"/>
      <c r="K146" s="94"/>
      <c r="L146" s="94"/>
      <c r="M146" s="94"/>
      <c r="O146" s="94"/>
      <c r="P146" s="94"/>
      <c r="Q146" s="94"/>
      <c r="V146" s="94"/>
      <c r="W146" s="94"/>
      <c r="X146" s="94"/>
      <c r="Y146" s="94"/>
    </row>
    <row r="147" spans="1:53">
      <c r="A147" s="2" t="s">
        <v>92</v>
      </c>
      <c r="B147" s="246">
        <v>9940</v>
      </c>
      <c r="C147" s="247">
        <v>10150</v>
      </c>
      <c r="D147" s="247">
        <v>10050</v>
      </c>
      <c r="E147" s="77" t="s">
        <v>130</v>
      </c>
      <c r="F147" s="96" t="s">
        <v>26</v>
      </c>
      <c r="G147" s="94"/>
      <c r="H147" s="205"/>
      <c r="I147" s="94"/>
      <c r="J147" s="94"/>
      <c r="K147" s="94"/>
      <c r="L147" s="94"/>
      <c r="M147" s="94"/>
      <c r="O147" s="94"/>
      <c r="P147" s="94"/>
      <c r="Q147" s="94"/>
      <c r="V147" s="94"/>
      <c r="W147" s="94"/>
      <c r="X147" s="94"/>
      <c r="Y147" s="94"/>
    </row>
    <row r="148" spans="1:53">
      <c r="A148" s="2" t="s">
        <v>93</v>
      </c>
      <c r="B148" s="246">
        <v>13550</v>
      </c>
      <c r="C148" s="247">
        <v>13900</v>
      </c>
      <c r="D148" s="247">
        <v>13900</v>
      </c>
      <c r="E148" s="77" t="s">
        <v>132</v>
      </c>
      <c r="F148" s="96" t="s">
        <v>26</v>
      </c>
      <c r="G148" s="94"/>
      <c r="H148" s="205"/>
      <c r="I148" s="94"/>
      <c r="J148" s="94"/>
      <c r="K148" s="94"/>
      <c r="L148" s="94"/>
      <c r="M148" s="94"/>
      <c r="O148" s="94"/>
      <c r="P148" s="94"/>
      <c r="Q148" s="94"/>
      <c r="V148" s="94"/>
      <c r="W148" s="94"/>
      <c r="X148" s="94"/>
      <c r="Y148" s="94"/>
    </row>
    <row r="149" spans="1:53">
      <c r="A149" s="2" t="s">
        <v>94</v>
      </c>
      <c r="B149" s="246">
        <v>8620</v>
      </c>
      <c r="C149" s="247">
        <v>9010</v>
      </c>
      <c r="D149" s="247">
        <v>9030</v>
      </c>
      <c r="E149" s="77" t="s">
        <v>132</v>
      </c>
      <c r="F149" s="96" t="s">
        <v>26</v>
      </c>
      <c r="G149" s="94"/>
      <c r="H149" s="205"/>
      <c r="I149" s="94"/>
      <c r="J149" s="94"/>
      <c r="K149" s="94"/>
      <c r="L149" s="94"/>
      <c r="M149" s="94"/>
      <c r="O149" s="94"/>
      <c r="P149" s="94"/>
      <c r="Q149" s="94"/>
      <c r="V149" s="94"/>
      <c r="W149" s="94"/>
      <c r="X149" s="94"/>
      <c r="Y149" s="94"/>
    </row>
    <row r="150" spans="1:53">
      <c r="A150" s="2" t="s">
        <v>95</v>
      </c>
      <c r="B150" s="246">
        <v>10750</v>
      </c>
      <c r="C150" s="247">
        <v>11250</v>
      </c>
      <c r="D150" s="247">
        <v>11650</v>
      </c>
      <c r="E150" s="77" t="s">
        <v>131</v>
      </c>
      <c r="F150" s="96" t="s">
        <v>27</v>
      </c>
      <c r="G150" s="94"/>
      <c r="H150" s="205"/>
      <c r="I150" s="94"/>
      <c r="J150" s="94"/>
      <c r="K150" s="94"/>
      <c r="L150" s="94"/>
      <c r="M150" s="94"/>
      <c r="O150" s="94"/>
      <c r="P150" s="94"/>
      <c r="Q150" s="94"/>
      <c r="V150" s="94"/>
      <c r="W150" s="94"/>
      <c r="X150" s="94"/>
      <c r="Y150" s="94"/>
    </row>
    <row r="151" spans="1:53">
      <c r="A151" s="2" t="s">
        <v>96</v>
      </c>
      <c r="B151" s="246">
        <v>44100</v>
      </c>
      <c r="C151" s="247">
        <v>49100</v>
      </c>
      <c r="D151" s="247">
        <v>53200</v>
      </c>
      <c r="E151" s="77" t="s">
        <v>131</v>
      </c>
      <c r="F151" s="96" t="s">
        <v>27</v>
      </c>
      <c r="G151" s="94"/>
      <c r="H151" s="205"/>
      <c r="I151" s="94"/>
      <c r="J151" s="94"/>
      <c r="K151" s="94"/>
      <c r="L151" s="94"/>
      <c r="M151" s="94"/>
      <c r="O151" s="94"/>
      <c r="P151" s="94"/>
      <c r="Q151" s="94"/>
      <c r="V151" s="94"/>
      <c r="W151" s="94"/>
      <c r="X151" s="94"/>
      <c r="Y151" s="94"/>
    </row>
    <row r="152" spans="1:53">
      <c r="A152" s="2" t="s">
        <v>97</v>
      </c>
      <c r="B152" s="246">
        <v>361800</v>
      </c>
      <c r="C152" s="247">
        <v>378900</v>
      </c>
      <c r="D152" s="247">
        <v>393000</v>
      </c>
      <c r="E152" s="77" t="s">
        <v>16</v>
      </c>
      <c r="F152" s="96" t="s">
        <v>27</v>
      </c>
      <c r="G152" s="94"/>
      <c r="H152" s="205"/>
      <c r="I152" s="94"/>
      <c r="J152" s="94"/>
      <c r="K152" s="94"/>
      <c r="L152" s="94"/>
      <c r="M152" s="94"/>
      <c r="O152" s="94"/>
      <c r="P152" s="94"/>
      <c r="Q152" s="94"/>
      <c r="V152" s="94"/>
      <c r="W152" s="94"/>
      <c r="X152" s="94"/>
      <c r="Y152" s="94"/>
    </row>
    <row r="153" spans="1:53">
      <c r="A153" s="2" t="s">
        <v>98</v>
      </c>
      <c r="B153" s="246">
        <v>35000</v>
      </c>
      <c r="C153" s="247">
        <v>40900</v>
      </c>
      <c r="D153" s="247">
        <v>45200</v>
      </c>
      <c r="E153" s="77" t="s">
        <v>16</v>
      </c>
      <c r="F153" s="96" t="s">
        <v>27</v>
      </c>
      <c r="G153" s="94"/>
      <c r="H153" s="205"/>
      <c r="I153" s="94"/>
      <c r="J153" s="94"/>
      <c r="K153" s="94"/>
      <c r="L153" s="94"/>
      <c r="M153" s="94"/>
      <c r="O153" s="94"/>
      <c r="P153" s="94"/>
      <c r="Q153" s="94"/>
      <c r="V153" s="94"/>
      <c r="W153" s="94"/>
      <c r="X153" s="94"/>
      <c r="Y153" s="94"/>
    </row>
    <row r="154" spans="1:53">
      <c r="A154" s="2" t="s">
        <v>99</v>
      </c>
      <c r="B154" s="246">
        <v>28000</v>
      </c>
      <c r="C154" s="247">
        <v>30000</v>
      </c>
      <c r="D154" s="247">
        <v>31000</v>
      </c>
      <c r="E154" s="77" t="s">
        <v>4</v>
      </c>
      <c r="F154" s="96" t="s">
        <v>27</v>
      </c>
      <c r="G154" s="94"/>
      <c r="H154" s="205"/>
      <c r="I154" s="94"/>
      <c r="J154" s="94"/>
      <c r="K154" s="94"/>
      <c r="L154" s="94"/>
      <c r="M154" s="94"/>
      <c r="O154" s="94"/>
      <c r="P154" s="94"/>
      <c r="Q154" s="94"/>
      <c r="V154" s="94"/>
      <c r="W154" s="94"/>
      <c r="X154" s="94"/>
      <c r="Y154" s="94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</row>
    <row r="155" spans="1:53">
      <c r="A155" s="2" t="s">
        <v>100</v>
      </c>
      <c r="B155" s="246">
        <v>43800</v>
      </c>
      <c r="C155" s="247">
        <v>44700</v>
      </c>
      <c r="D155" s="247">
        <v>44800</v>
      </c>
      <c r="E155" s="77" t="s">
        <v>1</v>
      </c>
      <c r="F155" s="96" t="s">
        <v>27</v>
      </c>
      <c r="G155" s="94"/>
      <c r="H155" s="205"/>
      <c r="I155" s="94"/>
      <c r="J155" s="94"/>
      <c r="K155" s="94"/>
      <c r="L155" s="94"/>
      <c r="M155" s="94"/>
      <c r="O155" s="94"/>
      <c r="P155" s="94"/>
      <c r="Q155" s="94"/>
      <c r="V155" s="94"/>
      <c r="W155" s="94"/>
      <c r="X155" s="94"/>
      <c r="Y155" s="94"/>
    </row>
    <row r="156" spans="1:53">
      <c r="A156" s="2" t="s">
        <v>101</v>
      </c>
      <c r="B156" s="246">
        <v>3900</v>
      </c>
      <c r="C156" s="247">
        <v>4000</v>
      </c>
      <c r="D156" s="247">
        <v>4070</v>
      </c>
      <c r="E156" s="77" t="s">
        <v>1</v>
      </c>
      <c r="F156" s="96" t="s">
        <v>27</v>
      </c>
      <c r="G156" s="94"/>
      <c r="H156" s="205"/>
      <c r="I156" s="94"/>
      <c r="J156" s="94"/>
      <c r="K156" s="94"/>
      <c r="L156" s="94"/>
      <c r="M156" s="94"/>
      <c r="O156" s="94"/>
      <c r="P156" s="94"/>
      <c r="Q156" s="94"/>
      <c r="V156" s="94"/>
      <c r="W156" s="94"/>
      <c r="X156" s="94"/>
      <c r="Y156" s="94"/>
    </row>
    <row r="157" spans="1:53">
      <c r="A157" s="2" t="s">
        <v>102</v>
      </c>
      <c r="B157" s="246">
        <v>7380</v>
      </c>
      <c r="C157" s="247">
        <v>7480</v>
      </c>
      <c r="D157" s="247">
        <v>7530</v>
      </c>
      <c r="E157" s="77" t="s">
        <v>1</v>
      </c>
      <c r="F157" s="96" t="s">
        <v>27</v>
      </c>
      <c r="G157" s="94"/>
      <c r="H157" s="205"/>
      <c r="I157" s="94"/>
      <c r="J157" s="94"/>
      <c r="K157" s="94"/>
      <c r="L157" s="94"/>
      <c r="M157" s="94"/>
      <c r="O157" s="94"/>
      <c r="P157" s="94"/>
      <c r="Q157" s="94"/>
      <c r="V157" s="94"/>
      <c r="W157" s="94"/>
      <c r="X157" s="94"/>
      <c r="Y157" s="94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</row>
    <row r="158" spans="1:53">
      <c r="A158" s="2" t="s">
        <v>103</v>
      </c>
      <c r="B158" s="246">
        <v>650</v>
      </c>
      <c r="C158" s="247">
        <v>640</v>
      </c>
      <c r="D158" s="247">
        <v>630</v>
      </c>
      <c r="E158" s="77" t="s">
        <v>512</v>
      </c>
      <c r="F158" s="96"/>
      <c r="G158" s="94"/>
      <c r="H158" s="205"/>
      <c r="I158" s="94"/>
      <c r="J158" s="94"/>
      <c r="K158" s="94"/>
      <c r="L158" s="94"/>
      <c r="M158" s="94"/>
      <c r="O158" s="94"/>
      <c r="P158" s="94"/>
      <c r="Q158" s="94"/>
      <c r="V158" s="94"/>
      <c r="W158" s="94"/>
      <c r="X158" s="94"/>
      <c r="Y158" s="94"/>
    </row>
    <row r="159" spans="1:53">
      <c r="A159" s="2" t="s">
        <v>104</v>
      </c>
      <c r="B159" s="246">
        <v>20700</v>
      </c>
      <c r="C159" s="247">
        <v>20800</v>
      </c>
      <c r="D159" s="247">
        <v>20400</v>
      </c>
      <c r="E159" s="77" t="s">
        <v>133</v>
      </c>
      <c r="F159" s="96" t="s">
        <v>28</v>
      </c>
      <c r="G159" s="94"/>
      <c r="H159" s="205"/>
      <c r="I159" s="94"/>
      <c r="J159" s="94"/>
      <c r="K159" s="94"/>
      <c r="L159" s="94"/>
      <c r="M159" s="94"/>
      <c r="O159" s="94"/>
      <c r="P159" s="94"/>
      <c r="Q159" s="94"/>
      <c r="V159" s="94"/>
      <c r="W159" s="94"/>
      <c r="X159" s="94"/>
      <c r="Y159" s="94"/>
    </row>
    <row r="160" spans="1:53">
      <c r="A160" s="2" t="s">
        <v>105</v>
      </c>
      <c r="B160" s="246">
        <v>17050</v>
      </c>
      <c r="C160" s="247">
        <v>18900</v>
      </c>
      <c r="D160" s="247">
        <v>19550</v>
      </c>
      <c r="E160" s="77" t="s">
        <v>9</v>
      </c>
      <c r="F160" s="96" t="s">
        <v>28</v>
      </c>
      <c r="G160" s="94"/>
      <c r="H160" s="205"/>
      <c r="I160" s="94"/>
      <c r="J160" s="94"/>
      <c r="K160" s="94"/>
      <c r="L160" s="94"/>
      <c r="M160" s="94"/>
      <c r="O160" s="94"/>
      <c r="P160" s="94"/>
      <c r="Q160" s="94"/>
      <c r="V160" s="94"/>
      <c r="W160" s="94"/>
      <c r="X160" s="94"/>
      <c r="Y160" s="94"/>
    </row>
    <row r="161" spans="1:53">
      <c r="A161" s="2" t="s">
        <v>106</v>
      </c>
      <c r="B161" s="246">
        <v>24100</v>
      </c>
      <c r="C161" s="247">
        <v>28200</v>
      </c>
      <c r="D161" s="247">
        <v>31700</v>
      </c>
      <c r="E161" s="77" t="s">
        <v>2</v>
      </c>
      <c r="F161" s="96" t="s">
        <v>28</v>
      </c>
      <c r="G161" s="94"/>
      <c r="H161" s="205"/>
      <c r="I161" s="94"/>
      <c r="J161" s="94"/>
      <c r="K161" s="94"/>
      <c r="L161" s="94"/>
      <c r="M161" s="94"/>
      <c r="O161" s="94"/>
      <c r="P161" s="94"/>
      <c r="Q161" s="94"/>
      <c r="V161" s="94"/>
      <c r="W161" s="94"/>
      <c r="X161" s="94"/>
      <c r="Y161" s="94"/>
    </row>
    <row r="162" spans="1:53">
      <c r="A162" s="2" t="s">
        <v>107</v>
      </c>
      <c r="B162" s="246">
        <v>122300</v>
      </c>
      <c r="C162" s="247">
        <v>124800</v>
      </c>
      <c r="D162" s="247">
        <v>126700</v>
      </c>
      <c r="E162" s="77" t="s">
        <v>2</v>
      </c>
      <c r="F162" s="96" t="s">
        <v>28</v>
      </c>
      <c r="G162" s="94"/>
      <c r="H162" s="205"/>
      <c r="I162" s="94"/>
      <c r="J162" s="94"/>
      <c r="K162" s="94"/>
      <c r="L162" s="94"/>
      <c r="M162" s="94"/>
      <c r="O162" s="94"/>
      <c r="P162" s="94"/>
      <c r="Q162" s="94"/>
      <c r="V162" s="94"/>
      <c r="W162" s="94"/>
      <c r="X162" s="94"/>
      <c r="Y162" s="94"/>
    </row>
    <row r="163" spans="1:53">
      <c r="A163" s="94" t="s">
        <v>108</v>
      </c>
      <c r="B163" s="246">
        <v>17200</v>
      </c>
      <c r="C163" s="247">
        <v>17450</v>
      </c>
      <c r="D163" s="247">
        <v>17350</v>
      </c>
      <c r="E163" s="77" t="s">
        <v>9</v>
      </c>
      <c r="F163" s="96" t="s">
        <v>28</v>
      </c>
      <c r="G163" s="94"/>
      <c r="H163" s="205"/>
      <c r="I163" s="94"/>
      <c r="J163" s="94"/>
      <c r="K163" s="94"/>
      <c r="L163" s="94"/>
      <c r="M163" s="94"/>
      <c r="O163" s="94"/>
      <c r="P163" s="94"/>
      <c r="Q163" s="94"/>
      <c r="V163" s="94"/>
      <c r="W163" s="94"/>
      <c r="X163" s="94"/>
      <c r="Y163" s="94"/>
    </row>
    <row r="164" spans="1:53">
      <c r="A164" s="2" t="s">
        <v>109</v>
      </c>
      <c r="B164" s="246">
        <v>29200</v>
      </c>
      <c r="C164" s="247">
        <v>29500</v>
      </c>
      <c r="D164" s="247">
        <v>29700</v>
      </c>
      <c r="E164" s="77" t="s">
        <v>134</v>
      </c>
      <c r="F164" s="96" t="s">
        <v>29</v>
      </c>
      <c r="G164" s="94"/>
      <c r="H164" s="205"/>
      <c r="I164" s="94"/>
      <c r="J164" s="94"/>
      <c r="K164" s="94"/>
      <c r="L164" s="94"/>
      <c r="M164" s="94"/>
      <c r="O164" s="94"/>
      <c r="P164" s="94"/>
      <c r="Q164" s="94"/>
      <c r="V164" s="94"/>
      <c r="W164" s="94"/>
      <c r="X164" s="94"/>
      <c r="Y164" s="94"/>
    </row>
    <row r="165" spans="1:53">
      <c r="A165" s="2" t="s">
        <v>110</v>
      </c>
      <c r="B165" s="246">
        <v>12400</v>
      </c>
      <c r="C165" s="247">
        <v>12250</v>
      </c>
      <c r="D165" s="247">
        <v>11900</v>
      </c>
      <c r="E165" s="77" t="s">
        <v>134</v>
      </c>
      <c r="F165" s="96" t="s">
        <v>29</v>
      </c>
      <c r="G165" s="94"/>
      <c r="H165" s="205"/>
      <c r="I165" s="94"/>
      <c r="J165" s="94"/>
      <c r="K165" s="94"/>
      <c r="L165" s="94"/>
      <c r="M165" s="94"/>
      <c r="O165" s="94"/>
      <c r="P165" s="94"/>
      <c r="Q165" s="94"/>
      <c r="V165" s="94"/>
      <c r="W165" s="94"/>
      <c r="X165" s="94"/>
      <c r="Y165" s="94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</row>
    <row r="166" spans="1:53">
      <c r="A166" s="2" t="s">
        <v>111</v>
      </c>
      <c r="B166" s="246">
        <v>51600</v>
      </c>
      <c r="C166" s="247">
        <v>52400</v>
      </c>
      <c r="D166" s="247">
        <v>52400</v>
      </c>
      <c r="E166" s="77" t="s">
        <v>5</v>
      </c>
      <c r="F166" s="96" t="s">
        <v>29</v>
      </c>
      <c r="G166" s="94"/>
      <c r="H166" s="205"/>
      <c r="I166" s="94"/>
      <c r="J166" s="94"/>
      <c r="K166" s="94"/>
      <c r="L166" s="94"/>
      <c r="M166" s="94"/>
      <c r="O166" s="94"/>
      <c r="P166" s="94"/>
      <c r="Q166" s="94"/>
      <c r="V166" s="94"/>
      <c r="W166" s="94"/>
      <c r="X166" s="94"/>
      <c r="Y166" s="94"/>
    </row>
    <row r="167" spans="1:53">
      <c r="A167" s="2"/>
      <c r="E167" s="15"/>
      <c r="I167" s="94"/>
      <c r="J167" s="94"/>
      <c r="K167" s="94"/>
    </row>
    <row r="168" spans="1:53" s="94" customFormat="1">
      <c r="A168" s="101"/>
    </row>
    <row r="169" spans="1:53" s="184" customFormat="1" ht="18.75">
      <c r="A169" s="16" t="s">
        <v>514</v>
      </c>
      <c r="B169" s="158"/>
      <c r="C169" s="158"/>
      <c r="D169" s="158"/>
      <c r="E169" s="158"/>
    </row>
    <row r="170" spans="1:53" s="77" customFormat="1">
      <c r="A170" s="77" t="s">
        <v>519</v>
      </c>
      <c r="B170" s="159"/>
      <c r="C170" s="84"/>
      <c r="D170" s="160"/>
    </row>
    <row r="171" spans="1:53" s="77" customFormat="1">
      <c r="A171" s="161" t="s">
        <v>515</v>
      </c>
      <c r="B171" s="159"/>
      <c r="C171" s="84"/>
      <c r="D171" s="160"/>
    </row>
    <row r="172" spans="1:53" s="94" customFormat="1">
      <c r="A172" s="6" t="s">
        <v>550</v>
      </c>
    </row>
    <row r="173" spans="1:53" s="77" customFormat="1">
      <c r="A173" s="98" t="s">
        <v>516</v>
      </c>
      <c r="B173" s="108" t="s">
        <v>517</v>
      </c>
      <c r="C173" s="108">
        <v>2006</v>
      </c>
      <c r="D173" s="108" t="s">
        <v>518</v>
      </c>
      <c r="E173" s="162" t="s">
        <v>547</v>
      </c>
    </row>
    <row r="174" spans="1:53" s="94" customFormat="1">
      <c r="A174" s="94" t="s">
        <v>470</v>
      </c>
      <c r="B174" s="47" t="s">
        <v>412</v>
      </c>
      <c r="C174" s="48">
        <v>612</v>
      </c>
      <c r="D174" s="93">
        <f t="shared" ref="D174:D183" si="1">C174/$C$183</f>
        <v>3.6763380789331411E-2</v>
      </c>
      <c r="E174" s="94" t="s">
        <v>476</v>
      </c>
    </row>
    <row r="175" spans="1:53" s="94" customFormat="1">
      <c r="A175" s="94" t="s">
        <v>470</v>
      </c>
      <c r="B175" s="47" t="s">
        <v>413</v>
      </c>
      <c r="C175" s="48">
        <v>1071</v>
      </c>
      <c r="D175" s="93">
        <f t="shared" si="1"/>
        <v>6.4335916381329974E-2</v>
      </c>
      <c r="E175" s="94" t="s">
        <v>476</v>
      </c>
    </row>
    <row r="176" spans="1:53" s="94" customFormat="1">
      <c r="A176" s="94" t="s">
        <v>470</v>
      </c>
      <c r="B176" s="47" t="s">
        <v>414</v>
      </c>
      <c r="C176" s="48">
        <v>711</v>
      </c>
      <c r="D176" s="93">
        <f t="shared" si="1"/>
        <v>4.2710398269958552E-2</v>
      </c>
      <c r="E176" s="94" t="s">
        <v>477</v>
      </c>
    </row>
    <row r="177" spans="1:5" s="94" customFormat="1">
      <c r="A177" s="94" t="s">
        <v>470</v>
      </c>
      <c r="B177" s="47" t="s">
        <v>415</v>
      </c>
      <c r="C177" s="48">
        <v>1035</v>
      </c>
      <c r="D177" s="93">
        <f t="shared" si="1"/>
        <v>6.2173364570192825E-2</v>
      </c>
      <c r="E177" s="94" t="s">
        <v>477</v>
      </c>
    </row>
    <row r="178" spans="1:5" s="94" customFormat="1">
      <c r="A178" s="94" t="s">
        <v>470</v>
      </c>
      <c r="B178" s="47" t="s">
        <v>416</v>
      </c>
      <c r="C178" s="48">
        <v>114</v>
      </c>
      <c r="D178" s="93">
        <f t="shared" si="1"/>
        <v>6.8480807352676162E-3</v>
      </c>
      <c r="E178" s="94" t="s">
        <v>477</v>
      </c>
    </row>
    <row r="179" spans="1:5" s="94" customFormat="1">
      <c r="A179" s="94" t="s">
        <v>470</v>
      </c>
      <c r="B179" s="47" t="s">
        <v>417</v>
      </c>
      <c r="C179" s="48">
        <v>3771</v>
      </c>
      <c r="D179" s="93">
        <f t="shared" si="1"/>
        <v>0.2265273022166156</v>
      </c>
      <c r="E179" s="94" t="s">
        <v>476</v>
      </c>
    </row>
    <row r="180" spans="1:5" s="94" customFormat="1">
      <c r="A180" s="94" t="s">
        <v>470</v>
      </c>
      <c r="B180" s="47" t="s">
        <v>418</v>
      </c>
      <c r="C180" s="48">
        <v>921</v>
      </c>
      <c r="D180" s="93">
        <f t="shared" si="1"/>
        <v>5.5325283834925215E-2</v>
      </c>
      <c r="E180" s="94" t="s">
        <v>476</v>
      </c>
    </row>
    <row r="181" spans="1:5" s="94" customFormat="1">
      <c r="A181" s="94" t="s">
        <v>470</v>
      </c>
      <c r="B181" s="47" t="s">
        <v>419</v>
      </c>
      <c r="C181" s="48">
        <v>4827</v>
      </c>
      <c r="D181" s="93">
        <f t="shared" si="1"/>
        <v>0.28996215534330511</v>
      </c>
      <c r="E181" s="94" t="s">
        <v>476</v>
      </c>
    </row>
    <row r="182" spans="1:5" s="94" customFormat="1">
      <c r="A182" s="94" t="s">
        <v>470</v>
      </c>
      <c r="B182" s="47" t="s">
        <v>420</v>
      </c>
      <c r="C182" s="48">
        <v>3585</v>
      </c>
      <c r="D182" s="93">
        <f t="shared" si="1"/>
        <v>0.21535411785907371</v>
      </c>
      <c r="E182" s="94" t="s">
        <v>476</v>
      </c>
    </row>
    <row r="183" spans="1:5" s="94" customFormat="1">
      <c r="A183" s="94" t="s">
        <v>470</v>
      </c>
      <c r="B183" s="47" t="s">
        <v>421</v>
      </c>
      <c r="C183" s="48">
        <f>SUM(C174:C182)</f>
        <v>16647</v>
      </c>
      <c r="D183" s="93">
        <f t="shared" si="1"/>
        <v>1</v>
      </c>
    </row>
    <row r="184" spans="1:5" s="94" customFormat="1">
      <c r="A184" s="94" t="s">
        <v>471</v>
      </c>
      <c r="B184" s="47" t="s">
        <v>422</v>
      </c>
      <c r="C184" s="48">
        <v>765</v>
      </c>
      <c r="D184" s="93">
        <f>C184/$C$199</f>
        <v>3.7850675374795903E-2</v>
      </c>
      <c r="E184" s="94" t="s">
        <v>133</v>
      </c>
    </row>
    <row r="185" spans="1:5" s="94" customFormat="1">
      <c r="A185" s="94" t="s">
        <v>471</v>
      </c>
      <c r="B185" s="47" t="s">
        <v>423</v>
      </c>
      <c r="C185" s="48">
        <v>498</v>
      </c>
      <c r="D185" s="93">
        <f t="shared" ref="D185:D199" si="2">C185/$C$199</f>
        <v>2.4640047498886746E-2</v>
      </c>
      <c r="E185" s="94" t="s">
        <v>133</v>
      </c>
    </row>
    <row r="186" spans="1:5" s="94" customFormat="1">
      <c r="A186" s="94" t="s">
        <v>471</v>
      </c>
      <c r="B186" s="47" t="s">
        <v>424</v>
      </c>
      <c r="C186" s="48">
        <v>291</v>
      </c>
      <c r="D186" s="93">
        <f t="shared" si="2"/>
        <v>1.4398100044530206E-2</v>
      </c>
      <c r="E186" s="94" t="s">
        <v>133</v>
      </c>
    </row>
    <row r="187" spans="1:5" s="94" customFormat="1">
      <c r="A187" s="94" t="s">
        <v>471</v>
      </c>
      <c r="B187" s="47" t="s">
        <v>425</v>
      </c>
      <c r="C187" s="48">
        <v>3705</v>
      </c>
      <c r="D187" s="93">
        <f t="shared" si="2"/>
        <v>0.18331601603087427</v>
      </c>
      <c r="E187" s="94" t="s">
        <v>133</v>
      </c>
    </row>
    <row r="188" spans="1:5" s="94" customFormat="1">
      <c r="A188" s="94" t="s">
        <v>471</v>
      </c>
      <c r="B188" s="47" t="s">
        <v>426</v>
      </c>
      <c r="C188" s="48">
        <v>414</v>
      </c>
      <c r="D188" s="93">
        <f t="shared" si="2"/>
        <v>2.0483894908713076E-2</v>
      </c>
      <c r="E188" s="94" t="s">
        <v>133</v>
      </c>
    </row>
    <row r="189" spans="1:5" s="94" customFormat="1">
      <c r="A189" s="94" t="s">
        <v>471</v>
      </c>
      <c r="B189" s="47" t="s">
        <v>427</v>
      </c>
      <c r="C189" s="48">
        <v>297</v>
      </c>
      <c r="D189" s="93">
        <f t="shared" si="2"/>
        <v>1.4694968086685469E-2</v>
      </c>
      <c r="E189" s="94" t="s">
        <v>133</v>
      </c>
    </row>
    <row r="190" spans="1:5" s="94" customFormat="1">
      <c r="A190" s="94" t="s">
        <v>471</v>
      </c>
      <c r="B190" s="47" t="s">
        <v>428</v>
      </c>
      <c r="C190" s="48">
        <v>11127</v>
      </c>
      <c r="D190" s="93">
        <f t="shared" si="2"/>
        <v>0.55054178417693334</v>
      </c>
      <c r="E190" s="94" t="s">
        <v>133</v>
      </c>
    </row>
    <row r="191" spans="1:5" s="94" customFormat="1">
      <c r="A191" s="94" t="s">
        <v>471</v>
      </c>
      <c r="B191" s="47" t="s">
        <v>429</v>
      </c>
      <c r="C191" s="48">
        <v>804</v>
      </c>
      <c r="D191" s="93">
        <f t="shared" si="2"/>
        <v>3.9780317648805109E-2</v>
      </c>
      <c r="E191" s="94" t="s">
        <v>477</v>
      </c>
    </row>
    <row r="192" spans="1:5" s="94" customFormat="1">
      <c r="A192" s="94" t="s">
        <v>471</v>
      </c>
      <c r="B192" s="47" t="s">
        <v>430</v>
      </c>
      <c r="C192" s="48">
        <v>675</v>
      </c>
      <c r="D192" s="93">
        <f t="shared" si="2"/>
        <v>3.3397654742466976E-2</v>
      </c>
      <c r="E192" s="94" t="s">
        <v>477</v>
      </c>
    </row>
    <row r="193" spans="1:5" s="94" customFormat="1">
      <c r="A193" s="94" t="s">
        <v>471</v>
      </c>
      <c r="B193" s="47" t="s">
        <v>431</v>
      </c>
      <c r="C193" s="48">
        <v>93</v>
      </c>
      <c r="D193" s="93">
        <f t="shared" si="2"/>
        <v>4.6014546534065611E-3</v>
      </c>
      <c r="E193" s="94" t="s">
        <v>477</v>
      </c>
    </row>
    <row r="194" spans="1:5" s="94" customFormat="1">
      <c r="A194" s="94" t="s">
        <v>471</v>
      </c>
      <c r="B194" s="47" t="s">
        <v>478</v>
      </c>
      <c r="C194" s="48">
        <v>123</v>
      </c>
      <c r="D194" s="93">
        <f t="shared" si="2"/>
        <v>6.0857948641828705E-3</v>
      </c>
      <c r="E194" s="94" t="s">
        <v>133</v>
      </c>
    </row>
    <row r="195" spans="1:5" s="94" customFormat="1">
      <c r="A195" s="94" t="s">
        <v>471</v>
      </c>
      <c r="B195" s="47" t="s">
        <v>479</v>
      </c>
      <c r="C195" s="48">
        <v>339</v>
      </c>
      <c r="D195" s="93">
        <f t="shared" si="2"/>
        <v>1.6773044381772302E-2</v>
      </c>
      <c r="E195" s="94" t="s">
        <v>133</v>
      </c>
    </row>
    <row r="196" spans="1:5" s="94" customFormat="1">
      <c r="A196" s="94" t="s">
        <v>471</v>
      </c>
      <c r="B196" s="47" t="s">
        <v>480</v>
      </c>
      <c r="C196" s="48">
        <v>231</v>
      </c>
      <c r="D196" s="93">
        <f t="shared" si="2"/>
        <v>1.1429419622977586E-2</v>
      </c>
      <c r="E196" s="94" t="s">
        <v>133</v>
      </c>
    </row>
    <row r="197" spans="1:5" s="94" customFormat="1">
      <c r="A197" s="94" t="s">
        <v>471</v>
      </c>
      <c r="B197" s="47" t="s">
        <v>481</v>
      </c>
      <c r="C197" s="48">
        <v>186</v>
      </c>
      <c r="D197" s="93">
        <f t="shared" si="2"/>
        <v>9.2029093068131222E-3</v>
      </c>
      <c r="E197" s="94" t="s">
        <v>133</v>
      </c>
    </row>
    <row r="198" spans="1:5" s="94" customFormat="1">
      <c r="A198" s="94" t="s">
        <v>471</v>
      </c>
      <c r="B198" s="47" t="s">
        <v>482</v>
      </c>
      <c r="C198" s="48">
        <v>663</v>
      </c>
      <c r="D198" s="93">
        <f t="shared" si="2"/>
        <v>3.2803918658156447E-2</v>
      </c>
      <c r="E198" s="94" t="s">
        <v>133</v>
      </c>
    </row>
    <row r="199" spans="1:5" s="94" customFormat="1">
      <c r="A199" s="94" t="s">
        <v>471</v>
      </c>
      <c r="B199" s="47" t="s">
        <v>432</v>
      </c>
      <c r="C199" s="48">
        <f>SUM(C184:C198)</f>
        <v>20211</v>
      </c>
      <c r="D199" s="93">
        <f t="shared" si="2"/>
        <v>1</v>
      </c>
    </row>
    <row r="200" spans="1:5" s="94" customFormat="1">
      <c r="A200" s="94" t="s">
        <v>472</v>
      </c>
      <c r="B200" s="47" t="s">
        <v>433</v>
      </c>
      <c r="C200" s="48">
        <v>3450</v>
      </c>
      <c r="D200" s="93">
        <f t="shared" ref="D200:D208" si="3">C200/$C$209</f>
        <v>0.19574468085106383</v>
      </c>
      <c r="E200" s="94" t="s">
        <v>127</v>
      </c>
    </row>
    <row r="201" spans="1:5" s="94" customFormat="1">
      <c r="A201" s="94" t="s">
        <v>472</v>
      </c>
      <c r="B201" s="47" t="s">
        <v>434</v>
      </c>
      <c r="C201" s="48">
        <v>534</v>
      </c>
      <c r="D201" s="93">
        <f t="shared" si="3"/>
        <v>3.0297872340425532E-2</v>
      </c>
      <c r="E201" s="94" t="s">
        <v>10</v>
      </c>
    </row>
    <row r="202" spans="1:5" s="94" customFormat="1">
      <c r="A202" s="94" t="s">
        <v>472</v>
      </c>
      <c r="B202" s="47" t="s">
        <v>435</v>
      </c>
      <c r="C202" s="48">
        <v>5520</v>
      </c>
      <c r="D202" s="93">
        <f t="shared" si="3"/>
        <v>0.3131914893617021</v>
      </c>
      <c r="E202" s="94" t="s">
        <v>127</v>
      </c>
    </row>
    <row r="203" spans="1:5" s="94" customFormat="1">
      <c r="A203" s="94" t="s">
        <v>472</v>
      </c>
      <c r="B203" s="47" t="s">
        <v>436</v>
      </c>
      <c r="C203" s="48">
        <v>1065</v>
      </c>
      <c r="D203" s="93">
        <f t="shared" si="3"/>
        <v>6.0425531914893617E-2</v>
      </c>
      <c r="E203" s="94" t="s">
        <v>127</v>
      </c>
    </row>
    <row r="204" spans="1:5" s="94" customFormat="1">
      <c r="A204" s="94" t="s">
        <v>472</v>
      </c>
      <c r="B204" s="47" t="s">
        <v>437</v>
      </c>
      <c r="C204" s="48">
        <v>1398</v>
      </c>
      <c r="D204" s="93">
        <f t="shared" si="3"/>
        <v>7.9319148936170217E-2</v>
      </c>
      <c r="E204" s="94" t="s">
        <v>127</v>
      </c>
    </row>
    <row r="205" spans="1:5" s="94" customFormat="1">
      <c r="A205" s="94" t="s">
        <v>472</v>
      </c>
      <c r="B205" s="47" t="s">
        <v>438</v>
      </c>
      <c r="C205" s="48">
        <v>1566</v>
      </c>
      <c r="D205" s="93">
        <f t="shared" si="3"/>
        <v>8.8851063829787233E-2</v>
      </c>
      <c r="E205" s="94" t="s">
        <v>127</v>
      </c>
    </row>
    <row r="206" spans="1:5" s="94" customFormat="1">
      <c r="A206" s="94" t="s">
        <v>472</v>
      </c>
      <c r="B206" s="47" t="s">
        <v>439</v>
      </c>
      <c r="C206" s="48">
        <v>2559</v>
      </c>
      <c r="D206" s="93">
        <f t="shared" si="3"/>
        <v>0.14519148936170212</v>
      </c>
      <c r="E206" s="94" t="s">
        <v>10</v>
      </c>
    </row>
    <row r="207" spans="1:5" s="94" customFormat="1">
      <c r="A207" s="94" t="s">
        <v>472</v>
      </c>
      <c r="B207" s="47" t="s">
        <v>440</v>
      </c>
      <c r="C207" s="48">
        <v>456</v>
      </c>
      <c r="D207" s="93">
        <f t="shared" si="3"/>
        <v>2.5872340425531916E-2</v>
      </c>
      <c r="E207" s="94" t="s">
        <v>10</v>
      </c>
    </row>
    <row r="208" spans="1:5" s="94" customFormat="1">
      <c r="A208" s="94" t="s">
        <v>472</v>
      </c>
      <c r="B208" s="47" t="s">
        <v>441</v>
      </c>
      <c r="C208" s="48">
        <v>1077</v>
      </c>
      <c r="D208" s="93">
        <f t="shared" si="3"/>
        <v>6.1106382978723402E-2</v>
      </c>
      <c r="E208" s="94" t="s">
        <v>10</v>
      </c>
    </row>
    <row r="209" spans="1:5" s="94" customFormat="1">
      <c r="A209" s="94" t="s">
        <v>472</v>
      </c>
      <c r="B209" s="47" t="s">
        <v>442</v>
      </c>
      <c r="C209" s="48">
        <f>SUM(C200:C208)</f>
        <v>17625</v>
      </c>
      <c r="D209" s="93">
        <f>C209/$C$209</f>
        <v>1</v>
      </c>
    </row>
    <row r="210" spans="1:5" s="94" customFormat="1">
      <c r="A210" s="94" t="s">
        <v>473</v>
      </c>
      <c r="B210" s="47" t="s">
        <v>443</v>
      </c>
      <c r="C210" s="48">
        <v>189</v>
      </c>
      <c r="D210" s="93">
        <f t="shared" ref="D210:D221" si="4">C210/$C$222</f>
        <v>1.3922651933701657E-2</v>
      </c>
      <c r="E210" s="94" t="s">
        <v>11</v>
      </c>
    </row>
    <row r="211" spans="1:5" s="94" customFormat="1">
      <c r="A211" s="94" t="s">
        <v>473</v>
      </c>
      <c r="B211" s="47" t="s">
        <v>444</v>
      </c>
      <c r="C211" s="48">
        <v>165</v>
      </c>
      <c r="D211" s="93">
        <f t="shared" si="4"/>
        <v>1.2154696132596685E-2</v>
      </c>
      <c r="E211" s="94" t="s">
        <v>11</v>
      </c>
    </row>
    <row r="212" spans="1:5" s="94" customFormat="1">
      <c r="A212" s="94" t="s">
        <v>473</v>
      </c>
      <c r="B212" s="47" t="s">
        <v>445</v>
      </c>
      <c r="C212" s="48">
        <v>1584</v>
      </c>
      <c r="D212" s="93">
        <f t="shared" si="4"/>
        <v>0.11668508287292818</v>
      </c>
      <c r="E212" s="94" t="s">
        <v>11</v>
      </c>
    </row>
    <row r="213" spans="1:5" s="94" customFormat="1">
      <c r="A213" s="94" t="s">
        <v>473</v>
      </c>
      <c r="B213" s="47" t="s">
        <v>446</v>
      </c>
      <c r="C213" s="48">
        <v>552</v>
      </c>
      <c r="D213" s="93">
        <f t="shared" si="4"/>
        <v>4.0662983425414363E-2</v>
      </c>
      <c r="E213" s="94" t="s">
        <v>11</v>
      </c>
    </row>
    <row r="214" spans="1:5" s="94" customFormat="1">
      <c r="A214" s="94" t="s">
        <v>473</v>
      </c>
      <c r="B214" s="47" t="s">
        <v>447</v>
      </c>
      <c r="C214" s="48">
        <v>240</v>
      </c>
      <c r="D214" s="93">
        <f t="shared" si="4"/>
        <v>1.7679558011049725E-2</v>
      </c>
      <c r="E214" s="94" t="s">
        <v>11</v>
      </c>
    </row>
    <row r="215" spans="1:5" s="94" customFormat="1">
      <c r="A215" s="94" t="s">
        <v>473</v>
      </c>
      <c r="B215" s="47" t="s">
        <v>448</v>
      </c>
      <c r="C215" s="48">
        <v>930</v>
      </c>
      <c r="D215" s="93">
        <f t="shared" si="4"/>
        <v>6.8508287292817674E-2</v>
      </c>
      <c r="E215" s="94" t="s">
        <v>11</v>
      </c>
    </row>
    <row r="216" spans="1:5" s="94" customFormat="1">
      <c r="A216" s="94" t="s">
        <v>473</v>
      </c>
      <c r="B216" s="47" t="s">
        <v>449</v>
      </c>
      <c r="C216" s="48">
        <v>4494</v>
      </c>
      <c r="D216" s="93">
        <f t="shared" si="4"/>
        <v>0.33104972375690606</v>
      </c>
      <c r="E216" s="94" t="s">
        <v>11</v>
      </c>
    </row>
    <row r="217" spans="1:5" s="94" customFormat="1">
      <c r="A217" s="94" t="s">
        <v>473</v>
      </c>
      <c r="B217" s="47" t="s">
        <v>450</v>
      </c>
      <c r="C217" s="48">
        <v>558</v>
      </c>
      <c r="D217" s="93">
        <f t="shared" si="4"/>
        <v>4.1104972375690607E-2</v>
      </c>
      <c r="E217" s="94" t="s">
        <v>11</v>
      </c>
    </row>
    <row r="218" spans="1:5" s="94" customFormat="1">
      <c r="A218" s="94" t="s">
        <v>473</v>
      </c>
      <c r="B218" s="47" t="s">
        <v>451</v>
      </c>
      <c r="C218" s="48">
        <v>1344</v>
      </c>
      <c r="D218" s="93">
        <f t="shared" si="4"/>
        <v>9.9005524861878455E-2</v>
      </c>
      <c r="E218" s="94" t="s">
        <v>10</v>
      </c>
    </row>
    <row r="219" spans="1:5" s="94" customFormat="1">
      <c r="A219" s="94" t="s">
        <v>473</v>
      </c>
      <c r="B219" s="47" t="s">
        <v>452</v>
      </c>
      <c r="C219" s="48">
        <v>1101</v>
      </c>
      <c r="D219" s="93">
        <f t="shared" si="4"/>
        <v>8.1104972375690601E-2</v>
      </c>
      <c r="E219" s="94" t="s">
        <v>11</v>
      </c>
    </row>
    <row r="220" spans="1:5" s="94" customFormat="1">
      <c r="A220" s="94" t="s">
        <v>473</v>
      </c>
      <c r="B220" s="47" t="s">
        <v>453</v>
      </c>
      <c r="C220" s="48">
        <v>1035</v>
      </c>
      <c r="D220" s="93">
        <f t="shared" si="4"/>
        <v>7.6243093922651939E-2</v>
      </c>
      <c r="E220" s="94" t="s">
        <v>10</v>
      </c>
    </row>
    <row r="221" spans="1:5" s="94" customFormat="1">
      <c r="A221" s="94" t="s">
        <v>473</v>
      </c>
      <c r="B221" s="47" t="s">
        <v>454</v>
      </c>
      <c r="C221" s="48">
        <v>1383</v>
      </c>
      <c r="D221" s="93">
        <f t="shared" si="4"/>
        <v>0.10187845303867403</v>
      </c>
      <c r="E221" s="94" t="s">
        <v>10</v>
      </c>
    </row>
    <row r="222" spans="1:5" s="94" customFormat="1">
      <c r="A222" s="94" t="s">
        <v>473</v>
      </c>
      <c r="B222" s="47" t="s">
        <v>455</v>
      </c>
      <c r="C222" s="48">
        <f>SUM(C210:C221)</f>
        <v>13575</v>
      </c>
      <c r="D222" s="93">
        <f>C222/$C$222</f>
        <v>1</v>
      </c>
    </row>
    <row r="223" spans="1:5" s="94" customFormat="1">
      <c r="A223" s="94" t="s">
        <v>463</v>
      </c>
      <c r="B223" s="47" t="s">
        <v>456</v>
      </c>
      <c r="C223" s="48">
        <v>219</v>
      </c>
      <c r="D223" s="93">
        <f t="shared" ref="D223:D237" si="5">C223/$C$238</f>
        <v>6.7555062002591154E-3</v>
      </c>
      <c r="E223" s="94" t="s">
        <v>11</v>
      </c>
    </row>
    <row r="224" spans="1:5" s="94" customFormat="1">
      <c r="A224" s="94" t="s">
        <v>463</v>
      </c>
      <c r="B224" s="47" t="s">
        <v>457</v>
      </c>
      <c r="C224" s="48">
        <v>354</v>
      </c>
      <c r="D224" s="93">
        <f t="shared" si="5"/>
        <v>1.0919859337405146E-2</v>
      </c>
      <c r="E224" s="94" t="s">
        <v>11</v>
      </c>
    </row>
    <row r="225" spans="1:5" s="94" customFormat="1">
      <c r="A225" s="94" t="s">
        <v>463</v>
      </c>
      <c r="B225" s="47" t="s">
        <v>458</v>
      </c>
      <c r="C225" s="48">
        <v>1020</v>
      </c>
      <c r="D225" s="93">
        <f t="shared" si="5"/>
        <v>3.1464001480658893E-2</v>
      </c>
      <c r="E225" s="94" t="s">
        <v>11</v>
      </c>
    </row>
    <row r="226" spans="1:5" s="94" customFormat="1">
      <c r="A226" s="94" t="s">
        <v>463</v>
      </c>
      <c r="B226" s="47" t="s">
        <v>459</v>
      </c>
      <c r="C226" s="48">
        <v>3240</v>
      </c>
      <c r="D226" s="93">
        <f t="shared" si="5"/>
        <v>9.9944475291504714E-2</v>
      </c>
      <c r="E226" s="94" t="s">
        <v>11</v>
      </c>
    </row>
    <row r="227" spans="1:5" s="94" customFormat="1">
      <c r="A227" s="94" t="s">
        <v>463</v>
      </c>
      <c r="B227" s="47" t="s">
        <v>460</v>
      </c>
      <c r="C227" s="48">
        <v>1230</v>
      </c>
      <c r="D227" s="93">
        <f t="shared" si="5"/>
        <v>3.7941884138441608E-2</v>
      </c>
      <c r="E227" s="94" t="s">
        <v>13</v>
      </c>
    </row>
    <row r="228" spans="1:5" s="94" customFormat="1">
      <c r="A228" s="94" t="s">
        <v>463</v>
      </c>
      <c r="B228" s="47" t="s">
        <v>461</v>
      </c>
      <c r="C228" s="48">
        <v>630</v>
      </c>
      <c r="D228" s="93">
        <f t="shared" si="5"/>
        <v>1.943364797334814E-2</v>
      </c>
      <c r="E228" s="94" t="s">
        <v>13</v>
      </c>
    </row>
    <row r="229" spans="1:5" s="94" customFormat="1">
      <c r="A229" s="94" t="s">
        <v>463</v>
      </c>
      <c r="B229" s="47" t="s">
        <v>462</v>
      </c>
      <c r="C229" s="48">
        <v>33</v>
      </c>
      <c r="D229" s="93">
        <f t="shared" si="5"/>
        <v>1.0179529890801406E-3</v>
      </c>
      <c r="E229" s="94" t="s">
        <v>13</v>
      </c>
    </row>
    <row r="230" spans="1:5" s="94" customFormat="1">
      <c r="A230" s="94" t="s">
        <v>463</v>
      </c>
      <c r="B230" s="47" t="s">
        <v>463</v>
      </c>
      <c r="C230" s="48">
        <v>19398</v>
      </c>
      <c r="D230" s="93">
        <f t="shared" si="5"/>
        <v>0.5983712752174718</v>
      </c>
      <c r="E230" s="94" t="s">
        <v>13</v>
      </c>
    </row>
    <row r="231" spans="1:5" s="94" customFormat="1">
      <c r="A231" s="94" t="s">
        <v>463</v>
      </c>
      <c r="B231" s="47" t="s">
        <v>464</v>
      </c>
      <c r="C231" s="48">
        <v>1308</v>
      </c>
      <c r="D231" s="93">
        <f t="shared" si="5"/>
        <v>4.0347954839903756E-2</v>
      </c>
      <c r="E231" s="94" t="s">
        <v>11</v>
      </c>
    </row>
    <row r="232" spans="1:5" s="94" customFormat="1">
      <c r="A232" s="94" t="s">
        <v>463</v>
      </c>
      <c r="B232" s="47" t="s">
        <v>465</v>
      </c>
      <c r="C232" s="48">
        <v>2187</v>
      </c>
      <c r="D232" s="93">
        <f t="shared" si="5"/>
        <v>6.7462520821765681E-2</v>
      </c>
      <c r="E232" s="94" t="s">
        <v>13</v>
      </c>
    </row>
    <row r="233" spans="1:5" s="94" customFormat="1">
      <c r="A233" s="94" t="s">
        <v>463</v>
      </c>
      <c r="B233" s="47" t="s">
        <v>466</v>
      </c>
      <c r="C233" s="48">
        <v>327</v>
      </c>
      <c r="D233" s="93">
        <f t="shared" si="5"/>
        <v>1.0086988709975939E-2</v>
      </c>
      <c r="E233" s="94" t="s">
        <v>13</v>
      </c>
    </row>
    <row r="234" spans="1:5" s="94" customFormat="1">
      <c r="A234" s="94" t="s">
        <v>463</v>
      </c>
      <c r="B234" s="47" t="s">
        <v>467</v>
      </c>
      <c r="C234" s="48">
        <v>1989</v>
      </c>
      <c r="D234" s="93">
        <f t="shared" si="5"/>
        <v>6.1354802887284843E-2</v>
      </c>
      <c r="E234" s="94" t="s">
        <v>13</v>
      </c>
    </row>
    <row r="235" spans="1:5" s="94" customFormat="1">
      <c r="A235" s="94" t="s">
        <v>463</v>
      </c>
      <c r="B235" s="47" t="s">
        <v>468</v>
      </c>
      <c r="C235" s="48">
        <v>240</v>
      </c>
      <c r="D235" s="93">
        <f t="shared" si="5"/>
        <v>7.403294466037387E-3</v>
      </c>
      <c r="E235" s="94" t="s">
        <v>11</v>
      </c>
    </row>
    <row r="236" spans="1:5" s="94" customFormat="1">
      <c r="A236" s="94" t="s">
        <v>463</v>
      </c>
      <c r="B236" s="47" t="s">
        <v>483</v>
      </c>
      <c r="C236" s="48">
        <v>81</v>
      </c>
      <c r="D236" s="93">
        <f t="shared" si="5"/>
        <v>2.4986118822876179E-3</v>
      </c>
      <c r="E236" s="94" t="s">
        <v>13</v>
      </c>
    </row>
    <row r="237" spans="1:5" s="94" customFormat="1">
      <c r="A237" s="94" t="s">
        <v>463</v>
      </c>
      <c r="B237" s="47" t="s">
        <v>484</v>
      </c>
      <c r="C237" s="48">
        <v>162</v>
      </c>
      <c r="D237" s="93">
        <f t="shared" si="5"/>
        <v>4.9972237645752359E-3</v>
      </c>
      <c r="E237" s="94" t="s">
        <v>13</v>
      </c>
    </row>
    <row r="238" spans="1:5" s="94" customFormat="1">
      <c r="A238" s="94" t="s">
        <v>463</v>
      </c>
      <c r="B238" s="47" t="s">
        <v>469</v>
      </c>
      <c r="C238" s="48">
        <f>SUM(C223:C237)</f>
        <v>32418</v>
      </c>
      <c r="D238" s="93">
        <f>C238/$C$238</f>
        <v>1</v>
      </c>
    </row>
    <row r="239" spans="1:5" s="94" customFormat="1">
      <c r="A239" s="94" t="s">
        <v>474</v>
      </c>
      <c r="B239" s="47"/>
      <c r="C239" s="48"/>
      <c r="D239" s="91">
        <v>0.5</v>
      </c>
    </row>
    <row r="240" spans="1:5" s="94" customFormat="1">
      <c r="A240" s="94" t="s">
        <v>474</v>
      </c>
      <c r="B240" s="47"/>
      <c r="C240" s="48"/>
      <c r="D240" s="91">
        <v>0.5</v>
      </c>
    </row>
    <row r="241" spans="1:7" s="94" customFormat="1">
      <c r="A241" s="94" t="s">
        <v>474</v>
      </c>
      <c r="B241" s="47" t="s">
        <v>475</v>
      </c>
      <c r="C241" s="48"/>
      <c r="D241" s="91">
        <v>1</v>
      </c>
    </row>
    <row r="242" spans="1:7" s="94" customFormat="1">
      <c r="B242" s="47"/>
      <c r="C242" s="48"/>
      <c r="D242" s="91"/>
    </row>
    <row r="243" spans="1:7" s="184" customFormat="1" ht="18.75">
      <c r="A243" s="16" t="s">
        <v>548</v>
      </c>
      <c r="B243" s="158"/>
      <c r="C243" s="158"/>
      <c r="D243" s="158"/>
    </row>
    <row r="244" spans="1:7" s="77" customFormat="1">
      <c r="A244" s="204" t="s">
        <v>545</v>
      </c>
      <c r="B244" s="159"/>
      <c r="C244" s="84"/>
      <c r="D244" s="160"/>
    </row>
    <row r="245" spans="1:7" s="94" customFormat="1">
      <c r="A245" s="194" t="s">
        <v>35</v>
      </c>
      <c r="B245" s="195" t="s">
        <v>398</v>
      </c>
      <c r="C245" s="206" t="s">
        <v>544</v>
      </c>
      <c r="D245" s="91"/>
    </row>
    <row r="246" spans="1:7" s="94" customFormat="1">
      <c r="A246" s="99" t="s">
        <v>99</v>
      </c>
      <c r="B246" s="99" t="s">
        <v>4</v>
      </c>
      <c r="C246" s="99" t="str">
        <f>A246&amp;"_"&amp;B246</f>
        <v>Ashburton District_Electricity Ashburton</v>
      </c>
      <c r="D246" s="163">
        <v>1</v>
      </c>
      <c r="F246" s="164" t="s">
        <v>546</v>
      </c>
      <c r="G246" s="164"/>
    </row>
    <row r="247" spans="1:7" s="94" customFormat="1">
      <c r="A247" s="99" t="s">
        <v>45</v>
      </c>
      <c r="B247" s="96" t="s">
        <v>14</v>
      </c>
      <c r="C247" s="99" t="str">
        <f t="shared" ref="C247:C310" si="6">A247&amp;"_"&amp;B247</f>
        <v>Auckland City_Vector</v>
      </c>
      <c r="D247" s="163">
        <v>1</v>
      </c>
      <c r="F247" s="244" t="s">
        <v>486</v>
      </c>
      <c r="G247" s="244"/>
    </row>
    <row r="248" spans="1:7" s="94" customFormat="1">
      <c r="A248" s="99" t="s">
        <v>92</v>
      </c>
      <c r="B248" s="96" t="s">
        <v>130</v>
      </c>
      <c r="C248" s="99" t="str">
        <f t="shared" si="6"/>
        <v>Buller District_Buller Network</v>
      </c>
      <c r="D248" s="163">
        <v>1</v>
      </c>
      <c r="F248" s="80" t="s">
        <v>487</v>
      </c>
      <c r="G248" s="80"/>
    </row>
    <row r="249" spans="1:7" s="94" customFormat="1">
      <c r="A249" s="99" t="s">
        <v>86</v>
      </c>
      <c r="B249" s="99" t="s">
        <v>10</v>
      </c>
      <c r="C249" s="99" t="str">
        <f t="shared" si="6"/>
        <v>Carterton District_Powerco</v>
      </c>
      <c r="D249" s="163">
        <v>1</v>
      </c>
    </row>
    <row r="250" spans="1:7" s="94" customFormat="1">
      <c r="A250" s="99" t="s">
        <v>69</v>
      </c>
      <c r="B250" s="99" t="s">
        <v>3</v>
      </c>
      <c r="C250" s="99" t="str">
        <f t="shared" si="6"/>
        <v>Central Hawke's Bay District_Centralines</v>
      </c>
      <c r="D250" s="163">
        <v>1</v>
      </c>
    </row>
    <row r="251" spans="1:7" s="94" customFormat="1">
      <c r="A251" s="99" t="s">
        <v>105</v>
      </c>
      <c r="B251" s="94" t="s">
        <v>2</v>
      </c>
      <c r="C251" s="99" t="str">
        <f>A251&amp;"_"&amp;B251</f>
        <v>Central Otago District_Aurora Energy</v>
      </c>
      <c r="D251" s="244">
        <f>SUMIF($E$174:$E$182,"Aurora",$D$174:$D$182)</f>
        <v>0.8882681564245809</v>
      </c>
    </row>
    <row r="252" spans="1:7" s="94" customFormat="1">
      <c r="A252" s="99" t="s">
        <v>105</v>
      </c>
      <c r="B252" s="94" t="s">
        <v>477</v>
      </c>
      <c r="C252" s="99" t="str">
        <f t="shared" si="6"/>
        <v>Central Otago District_OtagoNet</v>
      </c>
      <c r="D252" s="244">
        <f>SUMIF($E$174:$E$182,"OtagoNet",$D$174:$D$182)</f>
        <v>0.111731843575419</v>
      </c>
    </row>
    <row r="253" spans="1:7" s="94" customFormat="1">
      <c r="A253" s="96" t="s">
        <v>103</v>
      </c>
      <c r="B253" s="99"/>
      <c r="C253" s="99" t="str">
        <f t="shared" si="6"/>
        <v>Chatham Islands Territory_</v>
      </c>
      <c r="D253" s="163">
        <v>1</v>
      </c>
    </row>
    <row r="254" spans="1:7" s="94" customFormat="1">
      <c r="A254" s="99" t="s">
        <v>97</v>
      </c>
      <c r="B254" s="99" t="s">
        <v>16</v>
      </c>
      <c r="C254" s="99" t="str">
        <f t="shared" si="6"/>
        <v>Christchurch City_Orion</v>
      </c>
      <c r="D254" s="163">
        <v>1</v>
      </c>
    </row>
    <row r="255" spans="1:7" s="94" customFormat="1">
      <c r="A255" s="96" t="s">
        <v>108</v>
      </c>
      <c r="B255" s="96" t="s">
        <v>477</v>
      </c>
      <c r="C255" s="99" t="str">
        <f t="shared" si="6"/>
        <v>Clutha District_OtagoNet</v>
      </c>
      <c r="D255" s="163">
        <v>1</v>
      </c>
    </row>
    <row r="256" spans="1:7" s="94" customFormat="1">
      <c r="A256" s="99" t="s">
        <v>107</v>
      </c>
      <c r="B256" s="96" t="s">
        <v>2</v>
      </c>
      <c r="C256" s="99" t="str">
        <f t="shared" si="6"/>
        <v>Dunedin City_Aurora Energy</v>
      </c>
      <c r="D256" s="163">
        <v>1</v>
      </c>
    </row>
    <row r="257" spans="1:4" s="94" customFormat="1">
      <c r="A257" s="99" t="s">
        <v>39</v>
      </c>
      <c r="B257" s="99" t="s">
        <v>12</v>
      </c>
      <c r="C257" s="99" t="str">
        <f t="shared" si="6"/>
        <v>Far North District_Top Energy</v>
      </c>
      <c r="D257" s="163">
        <v>1</v>
      </c>
    </row>
    <row r="258" spans="1:4" s="94" customFormat="1">
      <c r="A258" s="96" t="s">
        <v>48</v>
      </c>
      <c r="B258" s="47" t="s">
        <v>141</v>
      </c>
      <c r="C258" s="99" t="str">
        <f t="shared" si="6"/>
        <v>Franklin District_Counties Power</v>
      </c>
      <c r="D258" s="163">
        <v>1</v>
      </c>
    </row>
    <row r="259" spans="1:4" s="94" customFormat="1">
      <c r="A259" s="99" t="s">
        <v>65</v>
      </c>
      <c r="B259" s="99" t="s">
        <v>30</v>
      </c>
      <c r="C259" s="99" t="str">
        <f t="shared" si="6"/>
        <v>Gisborne District_Eastland Network</v>
      </c>
      <c r="D259" s="163">
        <v>1</v>
      </c>
    </row>
    <row r="260" spans="1:4" s="94" customFormat="1">
      <c r="A260" s="99" t="s">
        <v>110</v>
      </c>
      <c r="B260" s="96" t="s">
        <v>134</v>
      </c>
      <c r="C260" s="99" t="str">
        <f t="shared" si="6"/>
        <v>Gore District_The Power Company</v>
      </c>
      <c r="D260" s="163">
        <v>1</v>
      </c>
    </row>
    <row r="261" spans="1:4" s="94" customFormat="1">
      <c r="A261" s="99" t="s">
        <v>93</v>
      </c>
      <c r="B261" s="96" t="s">
        <v>132</v>
      </c>
      <c r="C261" s="99" t="str">
        <f t="shared" si="6"/>
        <v>Grey District_Westpower</v>
      </c>
      <c r="D261" s="163">
        <v>1</v>
      </c>
    </row>
    <row r="262" spans="1:4" s="94" customFormat="1">
      <c r="A262" s="96" t="s">
        <v>53</v>
      </c>
      <c r="B262" s="99" t="s">
        <v>125</v>
      </c>
      <c r="C262" s="99" t="str">
        <f t="shared" si="6"/>
        <v>Hamilton City_WEL Networks</v>
      </c>
      <c r="D262" s="163">
        <v>1</v>
      </c>
    </row>
    <row r="263" spans="1:4" s="94" customFormat="1">
      <c r="A263" s="99" t="s">
        <v>67</v>
      </c>
      <c r="B263" s="99" t="s">
        <v>13</v>
      </c>
      <c r="C263" s="99" t="str">
        <f t="shared" si="6"/>
        <v>Hastings District_Unison</v>
      </c>
      <c r="D263" s="163">
        <v>1</v>
      </c>
    </row>
    <row r="264" spans="1:4" s="94" customFormat="1">
      <c r="A264" s="99" t="s">
        <v>50</v>
      </c>
      <c r="B264" s="99" t="s">
        <v>10</v>
      </c>
      <c r="C264" s="99" t="str">
        <f t="shared" si="6"/>
        <v>Hauraki District_Powerco</v>
      </c>
      <c r="D264" s="163">
        <v>1</v>
      </c>
    </row>
    <row r="265" spans="1:4" s="94" customFormat="1">
      <c r="A265" s="99" t="s">
        <v>79</v>
      </c>
      <c r="B265" s="99" t="s">
        <v>128</v>
      </c>
      <c r="C265" s="99" t="str">
        <f t="shared" si="6"/>
        <v>Horowhenua District_Electra</v>
      </c>
      <c r="D265" s="163">
        <v>1</v>
      </c>
    </row>
    <row r="266" spans="1:4" s="94" customFormat="1">
      <c r="A266" s="99" t="s">
        <v>95</v>
      </c>
      <c r="B266" s="99" t="s">
        <v>131</v>
      </c>
      <c r="C266" s="99" t="str">
        <f t="shared" si="6"/>
        <v>Hurunui District_MainPower</v>
      </c>
      <c r="D266" s="163">
        <v>1</v>
      </c>
    </row>
    <row r="267" spans="1:4" s="94" customFormat="1">
      <c r="A267" s="99" t="s">
        <v>111</v>
      </c>
      <c r="B267" s="96" t="s">
        <v>5</v>
      </c>
      <c r="C267" s="99" t="str">
        <f t="shared" si="6"/>
        <v>Invercargill City_Electricity Invercargill</v>
      </c>
      <c r="D267" s="163">
        <v>1</v>
      </c>
    </row>
    <row r="268" spans="1:4" s="94" customFormat="1">
      <c r="A268" s="99" t="s">
        <v>91</v>
      </c>
      <c r="B268" s="99" t="s">
        <v>131</v>
      </c>
      <c r="C268" s="99" t="str">
        <f t="shared" si="6"/>
        <v>Kaikoura District_MainPower</v>
      </c>
      <c r="D268" s="163">
        <v>1</v>
      </c>
    </row>
    <row r="269" spans="1:4" s="94" customFormat="1">
      <c r="A269" s="99" t="s">
        <v>41</v>
      </c>
      <c r="B269" s="99" t="s">
        <v>124</v>
      </c>
      <c r="C269" s="99" t="str">
        <f t="shared" si="6"/>
        <v>Kaipara District_Northpower</v>
      </c>
      <c r="D269" s="163">
        <v>1</v>
      </c>
    </row>
    <row r="270" spans="1:4" s="94" customFormat="1">
      <c r="A270" s="99" t="s">
        <v>80</v>
      </c>
      <c r="B270" s="99" t="s">
        <v>128</v>
      </c>
      <c r="C270" s="99" t="str">
        <f t="shared" si="6"/>
        <v>Kapiti Coast District_Electra</v>
      </c>
      <c r="D270" s="163">
        <v>1</v>
      </c>
    </row>
    <row r="271" spans="1:4" s="94" customFormat="1">
      <c r="A271" s="96" t="s">
        <v>63</v>
      </c>
      <c r="B271" s="96" t="s">
        <v>6</v>
      </c>
      <c r="C271" s="99" t="str">
        <f t="shared" si="6"/>
        <v xml:space="preserve">Kawerau District_Horizon Energy </v>
      </c>
      <c r="D271" s="163">
        <v>1</v>
      </c>
    </row>
    <row r="272" spans="1:4" s="94" customFormat="1">
      <c r="A272" s="99" t="s">
        <v>83</v>
      </c>
      <c r="B272" s="96" t="s">
        <v>15</v>
      </c>
      <c r="C272" s="99" t="str">
        <f t="shared" si="6"/>
        <v>Lower Hutt City_Wellington Electricity</v>
      </c>
      <c r="D272" s="163">
        <v>1</v>
      </c>
    </row>
    <row r="273" spans="1:4" s="94" customFormat="1">
      <c r="A273" s="99" t="s">
        <v>101</v>
      </c>
      <c r="B273" s="99" t="s">
        <v>1</v>
      </c>
      <c r="C273" s="99" t="str">
        <f t="shared" si="6"/>
        <v>Mackenzie District_Alpine Energy</v>
      </c>
      <c r="D273" s="163">
        <v>1</v>
      </c>
    </row>
    <row r="274" spans="1:4" s="94" customFormat="1">
      <c r="A274" s="99" t="s">
        <v>76</v>
      </c>
      <c r="B274" s="99" t="s">
        <v>10</v>
      </c>
      <c r="C274" s="99" t="str">
        <f t="shared" si="6"/>
        <v>Manawatu District_Powerco</v>
      </c>
      <c r="D274" s="163">
        <v>1</v>
      </c>
    </row>
    <row r="275" spans="1:4" s="94" customFormat="1">
      <c r="A275" s="99" t="s">
        <v>46</v>
      </c>
      <c r="B275" s="96" t="s">
        <v>14</v>
      </c>
      <c r="C275" s="99" t="str">
        <f t="shared" si="6"/>
        <v>Manukau City_Vector</v>
      </c>
      <c r="D275" s="163">
        <v>1</v>
      </c>
    </row>
    <row r="276" spans="1:4" s="94" customFormat="1">
      <c r="A276" s="99" t="s">
        <v>90</v>
      </c>
      <c r="B276" s="99" t="s">
        <v>129</v>
      </c>
      <c r="C276" s="99" t="str">
        <f t="shared" si="6"/>
        <v>Marlborough District_Marlborough Lines</v>
      </c>
      <c r="D276" s="163">
        <v>1</v>
      </c>
    </row>
    <row r="277" spans="1:4" s="94" customFormat="1">
      <c r="A277" s="96" t="s">
        <v>85</v>
      </c>
      <c r="B277" s="99" t="s">
        <v>10</v>
      </c>
      <c r="C277" s="99" t="str">
        <f t="shared" si="6"/>
        <v>Masterton District_Powerco</v>
      </c>
      <c r="D277" s="163">
        <v>1</v>
      </c>
    </row>
    <row r="278" spans="1:4" s="94" customFormat="1">
      <c r="A278" s="99" t="s">
        <v>52</v>
      </c>
      <c r="B278" s="99" t="s">
        <v>10</v>
      </c>
      <c r="C278" s="99" t="str">
        <f t="shared" si="6"/>
        <v>Matamata-Piako District_Powerco</v>
      </c>
      <c r="D278" s="163">
        <v>1</v>
      </c>
    </row>
    <row r="279" spans="1:4" s="94" customFormat="1">
      <c r="A279" s="99" t="s">
        <v>68</v>
      </c>
      <c r="B279" s="99" t="s">
        <v>13</v>
      </c>
      <c r="C279" s="99" t="str">
        <f t="shared" si="6"/>
        <v>Napier City_Unison</v>
      </c>
      <c r="D279" s="163">
        <v>1</v>
      </c>
    </row>
    <row r="280" spans="1:4" s="94" customFormat="1">
      <c r="A280" s="99" t="s">
        <v>89</v>
      </c>
      <c r="B280" s="96" t="s">
        <v>7</v>
      </c>
      <c r="C280" s="99" t="str">
        <f t="shared" si="6"/>
        <v>Nelson City_Nelson Electricity</v>
      </c>
      <c r="D280" s="163">
        <v>1</v>
      </c>
    </row>
    <row r="281" spans="1:4" s="94" customFormat="1">
      <c r="A281" s="99" t="s">
        <v>70</v>
      </c>
      <c r="B281" s="99" t="s">
        <v>10</v>
      </c>
      <c r="C281" s="99" t="str">
        <f t="shared" si="6"/>
        <v>New Plymouth District_Powerco</v>
      </c>
      <c r="D281" s="163">
        <v>1</v>
      </c>
    </row>
    <row r="282" spans="1:4" s="94" customFormat="1">
      <c r="A282" s="99" t="s">
        <v>43</v>
      </c>
      <c r="B282" s="96" t="s">
        <v>14</v>
      </c>
      <c r="C282" s="99" t="str">
        <f t="shared" si="6"/>
        <v>North Shore City_Vector</v>
      </c>
      <c r="D282" s="163">
        <v>1</v>
      </c>
    </row>
    <row r="283" spans="1:4" s="94" customFormat="1">
      <c r="A283" s="99" t="s">
        <v>64</v>
      </c>
      <c r="B283" s="96" t="s">
        <v>6</v>
      </c>
      <c r="C283" s="99" t="str">
        <f t="shared" si="6"/>
        <v xml:space="preserve">Opotiki District_Horizon Energy </v>
      </c>
      <c r="D283" s="163">
        <v>1</v>
      </c>
    </row>
    <row r="284" spans="1:4" s="94" customFormat="1">
      <c r="A284" s="96" t="s">
        <v>55</v>
      </c>
      <c r="B284" s="99" t="s">
        <v>11</v>
      </c>
      <c r="C284" s="99" t="str">
        <f t="shared" si="6"/>
        <v>Otorohanga District_The Lines Company</v>
      </c>
      <c r="D284" s="163">
        <v>1</v>
      </c>
    </row>
    <row r="285" spans="1:4" s="94" customFormat="1">
      <c r="A285" s="99" t="s">
        <v>77</v>
      </c>
      <c r="B285" s="99" t="s">
        <v>10</v>
      </c>
      <c r="C285" s="99" t="str">
        <f t="shared" si="6"/>
        <v>Palmerston North City_Powerco</v>
      </c>
      <c r="D285" s="163">
        <v>1</v>
      </c>
    </row>
    <row r="286" spans="1:4" s="94" customFormat="1">
      <c r="A286" s="99" t="s">
        <v>47</v>
      </c>
      <c r="B286" s="47" t="s">
        <v>141</v>
      </c>
      <c r="C286" s="99" t="str">
        <f t="shared" si="6"/>
        <v>Papakura District_Counties Power</v>
      </c>
      <c r="D286" s="80">
        <v>0.5</v>
      </c>
    </row>
    <row r="287" spans="1:4" s="94" customFormat="1">
      <c r="A287" s="99" t="s">
        <v>47</v>
      </c>
      <c r="B287" s="47" t="s">
        <v>14</v>
      </c>
      <c r="C287" s="99" t="str">
        <f t="shared" si="6"/>
        <v>Papakura District_Vector</v>
      </c>
      <c r="D287" s="80">
        <v>0.5</v>
      </c>
    </row>
    <row r="288" spans="1:4" s="94" customFormat="1">
      <c r="A288" s="99" t="s">
        <v>81</v>
      </c>
      <c r="B288" s="96" t="s">
        <v>15</v>
      </c>
      <c r="C288" s="99" t="str">
        <f t="shared" si="6"/>
        <v>Porirua City_Wellington Electricity</v>
      </c>
      <c r="D288" s="163">
        <v>1</v>
      </c>
    </row>
    <row r="289" spans="1:4" s="94" customFormat="1">
      <c r="A289" s="99" t="s">
        <v>106</v>
      </c>
      <c r="B289" s="96" t="s">
        <v>2</v>
      </c>
      <c r="C289" s="99" t="str">
        <f t="shared" si="6"/>
        <v>Queenstown-Lakes District_Aurora Energy</v>
      </c>
      <c r="D289" s="163">
        <v>1</v>
      </c>
    </row>
    <row r="290" spans="1:4" s="94" customFormat="1">
      <c r="A290" s="99" t="s">
        <v>75</v>
      </c>
      <c r="B290" s="99" t="s">
        <v>10</v>
      </c>
      <c r="C290" s="99" t="str">
        <f t="shared" si="6"/>
        <v>Rangitikei District_Powerco</v>
      </c>
      <c r="D290" s="163">
        <v>1</v>
      </c>
    </row>
    <row r="291" spans="1:4" s="94" customFormat="1">
      <c r="A291" s="96" t="s">
        <v>42</v>
      </c>
      <c r="B291" s="96" t="s">
        <v>14</v>
      </c>
      <c r="C291" s="99" t="str">
        <f t="shared" si="6"/>
        <v>Rodney District_Vector</v>
      </c>
      <c r="D291" s="163">
        <v>1</v>
      </c>
    </row>
    <row r="292" spans="1:4" s="94" customFormat="1">
      <c r="A292" s="99" t="s">
        <v>61</v>
      </c>
      <c r="B292" s="99" t="s">
        <v>13</v>
      </c>
      <c r="C292" s="99" t="str">
        <f t="shared" si="6"/>
        <v>Rotorua District_Unison</v>
      </c>
      <c r="D292" s="163">
        <v>1</v>
      </c>
    </row>
    <row r="293" spans="1:4" s="94" customFormat="1">
      <c r="A293" s="99" t="s">
        <v>73</v>
      </c>
      <c r="B293" s="94" t="s">
        <v>11</v>
      </c>
      <c r="C293" s="99" t="str">
        <f t="shared" si="6"/>
        <v>Ruapehu District_The Lines Company</v>
      </c>
      <c r="D293" s="244">
        <f>SUMIF($E$210:$E$221,"=The Lines Company",$D$210:$D$221)</f>
        <v>0.72287292817679549</v>
      </c>
    </row>
    <row r="294" spans="1:4" s="94" customFormat="1">
      <c r="A294" s="99" t="s">
        <v>73</v>
      </c>
      <c r="B294" s="94" t="s">
        <v>10</v>
      </c>
      <c r="C294" s="99" t="str">
        <f>A294&amp;"_"&amp;B294</f>
        <v>Ruapehu District_Powerco</v>
      </c>
      <c r="D294" s="244">
        <f>SUMIF($E$210:$E$221,"=Powerco",$D$210:$D$221)</f>
        <v>0.27712707182320445</v>
      </c>
    </row>
    <row r="295" spans="1:4" s="94" customFormat="1">
      <c r="A295" s="99" t="s">
        <v>98</v>
      </c>
      <c r="B295" s="99" t="s">
        <v>16</v>
      </c>
      <c r="C295" s="99" t="str">
        <f t="shared" si="6"/>
        <v>Selwyn District_Orion</v>
      </c>
      <c r="D295" s="163">
        <v>1</v>
      </c>
    </row>
    <row r="296" spans="1:4" s="94" customFormat="1">
      <c r="A296" s="99" t="s">
        <v>72</v>
      </c>
      <c r="B296" s="99" t="s">
        <v>10</v>
      </c>
      <c r="C296" s="99" t="str">
        <f t="shared" si="6"/>
        <v>South Taranaki District_Powerco</v>
      </c>
      <c r="D296" s="163">
        <v>1</v>
      </c>
    </row>
    <row r="297" spans="1:4" s="94" customFormat="1">
      <c r="A297" s="99" t="s">
        <v>56</v>
      </c>
      <c r="B297" s="99" t="s">
        <v>10</v>
      </c>
      <c r="C297" s="99" t="str">
        <f t="shared" si="6"/>
        <v>South Waikato District_Powerco</v>
      </c>
      <c r="D297" s="163">
        <v>1</v>
      </c>
    </row>
    <row r="298" spans="1:4" s="94" customFormat="1">
      <c r="A298" s="99" t="s">
        <v>87</v>
      </c>
      <c r="B298" s="99" t="s">
        <v>10</v>
      </c>
      <c r="C298" s="99" t="str">
        <f t="shared" si="6"/>
        <v>South Wairarapa District_Powerco</v>
      </c>
      <c r="D298" s="163">
        <v>1</v>
      </c>
    </row>
    <row r="299" spans="1:4" s="94" customFormat="1">
      <c r="A299" s="99" t="s">
        <v>109</v>
      </c>
      <c r="B299" s="96" t="s">
        <v>134</v>
      </c>
      <c r="C299" s="99" t="str">
        <f t="shared" si="6"/>
        <v>Southland District_The Power Company</v>
      </c>
      <c r="D299" s="163">
        <v>1</v>
      </c>
    </row>
    <row r="300" spans="1:4" s="94" customFormat="1">
      <c r="A300" s="99" t="s">
        <v>71</v>
      </c>
      <c r="B300" s="99" t="s">
        <v>10</v>
      </c>
      <c r="C300" s="99" t="str">
        <f t="shared" si="6"/>
        <v>Stratford District_Powerco</v>
      </c>
      <c r="D300" s="163">
        <v>1</v>
      </c>
    </row>
    <row r="301" spans="1:4" s="94" customFormat="1">
      <c r="A301" s="99" t="s">
        <v>78</v>
      </c>
      <c r="B301" s="94" t="s">
        <v>127</v>
      </c>
      <c r="C301" s="99" t="str">
        <f t="shared" si="6"/>
        <v>Tararua District_Scanpower</v>
      </c>
      <c r="D301" s="244">
        <f>SUMIF($E$200:$E$208,"=Scanpower",$D$200:$D$208)</f>
        <v>0.73753191489361702</v>
      </c>
    </row>
    <row r="302" spans="1:4" s="94" customFormat="1">
      <c r="A302" s="99" t="s">
        <v>78</v>
      </c>
      <c r="B302" s="94" t="s">
        <v>10</v>
      </c>
      <c r="C302" s="99" t="str">
        <f>A302&amp;"_"&amp;B302</f>
        <v>Tararua District_Powerco</v>
      </c>
      <c r="D302" s="244">
        <f>SUMIF($E$200:$E$208,"=Powerco",$D$200:$D$208)</f>
        <v>0.26246808510638298</v>
      </c>
    </row>
    <row r="303" spans="1:4" s="94" customFormat="1">
      <c r="A303" s="99" t="s">
        <v>88</v>
      </c>
      <c r="B303" s="99" t="s">
        <v>8</v>
      </c>
      <c r="C303" s="99" t="str">
        <f t="shared" si="6"/>
        <v>Tasman District_Network Tasman</v>
      </c>
      <c r="D303" s="163">
        <v>1</v>
      </c>
    </row>
    <row r="304" spans="1:4" s="94" customFormat="1">
      <c r="A304" s="99" t="s">
        <v>58</v>
      </c>
      <c r="B304" s="94" t="s">
        <v>13</v>
      </c>
      <c r="C304" s="99" t="str">
        <f>A304&amp;"_"&amp;B304</f>
        <v>Taupo District_Unison</v>
      </c>
      <c r="D304" s="244">
        <f>SUMIF($E$223:$E$237,"=Unison",$D$223:$D$237)</f>
        <v>0.80316490838423094</v>
      </c>
    </row>
    <row r="305" spans="1:4" s="94" customFormat="1">
      <c r="A305" s="99" t="s">
        <v>58</v>
      </c>
      <c r="B305" s="94" t="s">
        <v>11</v>
      </c>
      <c r="C305" s="99" t="str">
        <f>A305&amp;"_"&amp;B305</f>
        <v>Taupo District_The Lines Company</v>
      </c>
      <c r="D305" s="244">
        <f>SUMIF($E$223:$E$237,"=The Lines Company",$D$223:$D$237)</f>
        <v>0.19683509161576898</v>
      </c>
    </row>
    <row r="306" spans="1:4" s="94" customFormat="1">
      <c r="A306" s="99" t="s">
        <v>60</v>
      </c>
      <c r="B306" s="99" t="s">
        <v>10</v>
      </c>
      <c r="C306" s="99" t="str">
        <f t="shared" si="6"/>
        <v>Tauranga City_Powerco</v>
      </c>
      <c r="D306" s="163">
        <v>1</v>
      </c>
    </row>
    <row r="307" spans="1:4" s="94" customFormat="1">
      <c r="A307" s="99" t="s">
        <v>49</v>
      </c>
      <c r="B307" s="99" t="s">
        <v>10</v>
      </c>
      <c r="C307" s="99" t="str">
        <f t="shared" si="6"/>
        <v>Thames-Coromandel District_Powerco</v>
      </c>
      <c r="D307" s="163">
        <v>1</v>
      </c>
    </row>
    <row r="308" spans="1:4" s="94" customFormat="1">
      <c r="A308" s="99" t="s">
        <v>100</v>
      </c>
      <c r="B308" s="99" t="s">
        <v>1</v>
      </c>
      <c r="C308" s="99" t="str">
        <f t="shared" si="6"/>
        <v>Timaru District_Alpine Energy</v>
      </c>
      <c r="D308" s="163">
        <v>1</v>
      </c>
    </row>
    <row r="309" spans="1:4" s="94" customFormat="1">
      <c r="A309" s="99" t="s">
        <v>82</v>
      </c>
      <c r="B309" s="96" t="s">
        <v>15</v>
      </c>
      <c r="C309" s="99" t="str">
        <f t="shared" si="6"/>
        <v>Upper Hutt City_Wellington Electricity</v>
      </c>
      <c r="D309" s="163">
        <v>1</v>
      </c>
    </row>
    <row r="310" spans="1:4" s="94" customFormat="1">
      <c r="A310" s="99" t="s">
        <v>51</v>
      </c>
      <c r="B310" s="99" t="s">
        <v>125</v>
      </c>
      <c r="C310" s="99" t="str">
        <f t="shared" si="6"/>
        <v>Waikato District_WEL Networks</v>
      </c>
      <c r="D310" s="163">
        <v>1</v>
      </c>
    </row>
    <row r="311" spans="1:4" s="94" customFormat="1">
      <c r="A311" s="99" t="s">
        <v>96</v>
      </c>
      <c r="B311" s="99" t="s">
        <v>131</v>
      </c>
      <c r="C311" s="99" t="str">
        <f t="shared" ref="C311:C324" si="7">A311&amp;"_"&amp;B311</f>
        <v>Waimakariri District_MainPower</v>
      </c>
      <c r="D311" s="163">
        <v>1</v>
      </c>
    </row>
    <row r="312" spans="1:4" s="94" customFormat="1">
      <c r="A312" s="99" t="s">
        <v>102</v>
      </c>
      <c r="B312" s="99" t="s">
        <v>1</v>
      </c>
      <c r="C312" s="99" t="str">
        <f t="shared" si="7"/>
        <v>Waimate District_Alpine Energy</v>
      </c>
      <c r="D312" s="163">
        <v>1</v>
      </c>
    </row>
    <row r="313" spans="1:4" s="94" customFormat="1">
      <c r="A313" s="99" t="s">
        <v>54</v>
      </c>
      <c r="B313" s="99" t="s">
        <v>126</v>
      </c>
      <c r="C313" s="99" t="str">
        <f t="shared" si="7"/>
        <v>Waipa District_Waipa Networks</v>
      </c>
      <c r="D313" s="163">
        <v>1</v>
      </c>
    </row>
    <row r="314" spans="1:4" s="94" customFormat="1">
      <c r="A314" s="99" t="s">
        <v>66</v>
      </c>
      <c r="B314" s="99" t="s">
        <v>30</v>
      </c>
      <c r="C314" s="99" t="str">
        <f t="shared" si="7"/>
        <v>Wairoa District_Eastland Network</v>
      </c>
      <c r="D314" s="163">
        <v>1</v>
      </c>
    </row>
    <row r="315" spans="1:4" s="94" customFormat="1">
      <c r="A315" s="99" t="s">
        <v>44</v>
      </c>
      <c r="B315" s="96" t="s">
        <v>14</v>
      </c>
      <c r="C315" s="99" t="str">
        <f t="shared" si="7"/>
        <v>Waitakere City_Vector</v>
      </c>
      <c r="D315" s="163">
        <v>1</v>
      </c>
    </row>
    <row r="316" spans="1:4" s="94" customFormat="1">
      <c r="A316" s="99" t="s">
        <v>104</v>
      </c>
      <c r="B316" s="94" t="s">
        <v>133</v>
      </c>
      <c r="C316" s="99" t="str">
        <f t="shared" si="7"/>
        <v>Waitaki District_Network Waitaki</v>
      </c>
      <c r="D316" s="244">
        <f>SUMIF($E$184:$E$198,"=Network Waitaki",$D$184:$D$198)</f>
        <v>0.92222057295532134</v>
      </c>
    </row>
    <row r="317" spans="1:4" s="94" customFormat="1">
      <c r="A317" s="99" t="s">
        <v>104</v>
      </c>
      <c r="B317" s="94" t="s">
        <v>477</v>
      </c>
      <c r="C317" s="99" t="str">
        <f t="shared" si="7"/>
        <v>Waitaki District_OtagoNet</v>
      </c>
      <c r="D317" s="244">
        <f>SUMIF($E$184:$E$198,"=OtagoNet",$D$184:$D$198)</f>
        <v>7.7779427044678634E-2</v>
      </c>
    </row>
    <row r="318" spans="1:4" s="94" customFormat="1">
      <c r="A318" s="99" t="s">
        <v>57</v>
      </c>
      <c r="B318" s="99" t="s">
        <v>11</v>
      </c>
      <c r="C318" s="99" t="str">
        <f t="shared" si="7"/>
        <v>Waitomo District_The Lines Company</v>
      </c>
      <c r="D318" s="163">
        <v>1</v>
      </c>
    </row>
    <row r="319" spans="1:4" s="94" customFormat="1">
      <c r="A319" s="99" t="s">
        <v>74</v>
      </c>
      <c r="B319" s="99" t="s">
        <v>10</v>
      </c>
      <c r="C319" s="99" t="str">
        <f t="shared" si="7"/>
        <v>Wanganui District_Powerco</v>
      </c>
      <c r="D319" s="163">
        <v>1</v>
      </c>
    </row>
    <row r="320" spans="1:4" s="94" customFormat="1">
      <c r="A320" s="99" t="s">
        <v>84</v>
      </c>
      <c r="B320" s="96" t="s">
        <v>15</v>
      </c>
      <c r="C320" s="99" t="str">
        <f t="shared" si="7"/>
        <v>Wellington City_Wellington Electricity</v>
      </c>
      <c r="D320" s="163">
        <v>1</v>
      </c>
    </row>
    <row r="321" spans="1:5" s="94" customFormat="1">
      <c r="A321" s="99" t="s">
        <v>59</v>
      </c>
      <c r="B321" s="99" t="s">
        <v>10</v>
      </c>
      <c r="C321" s="99" t="str">
        <f t="shared" si="7"/>
        <v>Western Bay of Plenty District_Powerco</v>
      </c>
      <c r="D321" s="163">
        <v>1</v>
      </c>
    </row>
    <row r="322" spans="1:5" s="94" customFormat="1">
      <c r="A322" s="99" t="s">
        <v>94</v>
      </c>
      <c r="B322" s="96" t="s">
        <v>132</v>
      </c>
      <c r="C322" s="99" t="str">
        <f t="shared" si="7"/>
        <v>Westland District_Westpower</v>
      </c>
      <c r="D322" s="163">
        <v>1</v>
      </c>
    </row>
    <row r="323" spans="1:5" s="94" customFormat="1">
      <c r="A323" s="99" t="s">
        <v>62</v>
      </c>
      <c r="B323" s="96" t="s">
        <v>6</v>
      </c>
      <c r="C323" s="99" t="str">
        <f t="shared" si="7"/>
        <v xml:space="preserve">Whakatane District_Horizon Energy </v>
      </c>
      <c r="D323" s="163">
        <v>1</v>
      </c>
    </row>
    <row r="324" spans="1:5" s="94" customFormat="1">
      <c r="A324" s="99" t="s">
        <v>40</v>
      </c>
      <c r="B324" s="99" t="s">
        <v>124</v>
      </c>
      <c r="C324" s="99" t="str">
        <f t="shared" si="7"/>
        <v>Whangarei District_Northpower</v>
      </c>
      <c r="D324" s="163">
        <v>1</v>
      </c>
    </row>
    <row r="325" spans="1:5" s="94" customFormat="1">
      <c r="A325" s="99"/>
      <c r="B325" s="99"/>
      <c r="C325" s="99"/>
      <c r="D325" s="99"/>
    </row>
    <row r="326" spans="1:5" s="94" customFormat="1">
      <c r="A326" s="99"/>
      <c r="B326" s="99"/>
      <c r="C326" s="99"/>
      <c r="D326" s="99"/>
    </row>
    <row r="327" spans="1:5" s="94" customFormat="1">
      <c r="A327" s="99"/>
      <c r="B327" s="99"/>
      <c r="C327" s="99"/>
      <c r="D327" s="99"/>
    </row>
    <row r="328" spans="1:5" s="94" customFormat="1">
      <c r="A328" s="99"/>
      <c r="B328" s="99"/>
      <c r="C328" s="99"/>
      <c r="D328" s="99"/>
    </row>
    <row r="329" spans="1:5" s="45" customFormat="1" ht="12.75" customHeight="1">
      <c r="B329" s="46"/>
    </row>
    <row r="330" spans="1:5" s="45" customFormat="1" ht="6" customHeight="1"/>
    <row r="333" spans="1:5">
      <c r="B333" s="5"/>
    </row>
    <row r="334" spans="1:5" s="184" customFormat="1" ht="18.75">
      <c r="A334" s="16" t="s">
        <v>520</v>
      </c>
      <c r="B334" s="158"/>
      <c r="C334" s="158"/>
      <c r="D334" s="158"/>
      <c r="E334" s="158"/>
    </row>
    <row r="335" spans="1:5" s="77" customFormat="1">
      <c r="A335" s="22" t="s">
        <v>396</v>
      </c>
    </row>
    <row r="336" spans="1:5">
      <c r="E336" s="6" t="s">
        <v>542</v>
      </c>
    </row>
    <row r="337" spans="1:5" s="74" customFormat="1">
      <c r="A337" s="198" t="s">
        <v>355</v>
      </c>
      <c r="B337" s="198" t="s">
        <v>35</v>
      </c>
      <c r="C337" s="198" t="s">
        <v>356</v>
      </c>
      <c r="D337" s="198" t="s">
        <v>357</v>
      </c>
      <c r="E337" s="198" t="s">
        <v>408</v>
      </c>
    </row>
    <row r="338" spans="1:5" s="74" customFormat="1">
      <c r="A338" s="167" t="s">
        <v>144</v>
      </c>
      <c r="B338" s="74" t="s">
        <v>101</v>
      </c>
      <c r="C338" s="74" t="s">
        <v>358</v>
      </c>
      <c r="D338" s="74" t="s">
        <v>1</v>
      </c>
      <c r="E338" s="199" t="str">
        <f>VLOOKUP($B338,$A$94:$G$166,6,FALSE)</f>
        <v>Canterbury</v>
      </c>
    </row>
    <row r="339" spans="1:5" s="74" customFormat="1">
      <c r="A339" s="74" t="s">
        <v>145</v>
      </c>
      <c r="B339" s="74" t="s">
        <v>97</v>
      </c>
      <c r="C339" s="74" t="s">
        <v>27</v>
      </c>
      <c r="D339" s="74" t="s">
        <v>359</v>
      </c>
      <c r="E339" s="199" t="str">
        <f t="shared" ref="E339:E402" si="8">VLOOKUP($B339,$A$94:$G$166,6,FALSE)</f>
        <v>Canterbury</v>
      </c>
    </row>
    <row r="340" spans="1:5" s="74" customFormat="1">
      <c r="A340" s="74" t="s">
        <v>146</v>
      </c>
      <c r="B340" s="74" t="s">
        <v>97</v>
      </c>
      <c r="C340" s="74" t="s">
        <v>27</v>
      </c>
      <c r="D340" s="74" t="s">
        <v>359</v>
      </c>
      <c r="E340" s="199" t="str">
        <f t="shared" si="8"/>
        <v>Canterbury</v>
      </c>
    </row>
    <row r="341" spans="1:5" s="74" customFormat="1">
      <c r="A341" s="166" t="s">
        <v>148</v>
      </c>
      <c r="B341" s="74" t="s">
        <v>43</v>
      </c>
      <c r="C341" s="74" t="s">
        <v>360</v>
      </c>
      <c r="D341" s="167" t="s">
        <v>361</v>
      </c>
      <c r="E341" s="199" t="str">
        <f t="shared" si="8"/>
        <v>Auckland</v>
      </c>
    </row>
    <row r="342" spans="1:5" s="74" customFormat="1">
      <c r="A342" s="166" t="s">
        <v>149</v>
      </c>
      <c r="B342" s="74" t="s">
        <v>43</v>
      </c>
      <c r="C342" s="74" t="s">
        <v>360</v>
      </c>
      <c r="D342" s="74" t="s">
        <v>361</v>
      </c>
      <c r="E342" s="199" t="str">
        <f t="shared" si="8"/>
        <v>Auckland</v>
      </c>
    </row>
    <row r="343" spans="1:5" s="74" customFormat="1">
      <c r="A343" s="166" t="s">
        <v>151</v>
      </c>
      <c r="B343" s="74" t="s">
        <v>98</v>
      </c>
      <c r="C343" s="74" t="s">
        <v>362</v>
      </c>
      <c r="D343" s="74" t="s">
        <v>359</v>
      </c>
      <c r="E343" s="199" t="str">
        <f t="shared" si="8"/>
        <v>Canterbury</v>
      </c>
    </row>
    <row r="344" spans="1:5" s="74" customFormat="1">
      <c r="A344" s="166" t="s">
        <v>153</v>
      </c>
      <c r="B344" s="74" t="s">
        <v>99</v>
      </c>
      <c r="C344" s="74" t="s">
        <v>27</v>
      </c>
      <c r="D344" s="74" t="s">
        <v>363</v>
      </c>
      <c r="E344" s="199" t="str">
        <f t="shared" si="8"/>
        <v>Canterbury</v>
      </c>
    </row>
    <row r="345" spans="1:5" s="74" customFormat="1">
      <c r="A345" s="166" t="s">
        <v>154</v>
      </c>
      <c r="B345" s="74" t="s">
        <v>99</v>
      </c>
      <c r="C345" s="74" t="s">
        <v>27</v>
      </c>
      <c r="D345" s="74" t="s">
        <v>363</v>
      </c>
      <c r="E345" s="199" t="str">
        <f t="shared" si="8"/>
        <v>Canterbury</v>
      </c>
    </row>
    <row r="346" spans="1:5" s="74" customFormat="1">
      <c r="A346" s="166" t="s">
        <v>155</v>
      </c>
      <c r="B346" s="74" t="s">
        <v>96</v>
      </c>
      <c r="C346" s="74" t="s">
        <v>27</v>
      </c>
      <c r="D346" s="74" t="s">
        <v>364</v>
      </c>
      <c r="E346" s="199" t="str">
        <f t="shared" si="8"/>
        <v>Canterbury</v>
      </c>
    </row>
    <row r="347" spans="1:5" s="74" customFormat="1">
      <c r="A347" s="166" t="s">
        <v>157</v>
      </c>
      <c r="B347" s="74" t="s">
        <v>93</v>
      </c>
      <c r="C347" s="74" t="s">
        <v>362</v>
      </c>
      <c r="D347" s="74" t="s">
        <v>365</v>
      </c>
      <c r="E347" s="199" t="str">
        <f t="shared" si="8"/>
        <v>Upper South Island</v>
      </c>
    </row>
    <row r="348" spans="1:5" s="74" customFormat="1">
      <c r="A348" s="166" t="s">
        <v>158</v>
      </c>
      <c r="B348" s="74" t="s">
        <v>108</v>
      </c>
      <c r="C348" s="74" t="s">
        <v>366</v>
      </c>
      <c r="D348" s="74" t="s">
        <v>367</v>
      </c>
      <c r="E348" s="199" t="str">
        <f t="shared" si="8"/>
        <v>Otago</v>
      </c>
    </row>
    <row r="349" spans="1:5" s="74" customFormat="1">
      <c r="A349" s="166" t="s">
        <v>159</v>
      </c>
      <c r="B349" s="74" t="s">
        <v>110</v>
      </c>
      <c r="C349" s="74" t="s">
        <v>366</v>
      </c>
      <c r="D349" s="74" t="s">
        <v>364</v>
      </c>
      <c r="E349" s="199" t="str">
        <f t="shared" si="8"/>
        <v>Southland</v>
      </c>
    </row>
    <row r="350" spans="1:5" s="74" customFormat="1">
      <c r="A350" s="166" t="s">
        <v>160</v>
      </c>
      <c r="B350" s="74" t="s">
        <v>90</v>
      </c>
      <c r="C350" s="74" t="s">
        <v>368</v>
      </c>
      <c r="D350" s="74" t="s">
        <v>369</v>
      </c>
      <c r="E350" s="199" t="str">
        <f t="shared" si="8"/>
        <v>Upper South Island</v>
      </c>
    </row>
    <row r="351" spans="1:5" s="74" customFormat="1">
      <c r="A351" s="166" t="s">
        <v>161</v>
      </c>
      <c r="B351" s="74" t="s">
        <v>48</v>
      </c>
      <c r="C351" s="74" t="s">
        <v>19</v>
      </c>
      <c r="D351" s="74" t="s">
        <v>370</v>
      </c>
      <c r="E351" s="199" t="str">
        <f t="shared" si="8"/>
        <v>Auckland</v>
      </c>
    </row>
    <row r="352" spans="1:5" s="74" customFormat="1">
      <c r="A352" s="166" t="s">
        <v>162</v>
      </c>
      <c r="B352" s="74" t="s">
        <v>48</v>
      </c>
      <c r="C352" s="74" t="s">
        <v>19</v>
      </c>
      <c r="D352" s="74" t="s">
        <v>370</v>
      </c>
      <c r="E352" s="199" t="str">
        <f t="shared" si="8"/>
        <v>Auckland</v>
      </c>
    </row>
    <row r="353" spans="1:5" s="74" customFormat="1">
      <c r="A353" s="166" t="s">
        <v>164</v>
      </c>
      <c r="B353" s="74" t="s">
        <v>76</v>
      </c>
      <c r="C353" s="74" t="s">
        <v>371</v>
      </c>
      <c r="D353" s="74" t="s">
        <v>372</v>
      </c>
      <c r="E353" s="199" t="str">
        <f t="shared" si="8"/>
        <v>Manawatu-Wanganui</v>
      </c>
    </row>
    <row r="354" spans="1:5" s="74" customFormat="1">
      <c r="A354" s="166" t="s">
        <v>165</v>
      </c>
      <c r="B354" s="74" t="s">
        <v>76</v>
      </c>
      <c r="C354" s="74" t="s">
        <v>371</v>
      </c>
      <c r="D354" s="74" t="s">
        <v>364</v>
      </c>
      <c r="E354" s="199" t="str">
        <f t="shared" si="8"/>
        <v>Manawatu-Wanganui</v>
      </c>
    </row>
    <row r="355" spans="1:5" s="74" customFormat="1">
      <c r="A355" s="166" t="s">
        <v>166</v>
      </c>
      <c r="B355" s="74" t="s">
        <v>104</v>
      </c>
      <c r="C355" s="74" t="s">
        <v>366</v>
      </c>
      <c r="D355" s="74" t="s">
        <v>364</v>
      </c>
      <c r="E355" s="199" t="str">
        <f t="shared" si="8"/>
        <v>Otago</v>
      </c>
    </row>
    <row r="356" spans="1:5" s="74" customFormat="1">
      <c r="A356" s="166" t="s">
        <v>167</v>
      </c>
      <c r="B356" s="74" t="s">
        <v>40</v>
      </c>
      <c r="C356" s="74" t="s">
        <v>360</v>
      </c>
      <c r="D356" s="74" t="s">
        <v>373</v>
      </c>
      <c r="E356" s="199" t="str">
        <f t="shared" si="8"/>
        <v>Northland</v>
      </c>
    </row>
    <row r="357" spans="1:5" s="74" customFormat="1">
      <c r="A357" s="166" t="s">
        <v>168</v>
      </c>
      <c r="B357" s="74" t="s">
        <v>74</v>
      </c>
      <c r="C357" s="74" t="s">
        <v>371</v>
      </c>
      <c r="D357" s="74" t="s">
        <v>372</v>
      </c>
      <c r="E357" s="199" t="str">
        <f t="shared" si="8"/>
        <v>Manawatu-Wanganui</v>
      </c>
    </row>
    <row r="358" spans="1:5" s="74" customFormat="1">
      <c r="A358" s="166" t="s">
        <v>169</v>
      </c>
      <c r="B358" s="74" t="s">
        <v>97</v>
      </c>
      <c r="C358" s="74" t="s">
        <v>27</v>
      </c>
      <c r="D358" s="74" t="s">
        <v>359</v>
      </c>
      <c r="E358" s="199" t="str">
        <f t="shared" si="8"/>
        <v>Canterbury</v>
      </c>
    </row>
    <row r="359" spans="1:5" s="74" customFormat="1">
      <c r="A359" s="166" t="s">
        <v>170</v>
      </c>
      <c r="B359" s="74" t="s">
        <v>97</v>
      </c>
      <c r="C359" s="74" t="s">
        <v>27</v>
      </c>
      <c r="D359" s="74" t="s">
        <v>359</v>
      </c>
      <c r="E359" s="199" t="str">
        <f t="shared" si="8"/>
        <v>Canterbury</v>
      </c>
    </row>
    <row r="360" spans="1:5" s="74" customFormat="1">
      <c r="A360" s="166" t="s">
        <v>173</v>
      </c>
      <c r="B360" s="74" t="s">
        <v>54</v>
      </c>
      <c r="C360" s="74" t="s">
        <v>20</v>
      </c>
      <c r="D360" s="74" t="s">
        <v>374</v>
      </c>
      <c r="E360" s="199" t="str">
        <f t="shared" si="8"/>
        <v>Waikato</v>
      </c>
    </row>
    <row r="361" spans="1:5" s="74" customFormat="1">
      <c r="A361" s="166" t="s">
        <v>174</v>
      </c>
      <c r="B361" s="74" t="s">
        <v>98</v>
      </c>
      <c r="C361" s="74" t="s">
        <v>362</v>
      </c>
      <c r="D361" s="74" t="s">
        <v>359</v>
      </c>
      <c r="E361" s="199" t="str">
        <f t="shared" si="8"/>
        <v>Canterbury</v>
      </c>
    </row>
    <row r="362" spans="1:5" s="74" customFormat="1">
      <c r="A362" s="166" t="s">
        <v>175</v>
      </c>
      <c r="B362" s="74" t="s">
        <v>105</v>
      </c>
      <c r="C362" s="74" t="s">
        <v>366</v>
      </c>
      <c r="D362" s="74" t="s">
        <v>375</v>
      </c>
      <c r="E362" s="199" t="str">
        <f t="shared" si="8"/>
        <v>Otago</v>
      </c>
    </row>
    <row r="363" spans="1:5" s="74" customFormat="1">
      <c r="A363" s="166" t="s">
        <v>176</v>
      </c>
      <c r="B363" s="74" t="s">
        <v>98</v>
      </c>
      <c r="C363" s="74" t="s">
        <v>27</v>
      </c>
      <c r="D363" s="74" t="s">
        <v>359</v>
      </c>
      <c r="E363" s="199" t="str">
        <f t="shared" si="8"/>
        <v>Canterbury</v>
      </c>
    </row>
    <row r="364" spans="1:5" s="74" customFormat="1">
      <c r="A364" s="166" t="s">
        <v>177</v>
      </c>
      <c r="B364" s="74" t="s">
        <v>84</v>
      </c>
      <c r="C364" s="74" t="s">
        <v>25</v>
      </c>
      <c r="D364" s="74" t="s">
        <v>376</v>
      </c>
      <c r="E364" s="199" t="str">
        <f t="shared" si="8"/>
        <v>Wellington</v>
      </c>
    </row>
    <row r="365" spans="1:5" s="74" customFormat="1">
      <c r="A365" s="166" t="s">
        <v>178</v>
      </c>
      <c r="B365" s="74" t="s">
        <v>84</v>
      </c>
      <c r="C365" s="74" t="s">
        <v>25</v>
      </c>
      <c r="D365" s="74" t="s">
        <v>376</v>
      </c>
      <c r="E365" s="199" t="str">
        <f t="shared" si="8"/>
        <v>Wellington</v>
      </c>
    </row>
    <row r="366" spans="1:5" s="74" customFormat="1">
      <c r="A366" s="166" t="s">
        <v>180</v>
      </c>
      <c r="B366" s="74" t="s">
        <v>70</v>
      </c>
      <c r="C366" s="74" t="s">
        <v>23</v>
      </c>
      <c r="D366" s="74" t="s">
        <v>372</v>
      </c>
      <c r="E366" s="199" t="str">
        <f t="shared" si="8"/>
        <v>Taranaki</v>
      </c>
    </row>
    <row r="367" spans="1:5" s="74" customFormat="1">
      <c r="A367" s="166" t="s">
        <v>181</v>
      </c>
      <c r="B367" s="74" t="s">
        <v>95</v>
      </c>
      <c r="C367" s="74" t="s">
        <v>27</v>
      </c>
      <c r="D367" s="74" t="s">
        <v>377</v>
      </c>
      <c r="E367" s="199" t="str">
        <f t="shared" si="8"/>
        <v>Canterbury</v>
      </c>
    </row>
    <row r="368" spans="1:5" s="74" customFormat="1">
      <c r="A368" s="166" t="s">
        <v>182</v>
      </c>
      <c r="B368" s="74" t="s">
        <v>105</v>
      </c>
      <c r="C368" s="74" t="s">
        <v>366</v>
      </c>
      <c r="D368" s="74" t="s">
        <v>375</v>
      </c>
      <c r="E368" s="199" t="str">
        <f t="shared" si="8"/>
        <v>Otago</v>
      </c>
    </row>
    <row r="369" spans="1:5" s="74" customFormat="1">
      <c r="A369" s="166" t="s">
        <v>183</v>
      </c>
      <c r="B369" s="74" t="s">
        <v>41</v>
      </c>
      <c r="C369" s="74" t="s">
        <v>360</v>
      </c>
      <c r="D369" s="74" t="s">
        <v>373</v>
      </c>
      <c r="E369" s="199" t="str">
        <f t="shared" si="8"/>
        <v>Northland</v>
      </c>
    </row>
    <row r="370" spans="1:5" s="74" customFormat="1">
      <c r="A370" s="166" t="s">
        <v>184</v>
      </c>
      <c r="B370" s="74" t="s">
        <v>93</v>
      </c>
      <c r="C370" s="74" t="s">
        <v>362</v>
      </c>
      <c r="D370" s="74" t="s">
        <v>365</v>
      </c>
      <c r="E370" s="199" t="str">
        <f t="shared" si="8"/>
        <v>Upper South Island</v>
      </c>
    </row>
    <row r="371" spans="1:5" s="74" customFormat="1">
      <c r="A371" s="166" t="s">
        <v>185</v>
      </c>
      <c r="B371" s="74" t="s">
        <v>78</v>
      </c>
      <c r="C371" s="74" t="s">
        <v>371</v>
      </c>
      <c r="D371" s="74" t="s">
        <v>378</v>
      </c>
      <c r="E371" s="199" t="str">
        <f t="shared" si="8"/>
        <v>Manawatu-Wanganui</v>
      </c>
    </row>
    <row r="372" spans="1:5" s="74" customFormat="1">
      <c r="A372" s="166" t="s">
        <v>186</v>
      </c>
      <c r="B372" s="74" t="s">
        <v>62</v>
      </c>
      <c r="C372" s="74" t="s">
        <v>379</v>
      </c>
      <c r="D372" s="74" t="s">
        <v>380</v>
      </c>
      <c r="E372" s="199" t="str">
        <f t="shared" si="8"/>
        <v>Bay of Plenty</v>
      </c>
    </row>
    <row r="373" spans="1:5" s="74" customFormat="1">
      <c r="A373" s="166" t="s">
        <v>187</v>
      </c>
      <c r="B373" s="74" t="s">
        <v>109</v>
      </c>
      <c r="C373" s="74" t="s">
        <v>366</v>
      </c>
      <c r="D373" s="74" t="s">
        <v>381</v>
      </c>
      <c r="E373" s="199" t="str">
        <f t="shared" si="8"/>
        <v>Southland</v>
      </c>
    </row>
    <row r="374" spans="1:5" s="74" customFormat="1">
      <c r="A374" s="166" t="s">
        <v>188</v>
      </c>
      <c r="B374" s="74" t="s">
        <v>67</v>
      </c>
      <c r="C374" s="74" t="s">
        <v>382</v>
      </c>
      <c r="D374" s="74" t="s">
        <v>383</v>
      </c>
      <c r="E374" s="199" t="str">
        <f t="shared" si="8"/>
        <v>Gisborne-Hawke's Bay</v>
      </c>
    </row>
    <row r="375" spans="1:5" s="74" customFormat="1">
      <c r="A375" s="166" t="s">
        <v>189</v>
      </c>
      <c r="B375" s="74" t="s">
        <v>106</v>
      </c>
      <c r="C375" s="74" t="s">
        <v>366</v>
      </c>
      <c r="D375" s="74" t="s">
        <v>375</v>
      </c>
      <c r="E375" s="199" t="str">
        <f t="shared" si="8"/>
        <v>Otago</v>
      </c>
    </row>
    <row r="376" spans="1:5" s="74" customFormat="1">
      <c r="A376" s="166" t="s">
        <v>190</v>
      </c>
      <c r="B376" s="74" t="s">
        <v>83</v>
      </c>
      <c r="C376" s="74" t="s">
        <v>25</v>
      </c>
      <c r="D376" s="74" t="s">
        <v>376</v>
      </c>
      <c r="E376" s="199" t="str">
        <f t="shared" si="8"/>
        <v>Wellington</v>
      </c>
    </row>
    <row r="377" spans="1:5" s="74" customFormat="1">
      <c r="A377" s="166" t="s">
        <v>192</v>
      </c>
      <c r="B377" s="74" t="s">
        <v>65</v>
      </c>
      <c r="C377" s="74" t="s">
        <v>382</v>
      </c>
      <c r="D377" s="167" t="s">
        <v>384</v>
      </c>
      <c r="E377" s="199" t="str">
        <f t="shared" si="8"/>
        <v>Gisborne-Hawke's Bay</v>
      </c>
    </row>
    <row r="378" spans="1:5" s="74" customFormat="1">
      <c r="A378" s="166" t="s">
        <v>193</v>
      </c>
      <c r="B378" s="74" t="s">
        <v>48</v>
      </c>
      <c r="C378" s="74" t="s">
        <v>19</v>
      </c>
      <c r="D378" s="74" t="s">
        <v>364</v>
      </c>
      <c r="E378" s="199" t="str">
        <f t="shared" si="8"/>
        <v>Auckland</v>
      </c>
    </row>
    <row r="379" spans="1:5" s="74" customFormat="1">
      <c r="A379" s="166" t="s">
        <v>194</v>
      </c>
      <c r="B379" s="74" t="s">
        <v>48</v>
      </c>
      <c r="C379" s="74" t="s">
        <v>19</v>
      </c>
      <c r="D379" s="74" t="s">
        <v>370</v>
      </c>
      <c r="E379" s="199" t="str">
        <f t="shared" si="8"/>
        <v>Auckland</v>
      </c>
    </row>
    <row r="380" spans="1:5" s="74" customFormat="1">
      <c r="A380" s="166" t="s">
        <v>195</v>
      </c>
      <c r="B380" s="74" t="s">
        <v>110</v>
      </c>
      <c r="C380" s="74" t="s">
        <v>366</v>
      </c>
      <c r="D380" s="74" t="s">
        <v>381</v>
      </c>
      <c r="E380" s="199" t="str">
        <f t="shared" si="8"/>
        <v>Southland</v>
      </c>
    </row>
    <row r="381" spans="1:5" s="74" customFormat="1">
      <c r="A381" s="166" t="s">
        <v>196</v>
      </c>
      <c r="B381" s="74" t="s">
        <v>93</v>
      </c>
      <c r="C381" s="74" t="s">
        <v>362</v>
      </c>
      <c r="D381" s="74" t="s">
        <v>365</v>
      </c>
      <c r="E381" s="199" t="str">
        <f t="shared" si="8"/>
        <v>Upper South Island</v>
      </c>
    </row>
    <row r="382" spans="1:5" s="74" customFormat="1">
      <c r="A382" s="166" t="s">
        <v>197</v>
      </c>
      <c r="B382" s="74" t="s">
        <v>87</v>
      </c>
      <c r="C382" s="74" t="s">
        <v>25</v>
      </c>
      <c r="D382" s="74" t="s">
        <v>372</v>
      </c>
      <c r="E382" s="199" t="str">
        <f t="shared" si="8"/>
        <v>Wellington</v>
      </c>
    </row>
    <row r="383" spans="1:5" s="74" customFormat="1">
      <c r="A383" s="166" t="s">
        <v>198</v>
      </c>
      <c r="B383" s="74" t="s">
        <v>51</v>
      </c>
      <c r="C383" s="74" t="s">
        <v>20</v>
      </c>
      <c r="D383" s="74" t="s">
        <v>125</v>
      </c>
      <c r="E383" s="199" t="str">
        <f t="shared" si="8"/>
        <v>Waikato</v>
      </c>
    </row>
    <row r="384" spans="1:5" s="74" customFormat="1">
      <c r="A384" s="166" t="s">
        <v>199</v>
      </c>
      <c r="B384" s="74" t="s">
        <v>51</v>
      </c>
      <c r="C384" s="74" t="s">
        <v>20</v>
      </c>
      <c r="D384" s="74" t="s">
        <v>125</v>
      </c>
      <c r="E384" s="199" t="str">
        <f t="shared" si="8"/>
        <v>Waikato</v>
      </c>
    </row>
    <row r="385" spans="1:5" s="74" customFormat="1">
      <c r="A385" s="166" t="s">
        <v>200</v>
      </c>
      <c r="B385" s="74" t="s">
        <v>51</v>
      </c>
      <c r="C385" s="74" t="s">
        <v>20</v>
      </c>
      <c r="D385" s="74" t="s">
        <v>364</v>
      </c>
      <c r="E385" s="199" t="str">
        <f t="shared" si="8"/>
        <v>Waikato</v>
      </c>
    </row>
    <row r="386" spans="1:5" s="74" customFormat="1">
      <c r="A386" s="166" t="s">
        <v>201</v>
      </c>
      <c r="B386" s="74" t="s">
        <v>83</v>
      </c>
      <c r="C386" s="74" t="s">
        <v>25</v>
      </c>
      <c r="D386" s="74" t="s">
        <v>376</v>
      </c>
      <c r="E386" s="199" t="str">
        <f t="shared" si="8"/>
        <v>Wellington</v>
      </c>
    </row>
    <row r="387" spans="1:5" s="74" customFormat="1">
      <c r="A387" s="166" t="s">
        <v>202</v>
      </c>
      <c r="B387" s="74" t="s">
        <v>83</v>
      </c>
      <c r="C387" s="74" t="s">
        <v>25</v>
      </c>
      <c r="D387" s="74" t="s">
        <v>376</v>
      </c>
      <c r="E387" s="199" t="str">
        <f t="shared" si="8"/>
        <v>Wellington</v>
      </c>
    </row>
    <row r="388" spans="1:5" s="74" customFormat="1">
      <c r="A388" s="166" t="s">
        <v>203</v>
      </c>
      <c r="B388" s="74" t="s">
        <v>44</v>
      </c>
      <c r="C388" s="74" t="s">
        <v>360</v>
      </c>
      <c r="D388" s="74" t="s">
        <v>361</v>
      </c>
      <c r="E388" s="199" t="str">
        <f t="shared" si="8"/>
        <v>Auckland</v>
      </c>
    </row>
    <row r="389" spans="1:5" s="74" customFormat="1">
      <c r="A389" s="166" t="s">
        <v>204</v>
      </c>
      <c r="B389" s="74" t="s">
        <v>44</v>
      </c>
      <c r="C389" s="74" t="s">
        <v>360</v>
      </c>
      <c r="D389" s="74" t="s">
        <v>361</v>
      </c>
      <c r="E389" s="199" t="str">
        <f t="shared" si="8"/>
        <v>Auckland</v>
      </c>
    </row>
    <row r="390" spans="1:5" s="74" customFormat="1">
      <c r="A390" s="166" t="s">
        <v>205</v>
      </c>
      <c r="B390" s="74" t="s">
        <v>56</v>
      </c>
      <c r="C390" s="74" t="s">
        <v>20</v>
      </c>
      <c r="D390" s="74" t="s">
        <v>372</v>
      </c>
      <c r="E390" s="199" t="str">
        <f t="shared" si="8"/>
        <v>Waikato</v>
      </c>
    </row>
    <row r="391" spans="1:5" s="74" customFormat="1">
      <c r="A391" s="166" t="s">
        <v>206</v>
      </c>
      <c r="B391" s="74" t="s">
        <v>94</v>
      </c>
      <c r="C391" s="74" t="s">
        <v>362</v>
      </c>
      <c r="D391" s="74" t="s">
        <v>365</v>
      </c>
      <c r="E391" s="199" t="str">
        <f t="shared" si="8"/>
        <v>Upper South Island</v>
      </c>
    </row>
    <row r="392" spans="1:5" s="74" customFormat="1">
      <c r="A392" s="166" t="s">
        <v>207</v>
      </c>
      <c r="B392" s="74" t="s">
        <v>51</v>
      </c>
      <c r="C392" s="74" t="s">
        <v>20</v>
      </c>
      <c r="D392" s="74" t="s">
        <v>125</v>
      </c>
      <c r="E392" s="199" t="str">
        <f t="shared" si="8"/>
        <v>Waikato</v>
      </c>
    </row>
    <row r="393" spans="1:5" s="74" customFormat="1">
      <c r="A393" s="166" t="s">
        <v>208</v>
      </c>
      <c r="B393" s="74" t="s">
        <v>98</v>
      </c>
      <c r="C393" s="74" t="s">
        <v>27</v>
      </c>
      <c r="D393" s="74" t="s">
        <v>359</v>
      </c>
      <c r="E393" s="199" t="str">
        <f t="shared" si="8"/>
        <v>Canterbury</v>
      </c>
    </row>
    <row r="394" spans="1:5" s="74" customFormat="1">
      <c r="A394" s="166" t="s">
        <v>209</v>
      </c>
      <c r="B394" s="74" t="s">
        <v>98</v>
      </c>
      <c r="C394" s="74" t="s">
        <v>27</v>
      </c>
      <c r="D394" s="74" t="s">
        <v>359</v>
      </c>
      <c r="E394" s="199" t="str">
        <f t="shared" si="8"/>
        <v>Canterbury</v>
      </c>
    </row>
    <row r="395" spans="1:5" s="74" customFormat="1">
      <c r="A395" s="166" t="s">
        <v>210</v>
      </c>
      <c r="B395" s="74" t="s">
        <v>57</v>
      </c>
      <c r="C395" s="74" t="s">
        <v>20</v>
      </c>
      <c r="D395" s="74" t="s">
        <v>11</v>
      </c>
      <c r="E395" s="199" t="str">
        <f t="shared" si="8"/>
        <v>Waikato</v>
      </c>
    </row>
    <row r="396" spans="1:5" s="74" customFormat="1">
      <c r="A396" s="166" t="s">
        <v>211</v>
      </c>
      <c r="B396" s="74" t="s">
        <v>70</v>
      </c>
      <c r="C396" s="74" t="s">
        <v>23</v>
      </c>
      <c r="D396" s="74" t="s">
        <v>372</v>
      </c>
      <c r="E396" s="199" t="str">
        <f t="shared" si="8"/>
        <v>Taranaki</v>
      </c>
    </row>
    <row r="397" spans="1:5" s="74" customFormat="1">
      <c r="A397" s="166" t="s">
        <v>212</v>
      </c>
      <c r="B397" s="74" t="s">
        <v>72</v>
      </c>
      <c r="C397" s="74" t="s">
        <v>23</v>
      </c>
      <c r="D397" s="74" t="s">
        <v>372</v>
      </c>
      <c r="E397" s="199" t="str">
        <f t="shared" si="8"/>
        <v>Taranaki</v>
      </c>
    </row>
    <row r="398" spans="1:5" s="74" customFormat="1">
      <c r="A398" s="74" t="s">
        <v>214</v>
      </c>
      <c r="B398" s="74" t="s">
        <v>72</v>
      </c>
      <c r="C398" s="74" t="s">
        <v>23</v>
      </c>
      <c r="D398" s="74" t="s">
        <v>364</v>
      </c>
      <c r="E398" s="199" t="str">
        <f t="shared" si="8"/>
        <v>Taranaki</v>
      </c>
    </row>
    <row r="399" spans="1:5" s="74" customFormat="1">
      <c r="A399" s="74" t="s">
        <v>215</v>
      </c>
      <c r="B399" s="74" t="s">
        <v>72</v>
      </c>
      <c r="C399" s="74" t="s">
        <v>23</v>
      </c>
      <c r="D399" s="74" t="s">
        <v>364</v>
      </c>
      <c r="E399" s="199" t="str">
        <f t="shared" si="8"/>
        <v>Taranaki</v>
      </c>
    </row>
    <row r="400" spans="1:5" s="74" customFormat="1">
      <c r="A400" s="166" t="s">
        <v>216</v>
      </c>
      <c r="B400" s="74" t="s">
        <v>107</v>
      </c>
      <c r="C400" s="74" t="s">
        <v>366</v>
      </c>
      <c r="D400" s="74" t="s">
        <v>375</v>
      </c>
      <c r="E400" s="199" t="str">
        <f t="shared" si="8"/>
        <v>Otago</v>
      </c>
    </row>
    <row r="401" spans="1:5" s="74" customFormat="1">
      <c r="A401" s="166" t="s">
        <v>217</v>
      </c>
      <c r="B401" s="74" t="s">
        <v>107</v>
      </c>
      <c r="C401" s="74" t="s">
        <v>366</v>
      </c>
      <c r="D401" s="74" t="s">
        <v>375</v>
      </c>
      <c r="E401" s="199" t="str">
        <f t="shared" si="8"/>
        <v>Otago</v>
      </c>
    </row>
    <row r="402" spans="1:5" s="74" customFormat="1">
      <c r="A402" s="166" t="s">
        <v>218</v>
      </c>
      <c r="B402" s="74" t="s">
        <v>111</v>
      </c>
      <c r="C402" s="74" t="s">
        <v>366</v>
      </c>
      <c r="D402" s="167" t="s">
        <v>385</v>
      </c>
      <c r="E402" s="199" t="str">
        <f t="shared" si="8"/>
        <v>Southland</v>
      </c>
    </row>
    <row r="403" spans="1:5" s="74" customFormat="1">
      <c r="A403" s="166" t="s">
        <v>219</v>
      </c>
      <c r="B403" s="74" t="s">
        <v>97</v>
      </c>
      <c r="C403" s="74" t="s">
        <v>27</v>
      </c>
      <c r="D403" s="74" t="s">
        <v>359</v>
      </c>
      <c r="E403" s="199" t="str">
        <f t="shared" ref="E403:E466" si="9">VLOOKUP($B403,$A$94:$G$166,6,FALSE)</f>
        <v>Canterbury</v>
      </c>
    </row>
    <row r="404" spans="1:5" s="74" customFormat="1">
      <c r="A404" s="166" t="s">
        <v>220</v>
      </c>
      <c r="B404" s="74" t="s">
        <v>97</v>
      </c>
      <c r="C404" s="74" t="s">
        <v>27</v>
      </c>
      <c r="D404" s="74" t="s">
        <v>359</v>
      </c>
      <c r="E404" s="199" t="str">
        <f t="shared" si="9"/>
        <v>Canterbury</v>
      </c>
    </row>
    <row r="405" spans="1:5" s="74" customFormat="1">
      <c r="A405" s="166" t="s">
        <v>221</v>
      </c>
      <c r="B405" s="74" t="s">
        <v>96</v>
      </c>
      <c r="C405" s="74" t="s">
        <v>27</v>
      </c>
      <c r="D405" s="74" t="s">
        <v>377</v>
      </c>
      <c r="E405" s="199" t="str">
        <f t="shared" si="9"/>
        <v>Canterbury</v>
      </c>
    </row>
    <row r="406" spans="1:5" s="74" customFormat="1">
      <c r="A406" s="166" t="s">
        <v>222</v>
      </c>
      <c r="B406" s="74" t="s">
        <v>63</v>
      </c>
      <c r="C406" s="74" t="s">
        <v>379</v>
      </c>
      <c r="D406" s="74" t="s">
        <v>380</v>
      </c>
      <c r="E406" s="199" t="str">
        <f t="shared" si="9"/>
        <v>Bay of Plenty</v>
      </c>
    </row>
    <row r="407" spans="1:5" s="74" customFormat="1">
      <c r="A407" s="166" t="s">
        <v>223</v>
      </c>
      <c r="B407" s="74" t="s">
        <v>63</v>
      </c>
      <c r="C407" s="74" t="s">
        <v>379</v>
      </c>
      <c r="D407" s="74" t="s">
        <v>364</v>
      </c>
      <c r="E407" s="199" t="str">
        <f t="shared" si="9"/>
        <v>Bay of Plenty</v>
      </c>
    </row>
    <row r="408" spans="1:5" s="74" customFormat="1">
      <c r="A408" s="166" t="s">
        <v>224</v>
      </c>
      <c r="B408" s="74" t="s">
        <v>63</v>
      </c>
      <c r="C408" s="74" t="s">
        <v>379</v>
      </c>
      <c r="D408" s="74" t="s">
        <v>364</v>
      </c>
      <c r="E408" s="199" t="str">
        <f t="shared" si="9"/>
        <v>Bay of Plenty</v>
      </c>
    </row>
    <row r="409" spans="1:5" s="74" customFormat="1">
      <c r="A409" s="166" t="s">
        <v>225</v>
      </c>
      <c r="B409" s="74" t="s">
        <v>40</v>
      </c>
      <c r="C409" s="74" t="s">
        <v>360</v>
      </c>
      <c r="D409" s="74" t="s">
        <v>373</v>
      </c>
      <c r="E409" s="199" t="str">
        <f t="shared" si="9"/>
        <v>Northland</v>
      </c>
    </row>
    <row r="410" spans="1:5" s="74" customFormat="1">
      <c r="A410" s="166" t="s">
        <v>226</v>
      </c>
      <c r="B410" s="74" t="s">
        <v>88</v>
      </c>
      <c r="C410" s="74" t="s">
        <v>368</v>
      </c>
      <c r="D410" s="74" t="s">
        <v>386</v>
      </c>
      <c r="E410" s="199" t="str">
        <f t="shared" si="9"/>
        <v>Upper South Island</v>
      </c>
    </row>
    <row r="411" spans="1:5" s="74" customFormat="1">
      <c r="A411" s="166" t="s">
        <v>227</v>
      </c>
      <c r="B411" s="74" t="s">
        <v>56</v>
      </c>
      <c r="C411" s="74" t="s">
        <v>20</v>
      </c>
      <c r="D411" s="74" t="s">
        <v>364</v>
      </c>
      <c r="E411" s="199" t="str">
        <f t="shared" si="9"/>
        <v>Waikato</v>
      </c>
    </row>
    <row r="412" spans="1:5" s="74" customFormat="1">
      <c r="A412" s="166" t="s">
        <v>228</v>
      </c>
      <c r="B412" s="74" t="s">
        <v>56</v>
      </c>
      <c r="C412" s="74" t="s">
        <v>20</v>
      </c>
      <c r="D412" s="74" t="s">
        <v>364</v>
      </c>
      <c r="E412" s="199" t="str">
        <f t="shared" si="9"/>
        <v>Waikato</v>
      </c>
    </row>
    <row r="413" spans="1:5" s="74" customFormat="1">
      <c r="A413" s="166" t="s">
        <v>229</v>
      </c>
      <c r="B413" s="74" t="s">
        <v>56</v>
      </c>
      <c r="C413" s="74" t="s">
        <v>20</v>
      </c>
      <c r="D413" s="74" t="s">
        <v>372</v>
      </c>
      <c r="E413" s="199" t="str">
        <f t="shared" si="9"/>
        <v>Waikato</v>
      </c>
    </row>
    <row r="414" spans="1:5" s="74" customFormat="1">
      <c r="A414" s="166" t="s">
        <v>230</v>
      </c>
      <c r="B414" s="74" t="s">
        <v>91</v>
      </c>
      <c r="C414" s="74" t="s">
        <v>27</v>
      </c>
      <c r="D414" s="74" t="s">
        <v>377</v>
      </c>
      <c r="E414" s="199" t="str">
        <f t="shared" si="9"/>
        <v>Canterbury</v>
      </c>
    </row>
    <row r="415" spans="1:5" s="74" customFormat="1">
      <c r="A415" s="166" t="s">
        <v>231</v>
      </c>
      <c r="B415" s="74" t="s">
        <v>60</v>
      </c>
      <c r="C415" s="74" t="s">
        <v>379</v>
      </c>
      <c r="D415" s="74" t="s">
        <v>372</v>
      </c>
      <c r="E415" s="199" t="str">
        <f t="shared" si="9"/>
        <v>Bay of Plenty</v>
      </c>
    </row>
    <row r="416" spans="1:5" s="74" customFormat="1">
      <c r="A416" s="166" t="s">
        <v>232</v>
      </c>
      <c r="B416" s="74" t="s">
        <v>39</v>
      </c>
      <c r="C416" s="74" t="s">
        <v>360</v>
      </c>
      <c r="D416" s="74" t="s">
        <v>387</v>
      </c>
      <c r="E416" s="199" t="str">
        <f t="shared" si="9"/>
        <v>Northland</v>
      </c>
    </row>
    <row r="417" spans="1:5" s="74" customFormat="1">
      <c r="A417" s="166" t="s">
        <v>234</v>
      </c>
      <c r="B417" s="74" t="s">
        <v>49</v>
      </c>
      <c r="C417" s="74" t="s">
        <v>20</v>
      </c>
      <c r="D417" s="74" t="s">
        <v>372</v>
      </c>
      <c r="E417" s="199" t="str">
        <f t="shared" si="9"/>
        <v>Waikato</v>
      </c>
    </row>
    <row r="418" spans="1:5" s="74" customFormat="1">
      <c r="A418" s="166" t="s">
        <v>235</v>
      </c>
      <c r="B418" s="74" t="s">
        <v>39</v>
      </c>
      <c r="C418" s="74" t="s">
        <v>360</v>
      </c>
      <c r="D418" s="74" t="s">
        <v>387</v>
      </c>
      <c r="E418" s="199" t="str">
        <f t="shared" si="9"/>
        <v>Northland</v>
      </c>
    </row>
    <row r="419" spans="1:5" s="74" customFormat="1">
      <c r="A419" s="166" t="s">
        <v>236</v>
      </c>
      <c r="B419" s="74" t="s">
        <v>94</v>
      </c>
      <c r="C419" s="74" t="s">
        <v>362</v>
      </c>
      <c r="D419" s="74" t="s">
        <v>365</v>
      </c>
      <c r="E419" s="199" t="str">
        <f t="shared" si="9"/>
        <v>Upper South Island</v>
      </c>
    </row>
    <row r="420" spans="1:5" s="74" customFormat="1">
      <c r="A420" s="166" t="s">
        <v>237</v>
      </c>
      <c r="B420" s="74" t="s">
        <v>84</v>
      </c>
      <c r="C420" s="74" t="s">
        <v>25</v>
      </c>
      <c r="D420" s="74" t="s">
        <v>376</v>
      </c>
      <c r="E420" s="199" t="str">
        <f t="shared" si="9"/>
        <v>Wellington</v>
      </c>
    </row>
    <row r="421" spans="1:5" s="74" customFormat="1">
      <c r="A421" s="166" t="s">
        <v>238</v>
      </c>
      <c r="B421" s="74" t="s">
        <v>56</v>
      </c>
      <c r="C421" s="74" t="s">
        <v>20</v>
      </c>
      <c r="D421" s="74" t="s">
        <v>364</v>
      </c>
      <c r="E421" s="199" t="str">
        <f t="shared" si="9"/>
        <v>Waikato</v>
      </c>
    </row>
    <row r="422" spans="1:5" s="74" customFormat="1">
      <c r="A422" s="166" t="s">
        <v>239</v>
      </c>
      <c r="B422" s="74" t="s">
        <v>56</v>
      </c>
      <c r="C422" s="74" t="s">
        <v>20</v>
      </c>
      <c r="D422" s="74" t="s">
        <v>364</v>
      </c>
      <c r="E422" s="199" t="str">
        <f t="shared" si="9"/>
        <v>Waikato</v>
      </c>
    </row>
    <row r="423" spans="1:5" s="74" customFormat="1">
      <c r="A423" s="166" t="s">
        <v>240</v>
      </c>
      <c r="B423" s="74" t="s">
        <v>77</v>
      </c>
      <c r="C423" s="74" t="s">
        <v>371</v>
      </c>
      <c r="D423" s="74" t="s">
        <v>372</v>
      </c>
      <c r="E423" s="199" t="str">
        <f t="shared" si="9"/>
        <v>Manawatu-Wanganui</v>
      </c>
    </row>
    <row r="424" spans="1:5" s="74" customFormat="1">
      <c r="A424" s="166" t="s">
        <v>241</v>
      </c>
      <c r="B424" s="74" t="s">
        <v>62</v>
      </c>
      <c r="C424" s="74" t="s">
        <v>379</v>
      </c>
      <c r="D424" s="74" t="s">
        <v>364</v>
      </c>
      <c r="E424" s="199" t="str">
        <f t="shared" si="9"/>
        <v>Bay of Plenty</v>
      </c>
    </row>
    <row r="425" spans="1:5" s="74" customFormat="1">
      <c r="A425" s="166" t="s">
        <v>242</v>
      </c>
      <c r="B425" s="74" t="s">
        <v>88</v>
      </c>
      <c r="C425" s="74" t="s">
        <v>368</v>
      </c>
      <c r="D425" s="74" t="s">
        <v>386</v>
      </c>
      <c r="E425" s="199" t="str">
        <f t="shared" si="9"/>
        <v>Upper South Island</v>
      </c>
    </row>
    <row r="426" spans="1:5" s="74" customFormat="1">
      <c r="A426" s="166" t="s">
        <v>244</v>
      </c>
      <c r="B426" s="74" t="s">
        <v>51</v>
      </c>
      <c r="C426" s="74" t="s">
        <v>19</v>
      </c>
      <c r="D426" s="74" t="s">
        <v>125</v>
      </c>
      <c r="E426" s="199" t="str">
        <f t="shared" si="9"/>
        <v>Waikato</v>
      </c>
    </row>
    <row r="427" spans="1:5" s="74" customFormat="1">
      <c r="A427" s="166" t="s">
        <v>245</v>
      </c>
      <c r="B427" s="74" t="s">
        <v>78</v>
      </c>
      <c r="C427" s="74" t="s">
        <v>371</v>
      </c>
      <c r="D427" s="74" t="s">
        <v>372</v>
      </c>
      <c r="E427" s="199" t="str">
        <f t="shared" si="9"/>
        <v>Manawatu-Wanganui</v>
      </c>
    </row>
    <row r="428" spans="1:5" s="74" customFormat="1">
      <c r="A428" s="166" t="s">
        <v>246</v>
      </c>
      <c r="B428" s="74" t="s">
        <v>79</v>
      </c>
      <c r="C428" s="74" t="s">
        <v>371</v>
      </c>
      <c r="D428" s="74" t="s">
        <v>388</v>
      </c>
      <c r="E428" s="199" t="str">
        <f t="shared" si="9"/>
        <v>Manawatu-Wanganui</v>
      </c>
    </row>
    <row r="429" spans="1:5" s="74" customFormat="1">
      <c r="A429" s="166" t="s">
        <v>247</v>
      </c>
      <c r="B429" s="74" t="s">
        <v>83</v>
      </c>
      <c r="C429" s="74" t="s">
        <v>25</v>
      </c>
      <c r="D429" s="74" t="s">
        <v>376</v>
      </c>
      <c r="E429" s="199" t="str">
        <f t="shared" si="9"/>
        <v>Wellington</v>
      </c>
    </row>
    <row r="430" spans="1:5" s="74" customFormat="1">
      <c r="A430" s="166" t="s">
        <v>248</v>
      </c>
      <c r="B430" s="74" t="s">
        <v>83</v>
      </c>
      <c r="C430" s="74" t="s">
        <v>25</v>
      </c>
      <c r="D430" s="74" t="s">
        <v>376</v>
      </c>
      <c r="E430" s="199" t="str">
        <f t="shared" si="9"/>
        <v>Wellington</v>
      </c>
    </row>
    <row r="431" spans="1:5" s="74" customFormat="1">
      <c r="A431" s="166" t="s">
        <v>249</v>
      </c>
      <c r="B431" s="74" t="s">
        <v>97</v>
      </c>
      <c r="C431" s="74" t="s">
        <v>27</v>
      </c>
      <c r="D431" s="74" t="s">
        <v>359</v>
      </c>
      <c r="E431" s="199" t="str">
        <f t="shared" si="9"/>
        <v>Canterbury</v>
      </c>
    </row>
    <row r="432" spans="1:5" s="74" customFormat="1">
      <c r="A432" s="166" t="s">
        <v>250</v>
      </c>
      <c r="B432" s="74" t="s">
        <v>97</v>
      </c>
      <c r="C432" s="74" t="s">
        <v>27</v>
      </c>
      <c r="D432" s="74" t="s">
        <v>364</v>
      </c>
      <c r="E432" s="199" t="str">
        <f t="shared" si="9"/>
        <v>Canterbury</v>
      </c>
    </row>
    <row r="433" spans="1:5" s="74" customFormat="1">
      <c r="A433" s="166" t="s">
        <v>251</v>
      </c>
      <c r="B433" s="74" t="s">
        <v>46</v>
      </c>
      <c r="C433" s="74" t="s">
        <v>19</v>
      </c>
      <c r="D433" s="74" t="s">
        <v>389</v>
      </c>
      <c r="E433" s="199" t="str">
        <f t="shared" si="9"/>
        <v>Auckland</v>
      </c>
    </row>
    <row r="434" spans="1:5" s="74" customFormat="1">
      <c r="A434" s="166" t="s">
        <v>252</v>
      </c>
      <c r="B434" s="74" t="s">
        <v>46</v>
      </c>
      <c r="C434" s="74" t="s">
        <v>19</v>
      </c>
      <c r="D434" s="74" t="s">
        <v>364</v>
      </c>
      <c r="E434" s="199" t="str">
        <f t="shared" si="9"/>
        <v>Auckland</v>
      </c>
    </row>
    <row r="435" spans="1:5" s="74" customFormat="1">
      <c r="A435" s="74" t="s">
        <v>253</v>
      </c>
      <c r="B435" s="74" t="s">
        <v>70</v>
      </c>
      <c r="C435" s="74" t="s">
        <v>23</v>
      </c>
      <c r="D435" s="74" t="s">
        <v>364</v>
      </c>
      <c r="E435" s="199" t="str">
        <f t="shared" si="9"/>
        <v>Taranaki</v>
      </c>
    </row>
    <row r="436" spans="1:5" s="74" customFormat="1">
      <c r="A436" s="166" t="s">
        <v>254</v>
      </c>
      <c r="B436" s="74" t="s">
        <v>88</v>
      </c>
      <c r="C436" s="74" t="s">
        <v>368</v>
      </c>
      <c r="D436" s="74" t="s">
        <v>386</v>
      </c>
      <c r="E436" s="199" t="str">
        <f t="shared" si="9"/>
        <v>Upper South Island</v>
      </c>
    </row>
    <row r="437" spans="1:5" s="74" customFormat="1">
      <c r="A437" s="166" t="s">
        <v>255</v>
      </c>
      <c r="B437" s="74" t="s">
        <v>40</v>
      </c>
      <c r="C437" s="74" t="s">
        <v>360</v>
      </c>
      <c r="D437" s="74" t="s">
        <v>373</v>
      </c>
      <c r="E437" s="199" t="str">
        <f t="shared" si="9"/>
        <v>Northland</v>
      </c>
    </row>
    <row r="438" spans="1:5" s="74" customFormat="1">
      <c r="A438" s="166" t="s">
        <v>257</v>
      </c>
      <c r="B438" s="74" t="s">
        <v>88</v>
      </c>
      <c r="C438" s="74" t="s">
        <v>368</v>
      </c>
      <c r="D438" s="74" t="s">
        <v>386</v>
      </c>
      <c r="E438" s="199" t="str">
        <f t="shared" si="9"/>
        <v>Upper South Island</v>
      </c>
    </row>
    <row r="439" spans="1:5" s="74" customFormat="1">
      <c r="A439" s="166" t="s">
        <v>258</v>
      </c>
      <c r="B439" s="74" t="s">
        <v>70</v>
      </c>
      <c r="C439" s="74" t="s">
        <v>23</v>
      </c>
      <c r="D439" s="74" t="s">
        <v>372</v>
      </c>
      <c r="E439" s="199" t="str">
        <f t="shared" si="9"/>
        <v>Taranaki</v>
      </c>
    </row>
    <row r="440" spans="1:5" s="74" customFormat="1">
      <c r="A440" s="166" t="s">
        <v>260</v>
      </c>
      <c r="B440" s="74" t="s">
        <v>86</v>
      </c>
      <c r="C440" s="74" t="s">
        <v>25</v>
      </c>
      <c r="D440" s="74" t="s">
        <v>372</v>
      </c>
      <c r="E440" s="199" t="str">
        <f t="shared" si="9"/>
        <v>Wellington</v>
      </c>
    </row>
    <row r="441" spans="1:5" s="74" customFormat="1">
      <c r="A441" s="166" t="s">
        <v>262</v>
      </c>
      <c r="B441" s="74" t="s">
        <v>60</v>
      </c>
      <c r="C441" s="74" t="s">
        <v>379</v>
      </c>
      <c r="D441" s="74" t="s">
        <v>372</v>
      </c>
      <c r="E441" s="199" t="str">
        <f t="shared" si="9"/>
        <v>Bay of Plenty</v>
      </c>
    </row>
    <row r="442" spans="1:5" s="74" customFormat="1">
      <c r="A442" s="166" t="s">
        <v>263</v>
      </c>
      <c r="B442" s="74" t="s">
        <v>60</v>
      </c>
      <c r="C442" s="74" t="s">
        <v>379</v>
      </c>
      <c r="D442" s="74" t="s">
        <v>372</v>
      </c>
      <c r="E442" s="199" t="str">
        <f t="shared" si="9"/>
        <v>Bay of Plenty</v>
      </c>
    </row>
    <row r="443" spans="1:5" s="74" customFormat="1">
      <c r="A443" s="166" t="s">
        <v>264</v>
      </c>
      <c r="B443" s="74" t="s">
        <v>75</v>
      </c>
      <c r="C443" s="74" t="s">
        <v>371</v>
      </c>
      <c r="D443" s="74" t="s">
        <v>372</v>
      </c>
      <c r="E443" s="199" t="str">
        <f t="shared" si="9"/>
        <v>Manawatu-Wanganui</v>
      </c>
    </row>
    <row r="444" spans="1:5" s="74" customFormat="1">
      <c r="A444" s="166" t="s">
        <v>265</v>
      </c>
      <c r="B444" s="74" t="s">
        <v>41</v>
      </c>
      <c r="C444" s="74" t="s">
        <v>360</v>
      </c>
      <c r="D444" s="74" t="s">
        <v>373</v>
      </c>
      <c r="E444" s="199" t="str">
        <f t="shared" si="9"/>
        <v>Northland</v>
      </c>
    </row>
    <row r="445" spans="1:5" s="74" customFormat="1">
      <c r="A445" s="166" t="s">
        <v>266</v>
      </c>
      <c r="B445" s="74" t="s">
        <v>75</v>
      </c>
      <c r="C445" s="74" t="s">
        <v>371</v>
      </c>
      <c r="D445" s="74" t="s">
        <v>372</v>
      </c>
      <c r="E445" s="199" t="str">
        <f t="shared" si="9"/>
        <v>Manawatu-Wanganui</v>
      </c>
    </row>
    <row r="446" spans="1:5" s="74" customFormat="1">
      <c r="A446" s="166" t="s">
        <v>267</v>
      </c>
      <c r="B446" s="74" t="s">
        <v>109</v>
      </c>
      <c r="C446" s="74" t="s">
        <v>366</v>
      </c>
      <c r="D446" s="74" t="s">
        <v>381</v>
      </c>
      <c r="E446" s="199" t="str">
        <f t="shared" si="9"/>
        <v>Southland</v>
      </c>
    </row>
    <row r="447" spans="1:5" s="74" customFormat="1">
      <c r="A447" s="166" t="s">
        <v>268</v>
      </c>
      <c r="B447" s="74" t="s">
        <v>73</v>
      </c>
      <c r="C447" s="74" t="s">
        <v>371</v>
      </c>
      <c r="D447" s="74" t="s">
        <v>11</v>
      </c>
      <c r="E447" s="199" t="str">
        <f t="shared" si="9"/>
        <v>Manawatu-Wanganui</v>
      </c>
    </row>
    <row r="448" spans="1:5" s="74" customFormat="1">
      <c r="A448" s="166" t="s">
        <v>269</v>
      </c>
      <c r="B448" s="74" t="s">
        <v>105</v>
      </c>
      <c r="C448" s="74" t="s">
        <v>366</v>
      </c>
      <c r="D448" s="74" t="s">
        <v>367</v>
      </c>
      <c r="E448" s="199" t="str">
        <f t="shared" si="9"/>
        <v>Otago</v>
      </c>
    </row>
    <row r="449" spans="1:5" s="74" customFormat="1">
      <c r="A449" s="166" t="s">
        <v>270</v>
      </c>
      <c r="B449" s="74" t="s">
        <v>104</v>
      </c>
      <c r="C449" s="74" t="s">
        <v>366</v>
      </c>
      <c r="D449" s="74" t="s">
        <v>390</v>
      </c>
      <c r="E449" s="199" t="str">
        <f t="shared" si="9"/>
        <v>Otago</v>
      </c>
    </row>
    <row r="450" spans="1:5" s="74" customFormat="1">
      <c r="A450" s="166" t="s">
        <v>271</v>
      </c>
      <c r="B450" s="74" t="s">
        <v>58</v>
      </c>
      <c r="C450" s="74" t="s">
        <v>20</v>
      </c>
      <c r="D450" s="74" t="s">
        <v>383</v>
      </c>
      <c r="E450" s="199" t="str">
        <f t="shared" si="9"/>
        <v>Waikato</v>
      </c>
    </row>
    <row r="451" spans="1:5" s="74" customFormat="1">
      <c r="A451" s="166" t="s">
        <v>272</v>
      </c>
      <c r="B451" s="74" t="s">
        <v>73</v>
      </c>
      <c r="C451" s="74" t="s">
        <v>371</v>
      </c>
      <c r="D451" s="74" t="s">
        <v>11</v>
      </c>
      <c r="E451" s="199" t="str">
        <f t="shared" si="9"/>
        <v>Manawatu-Wanganui</v>
      </c>
    </row>
    <row r="452" spans="1:5" s="74" customFormat="1">
      <c r="A452" s="166" t="s">
        <v>273</v>
      </c>
      <c r="B452" s="74" t="s">
        <v>73</v>
      </c>
      <c r="C452" s="74" t="s">
        <v>371</v>
      </c>
      <c r="D452" s="74" t="s">
        <v>11</v>
      </c>
      <c r="E452" s="199" t="str">
        <f t="shared" si="9"/>
        <v>Manawatu-Wanganui</v>
      </c>
    </row>
    <row r="453" spans="1:5" s="74" customFormat="1">
      <c r="A453" s="166" t="s">
        <v>274</v>
      </c>
      <c r="B453" s="74" t="s">
        <v>72</v>
      </c>
      <c r="C453" s="74" t="s">
        <v>23</v>
      </c>
      <c r="D453" s="74" t="s">
        <v>372</v>
      </c>
      <c r="E453" s="199" t="str">
        <f t="shared" si="9"/>
        <v>Taranaki</v>
      </c>
    </row>
    <row r="454" spans="1:5" s="74" customFormat="1">
      <c r="A454" s="166" t="s">
        <v>275</v>
      </c>
      <c r="B454" s="74" t="s">
        <v>92</v>
      </c>
      <c r="C454" s="74" t="s">
        <v>362</v>
      </c>
      <c r="D454" s="74" t="s">
        <v>391</v>
      </c>
      <c r="E454" s="199" t="str">
        <f t="shared" si="9"/>
        <v>Upper South Island</v>
      </c>
    </row>
    <row r="455" spans="1:5" s="74" customFormat="1">
      <c r="A455" s="166" t="s">
        <v>276</v>
      </c>
      <c r="B455" s="74" t="s">
        <v>92</v>
      </c>
      <c r="C455" s="74" t="s">
        <v>362</v>
      </c>
      <c r="D455" s="74" t="s">
        <v>391</v>
      </c>
      <c r="E455" s="199" t="str">
        <f t="shared" si="9"/>
        <v>Upper South Island</v>
      </c>
    </row>
    <row r="456" spans="1:5" s="74" customFormat="1">
      <c r="A456" s="166" t="s">
        <v>277</v>
      </c>
      <c r="B456" s="74" t="s">
        <v>46</v>
      </c>
      <c r="C456" s="74" t="s">
        <v>19</v>
      </c>
      <c r="D456" s="74" t="s">
        <v>389</v>
      </c>
      <c r="E456" s="199" t="str">
        <f t="shared" si="9"/>
        <v>Auckland</v>
      </c>
    </row>
    <row r="457" spans="1:5" s="74" customFormat="1">
      <c r="A457" s="166" t="s">
        <v>278</v>
      </c>
      <c r="B457" s="74" t="s">
        <v>94</v>
      </c>
      <c r="C457" s="74" t="s">
        <v>362</v>
      </c>
      <c r="D457" s="74" t="s">
        <v>365</v>
      </c>
      <c r="E457" s="199" t="str">
        <f t="shared" si="9"/>
        <v>Upper South Island</v>
      </c>
    </row>
    <row r="458" spans="1:5" s="74" customFormat="1">
      <c r="A458" s="166" t="s">
        <v>279</v>
      </c>
      <c r="B458" s="74" t="s">
        <v>61</v>
      </c>
      <c r="C458" s="74" t="s">
        <v>379</v>
      </c>
      <c r="D458" s="74" t="s">
        <v>383</v>
      </c>
      <c r="E458" s="199" t="str">
        <f t="shared" si="9"/>
        <v>Bay of Plenty</v>
      </c>
    </row>
    <row r="459" spans="1:5" s="74" customFormat="1">
      <c r="A459" s="166" t="s">
        <v>280</v>
      </c>
      <c r="B459" s="74" t="s">
        <v>46</v>
      </c>
      <c r="C459" s="74" t="s">
        <v>19</v>
      </c>
      <c r="D459" s="74" t="s">
        <v>389</v>
      </c>
      <c r="E459" s="199" t="str">
        <f t="shared" si="9"/>
        <v>Auckland</v>
      </c>
    </row>
    <row r="460" spans="1:5" s="74" customFormat="1">
      <c r="A460" s="166" t="s">
        <v>281</v>
      </c>
      <c r="B460" s="74" t="s">
        <v>104</v>
      </c>
      <c r="C460" s="74" t="s">
        <v>366</v>
      </c>
      <c r="D460" s="74" t="s">
        <v>367</v>
      </c>
      <c r="E460" s="199" t="str">
        <f t="shared" si="9"/>
        <v>Otago</v>
      </c>
    </row>
    <row r="461" spans="1:5" s="74" customFormat="1">
      <c r="A461" s="166" t="s">
        <v>282</v>
      </c>
      <c r="B461" s="74" t="s">
        <v>97</v>
      </c>
      <c r="C461" s="74" t="s">
        <v>27</v>
      </c>
      <c r="D461" s="74" t="s">
        <v>359</v>
      </c>
      <c r="E461" s="199" t="str">
        <f t="shared" si="9"/>
        <v>Canterbury</v>
      </c>
    </row>
    <row r="462" spans="1:5" s="74" customFormat="1">
      <c r="A462" s="166" t="s">
        <v>283</v>
      </c>
      <c r="B462" s="74" t="s">
        <v>97</v>
      </c>
      <c r="C462" s="74" t="s">
        <v>27</v>
      </c>
      <c r="D462" s="74" t="s">
        <v>359</v>
      </c>
      <c r="E462" s="199" t="str">
        <f t="shared" si="9"/>
        <v>Canterbury</v>
      </c>
    </row>
    <row r="463" spans="1:5" s="74" customFormat="1">
      <c r="A463" s="166" t="s">
        <v>284</v>
      </c>
      <c r="B463" s="74" t="s">
        <v>45</v>
      </c>
      <c r="C463" s="74" t="s">
        <v>19</v>
      </c>
      <c r="D463" s="74" t="s">
        <v>389</v>
      </c>
      <c r="E463" s="199" t="str">
        <f t="shared" si="9"/>
        <v>Auckland</v>
      </c>
    </row>
    <row r="464" spans="1:5" s="74" customFormat="1">
      <c r="A464" s="166" t="s">
        <v>285</v>
      </c>
      <c r="B464" s="74" t="s">
        <v>45</v>
      </c>
      <c r="C464" s="74" t="s">
        <v>19</v>
      </c>
      <c r="D464" s="74" t="s">
        <v>389</v>
      </c>
      <c r="E464" s="199" t="str">
        <f t="shared" si="9"/>
        <v>Auckland</v>
      </c>
    </row>
    <row r="465" spans="1:5" s="74" customFormat="1">
      <c r="A465" s="166" t="s">
        <v>286</v>
      </c>
      <c r="B465" s="74" t="s">
        <v>45</v>
      </c>
      <c r="C465" s="74" t="s">
        <v>19</v>
      </c>
      <c r="D465" s="74" t="s">
        <v>389</v>
      </c>
      <c r="E465" s="199" t="str">
        <f t="shared" si="9"/>
        <v>Auckland</v>
      </c>
    </row>
    <row r="466" spans="1:5" s="74" customFormat="1">
      <c r="A466" s="166" t="s">
        <v>287</v>
      </c>
      <c r="B466" s="74" t="s">
        <v>81</v>
      </c>
      <c r="C466" s="74" t="s">
        <v>25</v>
      </c>
      <c r="D466" s="74" t="s">
        <v>376</v>
      </c>
      <c r="E466" s="199" t="str">
        <f t="shared" si="9"/>
        <v>Wellington</v>
      </c>
    </row>
    <row r="467" spans="1:5" s="74" customFormat="1">
      <c r="A467" s="166" t="s">
        <v>289</v>
      </c>
      <c r="B467" s="74" t="s">
        <v>80</v>
      </c>
      <c r="C467" s="74" t="s">
        <v>25</v>
      </c>
      <c r="D467" s="74" t="s">
        <v>388</v>
      </c>
      <c r="E467" s="199" t="str">
        <f t="shared" ref="E467:E525" si="10">VLOOKUP($B467,$A$94:$G$166,6,FALSE)</f>
        <v>Wellington</v>
      </c>
    </row>
    <row r="468" spans="1:5" s="74" customFormat="1">
      <c r="A468" s="166" t="s">
        <v>290</v>
      </c>
      <c r="B468" s="74" t="s">
        <v>68</v>
      </c>
      <c r="C468" s="74" t="s">
        <v>382</v>
      </c>
      <c r="D468" s="74" t="s">
        <v>383</v>
      </c>
      <c r="E468" s="199" t="str">
        <f t="shared" si="10"/>
        <v>Gisborne-Hawke's Bay</v>
      </c>
    </row>
    <row r="469" spans="1:5" s="74" customFormat="1">
      <c r="A469" s="166" t="s">
        <v>291</v>
      </c>
      <c r="B469" s="74" t="s">
        <v>92</v>
      </c>
      <c r="C469" s="74" t="s">
        <v>362</v>
      </c>
      <c r="D469" s="74" t="s">
        <v>365</v>
      </c>
      <c r="E469" s="199" t="str">
        <f t="shared" si="10"/>
        <v>Upper South Island</v>
      </c>
    </row>
    <row r="470" spans="1:5" s="74" customFormat="1">
      <c r="A470" s="166" t="s">
        <v>292</v>
      </c>
      <c r="B470" s="74" t="s">
        <v>92</v>
      </c>
      <c r="C470" s="74" t="s">
        <v>362</v>
      </c>
      <c r="D470" s="74" t="s">
        <v>365</v>
      </c>
      <c r="E470" s="199" t="str">
        <f t="shared" si="10"/>
        <v>Upper South Island</v>
      </c>
    </row>
    <row r="471" spans="1:5" s="74" customFormat="1">
      <c r="A471" s="166" t="s">
        <v>295</v>
      </c>
      <c r="B471" s="74" t="s">
        <v>45</v>
      </c>
      <c r="C471" s="74" t="s">
        <v>19</v>
      </c>
      <c r="D471" s="74" t="s">
        <v>389</v>
      </c>
      <c r="E471" s="199" t="str">
        <f t="shared" si="10"/>
        <v>Auckland</v>
      </c>
    </row>
    <row r="472" spans="1:5" s="74" customFormat="1">
      <c r="A472" s="166" t="s">
        <v>296</v>
      </c>
      <c r="B472" s="74" t="s">
        <v>45</v>
      </c>
      <c r="C472" s="74" t="s">
        <v>19</v>
      </c>
      <c r="D472" s="74" t="s">
        <v>389</v>
      </c>
      <c r="E472" s="199" t="str">
        <f t="shared" si="10"/>
        <v>Auckland</v>
      </c>
    </row>
    <row r="473" spans="1:5" s="74" customFormat="1">
      <c r="A473" s="166" t="s">
        <v>297</v>
      </c>
      <c r="B473" s="74" t="s">
        <v>61</v>
      </c>
      <c r="C473" s="74" t="s">
        <v>379</v>
      </c>
      <c r="D473" s="74" t="s">
        <v>383</v>
      </c>
      <c r="E473" s="199" t="str">
        <f t="shared" si="10"/>
        <v>Bay of Plenty</v>
      </c>
    </row>
    <row r="474" spans="1:5" s="74" customFormat="1">
      <c r="A474" s="166" t="s">
        <v>298</v>
      </c>
      <c r="B474" s="74" t="s">
        <v>61</v>
      </c>
      <c r="C474" s="74" t="s">
        <v>379</v>
      </c>
      <c r="D474" s="74" t="s">
        <v>383</v>
      </c>
      <c r="E474" s="199" t="str">
        <f t="shared" si="10"/>
        <v>Bay of Plenty</v>
      </c>
    </row>
    <row r="475" spans="1:5" s="74" customFormat="1">
      <c r="A475" s="166" t="s">
        <v>299</v>
      </c>
      <c r="B475" s="74" t="s">
        <v>96</v>
      </c>
      <c r="C475" s="74" t="s">
        <v>27</v>
      </c>
      <c r="D475" s="74" t="s">
        <v>377</v>
      </c>
      <c r="E475" s="199" t="str">
        <f t="shared" si="10"/>
        <v>Canterbury</v>
      </c>
    </row>
    <row r="476" spans="1:5" s="74" customFormat="1">
      <c r="A476" s="166" t="s">
        <v>300</v>
      </c>
      <c r="B476" s="74" t="s">
        <v>107</v>
      </c>
      <c r="C476" s="74" t="s">
        <v>366</v>
      </c>
      <c r="D476" s="74" t="s">
        <v>375</v>
      </c>
      <c r="E476" s="199" t="str">
        <f t="shared" si="10"/>
        <v>Otago</v>
      </c>
    </row>
    <row r="477" spans="1:5" s="74" customFormat="1">
      <c r="A477" s="166" t="s">
        <v>301</v>
      </c>
      <c r="B477" s="74" t="s">
        <v>71</v>
      </c>
      <c r="C477" s="74" t="s">
        <v>23</v>
      </c>
      <c r="D477" s="74" t="s">
        <v>372</v>
      </c>
      <c r="E477" s="199" t="str">
        <f t="shared" si="10"/>
        <v>Taranaki</v>
      </c>
    </row>
    <row r="478" spans="1:5" s="74" customFormat="1">
      <c r="A478" s="74" t="s">
        <v>302</v>
      </c>
      <c r="B478" s="74" t="s">
        <v>71</v>
      </c>
      <c r="C478" s="74" t="s">
        <v>23</v>
      </c>
      <c r="D478" s="74" t="s">
        <v>364</v>
      </c>
      <c r="E478" s="199" t="str">
        <f t="shared" si="10"/>
        <v>Taranaki</v>
      </c>
    </row>
    <row r="479" spans="1:5" s="74" customFormat="1">
      <c r="A479" s="166" t="s">
        <v>303</v>
      </c>
      <c r="B479" s="74" t="s">
        <v>98</v>
      </c>
      <c r="C479" s="74" t="s">
        <v>27</v>
      </c>
      <c r="D479" s="74" t="s">
        <v>359</v>
      </c>
      <c r="E479" s="199" t="str">
        <f t="shared" si="10"/>
        <v>Canterbury</v>
      </c>
    </row>
    <row r="480" spans="1:5" s="74" customFormat="1">
      <c r="A480" s="166" t="s">
        <v>304</v>
      </c>
      <c r="B480" s="74" t="s">
        <v>98</v>
      </c>
      <c r="C480" s="74" t="s">
        <v>27</v>
      </c>
      <c r="D480" s="74" t="s">
        <v>359</v>
      </c>
      <c r="E480" s="199" t="str">
        <f t="shared" si="10"/>
        <v>Canterbury</v>
      </c>
    </row>
    <row r="481" spans="1:5" s="74" customFormat="1">
      <c r="A481" s="166" t="s">
        <v>305</v>
      </c>
      <c r="B481" s="74" t="s">
        <v>89</v>
      </c>
      <c r="C481" s="74" t="s">
        <v>368</v>
      </c>
      <c r="D481" s="74" t="s">
        <v>386</v>
      </c>
      <c r="E481" s="199" t="str">
        <f t="shared" si="10"/>
        <v>Upper South Island</v>
      </c>
    </row>
    <row r="482" spans="1:5" s="74" customFormat="1">
      <c r="A482" s="166" t="s">
        <v>306</v>
      </c>
      <c r="B482" s="74" t="s">
        <v>102</v>
      </c>
      <c r="C482" s="74" t="s">
        <v>366</v>
      </c>
      <c r="D482" s="74" t="s">
        <v>1</v>
      </c>
      <c r="E482" s="199" t="str">
        <f t="shared" si="10"/>
        <v>Canterbury</v>
      </c>
    </row>
    <row r="483" spans="1:5" s="74" customFormat="1">
      <c r="A483" s="166" t="s">
        <v>307</v>
      </c>
      <c r="B483" s="74" t="s">
        <v>42</v>
      </c>
      <c r="C483" s="74" t="s">
        <v>360</v>
      </c>
      <c r="D483" s="74" t="s">
        <v>361</v>
      </c>
      <c r="E483" s="199" t="str">
        <f t="shared" si="10"/>
        <v>Auckland</v>
      </c>
    </row>
    <row r="484" spans="1:5" s="74" customFormat="1">
      <c r="A484" s="166" t="s">
        <v>392</v>
      </c>
      <c r="B484" s="74" t="s">
        <v>45</v>
      </c>
      <c r="C484" s="74" t="s">
        <v>19</v>
      </c>
      <c r="D484" s="74" t="s">
        <v>364</v>
      </c>
      <c r="E484" s="199" t="str">
        <f t="shared" si="10"/>
        <v>Auckland</v>
      </c>
    </row>
    <row r="485" spans="1:5" s="74" customFormat="1">
      <c r="A485" s="166" t="s">
        <v>308</v>
      </c>
      <c r="B485" s="74" t="s">
        <v>47</v>
      </c>
      <c r="C485" s="74" t="s">
        <v>19</v>
      </c>
      <c r="D485" s="167" t="s">
        <v>389</v>
      </c>
      <c r="E485" s="199" t="str">
        <f t="shared" si="10"/>
        <v>Auckland</v>
      </c>
    </row>
    <row r="486" spans="1:5" s="74" customFormat="1">
      <c r="A486" s="166" t="s">
        <v>309</v>
      </c>
      <c r="B486" s="74" t="s">
        <v>60</v>
      </c>
      <c r="C486" s="74" t="s">
        <v>379</v>
      </c>
      <c r="D486" s="74" t="s">
        <v>372</v>
      </c>
      <c r="E486" s="199" t="str">
        <f t="shared" si="10"/>
        <v>Bay of Plenty</v>
      </c>
    </row>
    <row r="487" spans="1:5" s="74" customFormat="1">
      <c r="A487" s="166" t="s">
        <v>310</v>
      </c>
      <c r="B487" s="74" t="s">
        <v>60</v>
      </c>
      <c r="C487" s="74" t="s">
        <v>379</v>
      </c>
      <c r="D487" s="74" t="s">
        <v>372</v>
      </c>
      <c r="E487" s="199" t="str">
        <f t="shared" si="10"/>
        <v>Bay of Plenty</v>
      </c>
    </row>
    <row r="488" spans="1:5" s="74" customFormat="1">
      <c r="A488" s="166" t="s">
        <v>311</v>
      </c>
      <c r="B488" s="74" t="s">
        <v>100</v>
      </c>
      <c r="C488" s="74" t="s">
        <v>358</v>
      </c>
      <c r="D488" s="74" t="s">
        <v>1</v>
      </c>
      <c r="E488" s="199" t="str">
        <f t="shared" si="10"/>
        <v>Canterbury</v>
      </c>
    </row>
    <row r="489" spans="1:5" s="74" customFormat="1">
      <c r="A489" s="166" t="s">
        <v>312</v>
      </c>
      <c r="B489" s="74" t="s">
        <v>101</v>
      </c>
      <c r="C489" s="74" t="s">
        <v>358</v>
      </c>
      <c r="D489" s="74" t="s">
        <v>1</v>
      </c>
      <c r="E489" s="199" t="str">
        <f t="shared" si="10"/>
        <v>Canterbury</v>
      </c>
    </row>
    <row r="490" spans="1:5" s="74" customFormat="1">
      <c r="A490" s="166" t="s">
        <v>313</v>
      </c>
      <c r="B490" s="74" t="s">
        <v>64</v>
      </c>
      <c r="C490" s="74" t="s">
        <v>379</v>
      </c>
      <c r="D490" s="74" t="s">
        <v>380</v>
      </c>
      <c r="E490" s="199" t="str">
        <f t="shared" si="10"/>
        <v>Bay of Plenty</v>
      </c>
    </row>
    <row r="491" spans="1:5" s="74" customFormat="1">
      <c r="A491" s="166" t="s">
        <v>314</v>
      </c>
      <c r="B491" s="74" t="s">
        <v>84</v>
      </c>
      <c r="C491" s="74" t="s">
        <v>25</v>
      </c>
      <c r="D491" s="74" t="s">
        <v>376</v>
      </c>
      <c r="E491" s="199" t="str">
        <f t="shared" si="10"/>
        <v>Wellington</v>
      </c>
    </row>
    <row r="492" spans="1:5" s="74" customFormat="1">
      <c r="A492" s="166" t="s">
        <v>315</v>
      </c>
      <c r="B492" s="74" t="s">
        <v>58</v>
      </c>
      <c r="C492" s="74" t="s">
        <v>371</v>
      </c>
      <c r="D492" s="74" t="s">
        <v>11</v>
      </c>
      <c r="E492" s="199" t="str">
        <f t="shared" si="10"/>
        <v>Waikato</v>
      </c>
    </row>
    <row r="493" spans="1:5" s="74" customFormat="1">
      <c r="A493" s="166" t="s">
        <v>316</v>
      </c>
      <c r="B493" s="74" t="s">
        <v>59</v>
      </c>
      <c r="C493" s="74" t="s">
        <v>379</v>
      </c>
      <c r="D493" s="74" t="s">
        <v>372</v>
      </c>
      <c r="E493" s="199" t="str">
        <f t="shared" si="10"/>
        <v>Bay of Plenty</v>
      </c>
    </row>
    <row r="494" spans="1:5" s="74" customFormat="1">
      <c r="A494" s="166" t="s">
        <v>317</v>
      </c>
      <c r="B494" s="74" t="s">
        <v>100</v>
      </c>
      <c r="C494" s="74" t="s">
        <v>358</v>
      </c>
      <c r="D494" s="74" t="s">
        <v>1</v>
      </c>
      <c r="E494" s="199" t="str">
        <f t="shared" si="10"/>
        <v>Canterbury</v>
      </c>
    </row>
    <row r="495" spans="1:5" s="74" customFormat="1">
      <c r="A495" s="166" t="s">
        <v>318</v>
      </c>
      <c r="B495" s="74" t="s">
        <v>73</v>
      </c>
      <c r="C495" s="74" t="s">
        <v>23</v>
      </c>
      <c r="D495" s="74" t="s">
        <v>364</v>
      </c>
      <c r="E495" s="199" t="str">
        <f t="shared" si="10"/>
        <v>Manawatu-Wanganui</v>
      </c>
    </row>
    <row r="496" spans="1:5" s="74" customFormat="1">
      <c r="A496" s="166" t="s">
        <v>319</v>
      </c>
      <c r="B496" s="74" t="s">
        <v>54</v>
      </c>
      <c r="C496" s="74" t="s">
        <v>20</v>
      </c>
      <c r="D496" s="74" t="s">
        <v>374</v>
      </c>
      <c r="E496" s="199" t="str">
        <f t="shared" si="10"/>
        <v>Waikato</v>
      </c>
    </row>
    <row r="497" spans="1:5" s="74" customFormat="1">
      <c r="A497" s="166" t="s">
        <v>320</v>
      </c>
      <c r="B497" s="74" t="s">
        <v>73</v>
      </c>
      <c r="C497" s="74" t="s">
        <v>371</v>
      </c>
      <c r="D497" s="74" t="s">
        <v>364</v>
      </c>
      <c r="E497" s="199" t="str">
        <f t="shared" si="10"/>
        <v>Manawatu-Wanganui</v>
      </c>
    </row>
    <row r="498" spans="1:5" s="74" customFormat="1">
      <c r="A498" s="166" t="s">
        <v>321</v>
      </c>
      <c r="B498" s="74" t="s">
        <v>73</v>
      </c>
      <c r="C498" s="74" t="s">
        <v>371</v>
      </c>
      <c r="D498" s="74" t="s">
        <v>364</v>
      </c>
      <c r="E498" s="199" t="str">
        <f t="shared" si="10"/>
        <v>Manawatu-Wanganui</v>
      </c>
    </row>
    <row r="499" spans="1:5" s="74" customFormat="1">
      <c r="A499" s="166" t="s">
        <v>323</v>
      </c>
      <c r="B499" s="74" t="s">
        <v>61</v>
      </c>
      <c r="C499" s="74" t="s">
        <v>379</v>
      </c>
      <c r="D499" s="74" t="s">
        <v>383</v>
      </c>
      <c r="E499" s="199" t="str">
        <f t="shared" si="10"/>
        <v>Bay of Plenty</v>
      </c>
    </row>
    <row r="500" spans="1:5" s="74" customFormat="1">
      <c r="A500" s="166" t="s">
        <v>324</v>
      </c>
      <c r="B500" s="74" t="s">
        <v>66</v>
      </c>
      <c r="C500" s="74" t="s">
        <v>382</v>
      </c>
      <c r="D500" s="74" t="s">
        <v>384</v>
      </c>
      <c r="E500" s="199" t="str">
        <f t="shared" si="10"/>
        <v>Gisborne-Hawke's Bay</v>
      </c>
    </row>
    <row r="501" spans="1:5" s="74" customFormat="1">
      <c r="A501" s="166" t="s">
        <v>325</v>
      </c>
      <c r="B501" s="74" t="s">
        <v>51</v>
      </c>
      <c r="C501" s="74" t="s">
        <v>20</v>
      </c>
      <c r="D501" s="74" t="s">
        <v>125</v>
      </c>
      <c r="E501" s="199" t="str">
        <f t="shared" si="10"/>
        <v>Waikato</v>
      </c>
    </row>
    <row r="502" spans="1:5" s="74" customFormat="1">
      <c r="A502" s="166" t="s">
        <v>326</v>
      </c>
      <c r="B502" s="74" t="s">
        <v>111</v>
      </c>
      <c r="C502" s="74" t="s">
        <v>366</v>
      </c>
      <c r="D502" s="74" t="s">
        <v>393</v>
      </c>
      <c r="E502" s="199" t="str">
        <f t="shared" si="10"/>
        <v>Southland</v>
      </c>
    </row>
    <row r="503" spans="1:5" s="74" customFormat="1">
      <c r="A503" s="166" t="s">
        <v>327</v>
      </c>
      <c r="B503" s="74" t="s">
        <v>101</v>
      </c>
      <c r="C503" s="74" t="s">
        <v>358</v>
      </c>
      <c r="D503" s="74" t="s">
        <v>1</v>
      </c>
      <c r="E503" s="199" t="str">
        <f t="shared" si="10"/>
        <v>Canterbury</v>
      </c>
    </row>
    <row r="504" spans="1:5" s="74" customFormat="1">
      <c r="A504" s="166" t="s">
        <v>328</v>
      </c>
      <c r="B504" s="74" t="s">
        <v>82</v>
      </c>
      <c r="C504" s="74" t="s">
        <v>25</v>
      </c>
      <c r="D504" s="74" t="s">
        <v>376</v>
      </c>
      <c r="E504" s="199" t="str">
        <f t="shared" si="10"/>
        <v>Wellington</v>
      </c>
    </row>
    <row r="505" spans="1:5" s="74" customFormat="1">
      <c r="A505" s="166" t="s">
        <v>329</v>
      </c>
      <c r="B505" s="74" t="s">
        <v>64</v>
      </c>
      <c r="C505" s="74" t="s">
        <v>379</v>
      </c>
      <c r="D505" s="74" t="s">
        <v>380</v>
      </c>
      <c r="E505" s="199" t="str">
        <f t="shared" si="10"/>
        <v>Bay of Plenty</v>
      </c>
    </row>
    <row r="506" spans="1:5" s="74" customFormat="1">
      <c r="A506" s="166" t="s">
        <v>330</v>
      </c>
      <c r="B506" s="74" t="s">
        <v>78</v>
      </c>
      <c r="C506" s="74" t="s">
        <v>371</v>
      </c>
      <c r="D506" s="74" t="s">
        <v>378</v>
      </c>
      <c r="E506" s="199" t="str">
        <f t="shared" si="10"/>
        <v>Manawatu-Wanganui</v>
      </c>
    </row>
    <row r="507" spans="1:5" s="74" customFormat="1">
      <c r="A507" s="166" t="s">
        <v>331</v>
      </c>
      <c r="B507" s="74" t="s">
        <v>42</v>
      </c>
      <c r="C507" s="74" t="s">
        <v>360</v>
      </c>
      <c r="D507" s="74" t="s">
        <v>361</v>
      </c>
      <c r="E507" s="199" t="str">
        <f t="shared" si="10"/>
        <v>Auckland</v>
      </c>
    </row>
    <row r="508" spans="1:5" s="74" customFormat="1">
      <c r="A508" s="166" t="s">
        <v>333</v>
      </c>
      <c r="B508" s="74" t="s">
        <v>74</v>
      </c>
      <c r="C508" s="74" t="s">
        <v>371</v>
      </c>
      <c r="D508" s="74" t="s">
        <v>372</v>
      </c>
      <c r="E508" s="199" t="str">
        <f t="shared" si="10"/>
        <v>Manawatu-Wanganui</v>
      </c>
    </row>
    <row r="509" spans="1:5" s="74" customFormat="1">
      <c r="A509" s="166" t="s">
        <v>334</v>
      </c>
      <c r="B509" s="74" t="s">
        <v>67</v>
      </c>
      <c r="C509" s="74" t="s">
        <v>382</v>
      </c>
      <c r="D509" s="74" t="s">
        <v>364</v>
      </c>
      <c r="E509" s="199" t="str">
        <f t="shared" si="10"/>
        <v>Gisborne-Hawke's Bay</v>
      </c>
    </row>
    <row r="510" spans="1:5" s="74" customFormat="1">
      <c r="A510" s="166" t="s">
        <v>335</v>
      </c>
      <c r="B510" s="74" t="s">
        <v>52</v>
      </c>
      <c r="C510" s="74" t="s">
        <v>20</v>
      </c>
      <c r="D510" s="74" t="s">
        <v>372</v>
      </c>
      <c r="E510" s="199" t="str">
        <f t="shared" si="10"/>
        <v>Waikato</v>
      </c>
    </row>
    <row r="511" spans="1:5" s="74" customFormat="1">
      <c r="A511" s="166" t="s">
        <v>336</v>
      </c>
      <c r="B511" s="74" t="s">
        <v>84</v>
      </c>
      <c r="C511" s="74" t="s">
        <v>25</v>
      </c>
      <c r="D511" s="74" t="s">
        <v>376</v>
      </c>
      <c r="E511" s="199" t="str">
        <f t="shared" si="10"/>
        <v>Wellington</v>
      </c>
    </row>
    <row r="512" spans="1:5" s="74" customFormat="1">
      <c r="A512" s="166" t="s">
        <v>337</v>
      </c>
      <c r="B512" s="74" t="s">
        <v>46</v>
      </c>
      <c r="C512" s="74" t="s">
        <v>19</v>
      </c>
      <c r="D512" s="74" t="s">
        <v>389</v>
      </c>
      <c r="E512" s="199" t="str">
        <f t="shared" si="10"/>
        <v>Auckland</v>
      </c>
    </row>
    <row r="513" spans="1:5" s="74" customFormat="1">
      <c r="A513" s="166" t="s">
        <v>394</v>
      </c>
      <c r="B513" s="74" t="s">
        <v>58</v>
      </c>
      <c r="C513" s="74" t="s">
        <v>20</v>
      </c>
      <c r="D513" s="74" t="s">
        <v>364</v>
      </c>
      <c r="E513" s="199" t="str">
        <f t="shared" si="10"/>
        <v>Waikato</v>
      </c>
    </row>
    <row r="514" spans="1:5" s="74" customFormat="1">
      <c r="A514" s="166" t="s">
        <v>339</v>
      </c>
      <c r="B514" s="74" t="s">
        <v>50</v>
      </c>
      <c r="C514" s="74" t="s">
        <v>20</v>
      </c>
      <c r="D514" s="74" t="s">
        <v>372</v>
      </c>
      <c r="E514" s="199" t="str">
        <f t="shared" si="10"/>
        <v>Waikato</v>
      </c>
    </row>
    <row r="515" spans="1:5" s="74" customFormat="1">
      <c r="A515" s="74" t="s">
        <v>341</v>
      </c>
      <c r="B515" s="74" t="s">
        <v>95</v>
      </c>
      <c r="C515" s="74" t="s">
        <v>27</v>
      </c>
      <c r="D515" s="74" t="s">
        <v>377</v>
      </c>
      <c r="E515" s="199" t="str">
        <f t="shared" si="10"/>
        <v>Canterbury</v>
      </c>
    </row>
    <row r="516" spans="1:5" s="74" customFormat="1">
      <c r="A516" s="166" t="s">
        <v>342</v>
      </c>
      <c r="B516" s="74" t="s">
        <v>95</v>
      </c>
      <c r="C516" s="74" t="s">
        <v>27</v>
      </c>
      <c r="D516" s="74" t="s">
        <v>377</v>
      </c>
      <c r="E516" s="199" t="str">
        <f t="shared" si="10"/>
        <v>Canterbury</v>
      </c>
    </row>
    <row r="517" spans="1:5" s="74" customFormat="1">
      <c r="A517" s="166" t="s">
        <v>343</v>
      </c>
      <c r="B517" s="74" t="s">
        <v>92</v>
      </c>
      <c r="C517" s="74" t="s">
        <v>362</v>
      </c>
      <c r="D517" s="74" t="s">
        <v>391</v>
      </c>
      <c r="E517" s="199" t="str">
        <f t="shared" si="10"/>
        <v>Upper South Island</v>
      </c>
    </row>
    <row r="518" spans="1:5" s="74" customFormat="1">
      <c r="A518" s="166" t="s">
        <v>344</v>
      </c>
      <c r="B518" s="74" t="s">
        <v>69</v>
      </c>
      <c r="C518" s="74" t="s">
        <v>371</v>
      </c>
      <c r="D518" s="74" t="s">
        <v>395</v>
      </c>
      <c r="E518" s="199" t="str">
        <f t="shared" si="10"/>
        <v>Gisborne-Hawke's Bay</v>
      </c>
    </row>
    <row r="519" spans="1:5" s="74" customFormat="1">
      <c r="A519" s="166" t="s">
        <v>345</v>
      </c>
      <c r="B519" s="74" t="s">
        <v>66</v>
      </c>
      <c r="C519" s="74" t="s">
        <v>382</v>
      </c>
      <c r="D519" s="74" t="s">
        <v>384</v>
      </c>
      <c r="E519" s="199" t="str">
        <f t="shared" si="10"/>
        <v>Gisborne-Hawke's Bay</v>
      </c>
    </row>
    <row r="520" spans="1:5" s="74" customFormat="1">
      <c r="A520" s="166" t="s">
        <v>347</v>
      </c>
      <c r="B520" s="74" t="s">
        <v>58</v>
      </c>
      <c r="C520" s="74" t="s">
        <v>20</v>
      </c>
      <c r="D520" s="74" t="s">
        <v>383</v>
      </c>
      <c r="E520" s="199" t="str">
        <f t="shared" si="10"/>
        <v>Waikato</v>
      </c>
    </row>
    <row r="521" spans="1:5" s="74" customFormat="1">
      <c r="A521" s="166" t="s">
        <v>348</v>
      </c>
      <c r="B521" s="74" t="s">
        <v>104</v>
      </c>
      <c r="C521" s="74" t="s">
        <v>366</v>
      </c>
      <c r="D521" s="74" t="s">
        <v>390</v>
      </c>
      <c r="E521" s="199" t="str">
        <f t="shared" si="10"/>
        <v>Otago</v>
      </c>
    </row>
    <row r="522" spans="1:5" s="74" customFormat="1">
      <c r="A522" s="166" t="s">
        <v>351</v>
      </c>
      <c r="B522" s="74" t="s">
        <v>67</v>
      </c>
      <c r="C522" s="74" t="s">
        <v>382</v>
      </c>
      <c r="D522" s="74" t="s">
        <v>383</v>
      </c>
      <c r="E522" s="199" t="str">
        <f t="shared" si="10"/>
        <v>Gisborne-Hawke's Bay</v>
      </c>
    </row>
    <row r="523" spans="1:5" s="74" customFormat="1">
      <c r="A523" s="166" t="s">
        <v>352</v>
      </c>
      <c r="B523" s="74" t="s">
        <v>72</v>
      </c>
      <c r="C523" s="74" t="s">
        <v>23</v>
      </c>
      <c r="D523" s="74" t="s">
        <v>372</v>
      </c>
      <c r="E523" s="199" t="str">
        <f t="shared" si="10"/>
        <v>Taranaki</v>
      </c>
    </row>
    <row r="524" spans="1:5" s="74" customFormat="1">
      <c r="A524" s="166" t="s">
        <v>353</v>
      </c>
      <c r="B524" s="74" t="s">
        <v>84</v>
      </c>
      <c r="C524" s="74" t="s">
        <v>25</v>
      </c>
      <c r="D524" s="74" t="s">
        <v>364</v>
      </c>
      <c r="E524" s="199" t="str">
        <f t="shared" si="10"/>
        <v>Wellington</v>
      </c>
    </row>
    <row r="525" spans="1:5" s="74" customFormat="1">
      <c r="A525" s="166" t="s">
        <v>354</v>
      </c>
      <c r="B525" s="74" t="s">
        <v>84</v>
      </c>
      <c r="C525" s="74" t="s">
        <v>25</v>
      </c>
      <c r="D525" s="74" t="s">
        <v>364</v>
      </c>
      <c r="E525" s="199" t="str">
        <f t="shared" si="10"/>
        <v>Wellington</v>
      </c>
    </row>
    <row r="526" spans="1:5" s="74" customFormat="1"/>
    <row r="527" spans="1:5" s="185" customFormat="1" ht="18.75">
      <c r="A527" s="186" t="s">
        <v>400</v>
      </c>
      <c r="B527" s="186"/>
      <c r="C527" s="186"/>
    </row>
    <row r="528" spans="1:5" s="74" customFormat="1">
      <c r="A528" s="89" t="s">
        <v>402</v>
      </c>
      <c r="B528" s="89" t="s">
        <v>401</v>
      </c>
    </row>
    <row r="529" spans="1:2" s="74" customFormat="1">
      <c r="A529" s="87" t="s">
        <v>1</v>
      </c>
      <c r="B529" s="87" t="s">
        <v>1</v>
      </c>
    </row>
    <row r="530" spans="1:2" s="74" customFormat="1">
      <c r="A530" s="87" t="s">
        <v>375</v>
      </c>
      <c r="B530" s="87" t="s">
        <v>2</v>
      </c>
    </row>
    <row r="531" spans="1:2" s="74" customFormat="1">
      <c r="A531" s="87"/>
      <c r="B531" s="87" t="s">
        <v>3</v>
      </c>
    </row>
    <row r="532" spans="1:2" s="74" customFormat="1">
      <c r="A532" s="87" t="s">
        <v>384</v>
      </c>
      <c r="B532" s="87" t="s">
        <v>30</v>
      </c>
    </row>
    <row r="533" spans="1:2" s="74" customFormat="1">
      <c r="A533" s="87" t="s">
        <v>363</v>
      </c>
      <c r="B533" s="87" t="s">
        <v>4</v>
      </c>
    </row>
    <row r="534" spans="1:2" s="74" customFormat="1">
      <c r="A534" s="87" t="s">
        <v>385</v>
      </c>
      <c r="B534" s="87" t="s">
        <v>5</v>
      </c>
    </row>
    <row r="535" spans="1:2" s="74" customFormat="1">
      <c r="A535" s="87" t="s">
        <v>380</v>
      </c>
      <c r="B535" s="87" t="s">
        <v>6</v>
      </c>
    </row>
    <row r="536" spans="1:2" s="74" customFormat="1">
      <c r="A536" s="87" t="s">
        <v>409</v>
      </c>
      <c r="B536" s="87" t="s">
        <v>7</v>
      </c>
    </row>
    <row r="537" spans="1:2" s="74" customFormat="1">
      <c r="A537" s="87" t="s">
        <v>386</v>
      </c>
      <c r="B537" s="87" t="s">
        <v>8</v>
      </c>
    </row>
    <row r="538" spans="1:2" s="74" customFormat="1">
      <c r="A538" s="87" t="s">
        <v>367</v>
      </c>
      <c r="B538" s="87" t="s">
        <v>9</v>
      </c>
    </row>
    <row r="539" spans="1:2" s="74" customFormat="1">
      <c r="A539" s="87" t="s">
        <v>372</v>
      </c>
      <c r="B539" s="87" t="s">
        <v>10</v>
      </c>
    </row>
    <row r="540" spans="1:2" s="74" customFormat="1">
      <c r="A540" s="87" t="s">
        <v>11</v>
      </c>
      <c r="B540" s="87" t="s">
        <v>11</v>
      </c>
    </row>
    <row r="541" spans="1:2" s="74" customFormat="1">
      <c r="A541" s="87" t="s">
        <v>387</v>
      </c>
      <c r="B541" s="87" t="s">
        <v>12</v>
      </c>
    </row>
    <row r="542" spans="1:2" s="74" customFormat="1">
      <c r="A542" s="87" t="s">
        <v>383</v>
      </c>
      <c r="B542" s="87" t="s">
        <v>13</v>
      </c>
    </row>
    <row r="543" spans="1:2" s="74" customFormat="1">
      <c r="A543" s="87" t="s">
        <v>389</v>
      </c>
      <c r="B543" s="87" t="s">
        <v>14</v>
      </c>
    </row>
    <row r="544" spans="1:2" s="74" customFormat="1">
      <c r="A544" s="87" t="s">
        <v>376</v>
      </c>
      <c r="B544" s="87" t="s">
        <v>15</v>
      </c>
    </row>
    <row r="545" spans="1:10" s="74" customFormat="1">
      <c r="A545" s="87" t="s">
        <v>359</v>
      </c>
      <c r="B545" s="87" t="s">
        <v>16</v>
      </c>
    </row>
    <row r="546" spans="1:10" s="74" customFormat="1">
      <c r="A546" s="87"/>
      <c r="B546" s="87"/>
    </row>
    <row r="547" spans="1:10" s="74" customFormat="1"/>
    <row r="548" spans="1:10" s="185" customFormat="1" ht="18.75">
      <c r="A548" s="186" t="s">
        <v>397</v>
      </c>
      <c r="B548" s="187"/>
      <c r="C548" s="187"/>
      <c r="D548" s="187"/>
      <c r="E548" s="186"/>
      <c r="F548" s="187"/>
      <c r="G548" s="188"/>
      <c r="H548" s="189"/>
      <c r="I548" s="188"/>
      <c r="J548" s="188"/>
    </row>
    <row r="549" spans="1:10" s="74" customFormat="1">
      <c r="A549" s="165" t="s">
        <v>142</v>
      </c>
      <c r="B549" s="168"/>
      <c r="C549" s="168"/>
      <c r="D549" s="168"/>
      <c r="E549" s="168"/>
      <c r="F549" s="168"/>
      <c r="G549" s="169"/>
      <c r="I549" s="169"/>
      <c r="J549" s="169"/>
    </row>
    <row r="550" spans="1:10" s="74" customFormat="1">
      <c r="A550" s="86"/>
      <c r="B550" s="86"/>
      <c r="C550" s="86"/>
      <c r="D550" s="86"/>
      <c r="I550" s="85"/>
      <c r="J550" s="85"/>
    </row>
    <row r="551" spans="1:10" s="74" customFormat="1">
      <c r="A551" s="172" t="s">
        <v>114</v>
      </c>
      <c r="B551" s="172" t="s">
        <v>521</v>
      </c>
      <c r="C551" s="172" t="s">
        <v>143</v>
      </c>
      <c r="D551" s="172" t="s">
        <v>522</v>
      </c>
      <c r="E551" s="172" t="s">
        <v>398</v>
      </c>
      <c r="F551" s="172" t="s">
        <v>35</v>
      </c>
      <c r="G551" s="172" t="s">
        <v>356</v>
      </c>
      <c r="H551" s="171"/>
      <c r="I551" s="172" t="s">
        <v>17</v>
      </c>
      <c r="J551" s="172" t="s">
        <v>399</v>
      </c>
    </row>
    <row r="552" spans="1:10" s="74" customFormat="1">
      <c r="A552" s="167">
        <v>2000</v>
      </c>
      <c r="B552" s="167" t="s">
        <v>144</v>
      </c>
      <c r="C552" s="167">
        <v>366</v>
      </c>
      <c r="D552" s="170">
        <v>4.53505</v>
      </c>
      <c r="E552" s="74" t="str">
        <f t="shared" ref="E552:E583" si="11">IF(ISNA(VLOOKUP(B552,$A$338:$D$525,4,FALSE)),"NOTFOUND",VLOOKUP(B552,$A$338:$D$525,4,FALSE))</f>
        <v>Alpine Energy</v>
      </c>
      <c r="F552" s="74" t="str">
        <f t="shared" ref="F552:F615" si="12">IF(ISNA(VLOOKUP(B552,$A$338:$D$525,2,FALSE)),"NOTFOUND",VLOOKUP(B552,$A$338:$D$525,2,FALSE))</f>
        <v>Mackenzie District</v>
      </c>
      <c r="G552" s="74" t="str">
        <f t="shared" ref="G552:G615" si="13">IF(ISNA(VLOOKUP(B552,$A$338:$D$525,3,FALSE)),"NOTFOUND",VLOOKUP(B552,$A$338:$D$525,3,FALSE))</f>
        <v>South Canterbury</v>
      </c>
      <c r="I552" s="74" t="str">
        <f t="shared" ref="I552:I615" si="14">IF(ISNA(VLOOKUP(B552,$A$338:$E$525,5,FALSE)),"NOTFOUND",(VLOOKUP(B552,$A$338:$E$525,5,FALSE)))</f>
        <v>Canterbury</v>
      </c>
      <c r="J552" s="74" t="str">
        <f t="shared" ref="J552:J615" si="15">IF(ISNA(VLOOKUP(E552,$A$528:$B$545,2,FALSE)),"NOTFOUND",VLOOKUP(E552,$A$528:$B$545,2,FALSE))</f>
        <v>Alpine Energy</v>
      </c>
    </row>
    <row r="553" spans="1:10" s="74" customFormat="1">
      <c r="A553" s="167">
        <v>2001</v>
      </c>
      <c r="B553" s="167" t="s">
        <v>144</v>
      </c>
      <c r="C553" s="167">
        <v>365</v>
      </c>
      <c r="D553" s="170">
        <v>11.33005</v>
      </c>
      <c r="E553" s="74" t="str">
        <f t="shared" si="11"/>
        <v>Alpine Energy</v>
      </c>
      <c r="F553" s="74" t="str">
        <f t="shared" si="12"/>
        <v>Mackenzie District</v>
      </c>
      <c r="G553" s="74" t="str">
        <f t="shared" si="13"/>
        <v>South Canterbury</v>
      </c>
      <c r="I553" s="74" t="str">
        <f t="shared" si="14"/>
        <v>Canterbury</v>
      </c>
      <c r="J553" s="74" t="str">
        <f t="shared" si="15"/>
        <v>Alpine Energy</v>
      </c>
    </row>
    <row r="554" spans="1:10" s="74" customFormat="1">
      <c r="A554" s="167">
        <v>2002</v>
      </c>
      <c r="B554" s="167" t="s">
        <v>144</v>
      </c>
      <c r="C554" s="167">
        <v>365</v>
      </c>
      <c r="D554" s="170">
        <v>9.4164999999999992</v>
      </c>
      <c r="E554" s="74" t="str">
        <f t="shared" si="11"/>
        <v>Alpine Energy</v>
      </c>
      <c r="F554" s="74" t="str">
        <f t="shared" si="12"/>
        <v>Mackenzie District</v>
      </c>
      <c r="G554" s="74" t="str">
        <f t="shared" si="13"/>
        <v>South Canterbury</v>
      </c>
      <c r="I554" s="74" t="str">
        <f t="shared" si="14"/>
        <v>Canterbury</v>
      </c>
      <c r="J554" s="74" t="str">
        <f t="shared" si="15"/>
        <v>Alpine Energy</v>
      </c>
    </row>
    <row r="555" spans="1:10" s="74" customFormat="1">
      <c r="A555" s="167">
        <v>2003</v>
      </c>
      <c r="B555" s="167" t="s">
        <v>144</v>
      </c>
      <c r="C555" s="167">
        <v>365</v>
      </c>
      <c r="D555" s="170">
        <v>8.3456499999999991</v>
      </c>
      <c r="E555" s="74" t="str">
        <f t="shared" si="11"/>
        <v>Alpine Energy</v>
      </c>
      <c r="F555" s="74" t="str">
        <f t="shared" si="12"/>
        <v>Mackenzie District</v>
      </c>
      <c r="G555" s="74" t="str">
        <f t="shared" si="13"/>
        <v>South Canterbury</v>
      </c>
      <c r="I555" s="74" t="str">
        <f t="shared" si="14"/>
        <v>Canterbury</v>
      </c>
      <c r="J555" s="74" t="str">
        <f t="shared" si="15"/>
        <v>Alpine Energy</v>
      </c>
    </row>
    <row r="556" spans="1:10" s="74" customFormat="1">
      <c r="A556" s="167">
        <v>2004</v>
      </c>
      <c r="B556" s="167" t="s">
        <v>144</v>
      </c>
      <c r="C556" s="167">
        <v>366</v>
      </c>
      <c r="D556" s="170">
        <v>10.593400000000001</v>
      </c>
      <c r="E556" s="74" t="str">
        <f t="shared" si="11"/>
        <v>Alpine Energy</v>
      </c>
      <c r="F556" s="74" t="str">
        <f t="shared" si="12"/>
        <v>Mackenzie District</v>
      </c>
      <c r="G556" s="74" t="str">
        <f t="shared" si="13"/>
        <v>South Canterbury</v>
      </c>
      <c r="I556" s="74" t="str">
        <f t="shared" si="14"/>
        <v>Canterbury</v>
      </c>
      <c r="J556" s="74" t="str">
        <f t="shared" si="15"/>
        <v>Alpine Energy</v>
      </c>
    </row>
    <row r="557" spans="1:10" s="74" customFormat="1">
      <c r="A557" s="167">
        <v>2005</v>
      </c>
      <c r="B557" s="167" t="s">
        <v>144</v>
      </c>
      <c r="C557" s="167">
        <v>365</v>
      </c>
      <c r="D557" s="170">
        <v>11.30715</v>
      </c>
      <c r="E557" s="74" t="str">
        <f t="shared" si="11"/>
        <v>Alpine Energy</v>
      </c>
      <c r="F557" s="74" t="str">
        <f t="shared" si="12"/>
        <v>Mackenzie District</v>
      </c>
      <c r="G557" s="74" t="str">
        <f t="shared" si="13"/>
        <v>South Canterbury</v>
      </c>
      <c r="I557" s="74" t="str">
        <f t="shared" si="14"/>
        <v>Canterbury</v>
      </c>
      <c r="J557" s="74" t="str">
        <f t="shared" si="15"/>
        <v>Alpine Energy</v>
      </c>
    </row>
    <row r="558" spans="1:10" s="74" customFormat="1">
      <c r="A558" s="167">
        <v>2006</v>
      </c>
      <c r="B558" s="167" t="s">
        <v>144</v>
      </c>
      <c r="C558" s="167">
        <v>365</v>
      </c>
      <c r="D558" s="170">
        <v>9.3062000000000005</v>
      </c>
      <c r="E558" s="74" t="str">
        <f t="shared" si="11"/>
        <v>Alpine Energy</v>
      </c>
      <c r="F558" s="74" t="str">
        <f t="shared" si="12"/>
        <v>Mackenzie District</v>
      </c>
      <c r="G558" s="74" t="str">
        <f t="shared" si="13"/>
        <v>South Canterbury</v>
      </c>
      <c r="I558" s="74" t="str">
        <f t="shared" si="14"/>
        <v>Canterbury</v>
      </c>
      <c r="J558" s="74" t="str">
        <f t="shared" si="15"/>
        <v>Alpine Energy</v>
      </c>
    </row>
    <row r="559" spans="1:10" s="74" customFormat="1">
      <c r="A559" s="167">
        <v>2007</v>
      </c>
      <c r="B559" s="167" t="s">
        <v>144</v>
      </c>
      <c r="C559" s="167">
        <v>365</v>
      </c>
      <c r="D559" s="170">
        <v>11.809699999999999</v>
      </c>
      <c r="E559" s="74" t="str">
        <f t="shared" si="11"/>
        <v>Alpine Energy</v>
      </c>
      <c r="F559" s="74" t="str">
        <f t="shared" si="12"/>
        <v>Mackenzie District</v>
      </c>
      <c r="G559" s="74" t="str">
        <f t="shared" si="13"/>
        <v>South Canterbury</v>
      </c>
      <c r="I559" s="74" t="str">
        <f t="shared" si="14"/>
        <v>Canterbury</v>
      </c>
      <c r="J559" s="74" t="str">
        <f t="shared" si="15"/>
        <v>Alpine Energy</v>
      </c>
    </row>
    <row r="560" spans="1:10" s="74" customFormat="1">
      <c r="A560" s="167">
        <v>2008</v>
      </c>
      <c r="B560" s="167" t="s">
        <v>144</v>
      </c>
      <c r="C560" s="167">
        <v>366</v>
      </c>
      <c r="D560" s="170">
        <v>11.93065</v>
      </c>
      <c r="E560" s="74" t="str">
        <f t="shared" si="11"/>
        <v>Alpine Energy</v>
      </c>
      <c r="F560" s="74" t="str">
        <f t="shared" si="12"/>
        <v>Mackenzie District</v>
      </c>
      <c r="G560" s="74" t="str">
        <f t="shared" si="13"/>
        <v>South Canterbury</v>
      </c>
      <c r="I560" s="74" t="str">
        <f t="shared" si="14"/>
        <v>Canterbury</v>
      </c>
      <c r="J560" s="74" t="str">
        <f t="shared" si="15"/>
        <v>Alpine Energy</v>
      </c>
    </row>
    <row r="561" spans="1:10" s="74" customFormat="1">
      <c r="A561" s="167">
        <v>2009</v>
      </c>
      <c r="B561" s="167" t="s">
        <v>144</v>
      </c>
      <c r="C561" s="167">
        <v>365</v>
      </c>
      <c r="D561" s="170">
        <v>10.347049999999999</v>
      </c>
      <c r="E561" s="74" t="str">
        <f t="shared" si="11"/>
        <v>Alpine Energy</v>
      </c>
      <c r="F561" s="74" t="str">
        <f t="shared" si="12"/>
        <v>Mackenzie District</v>
      </c>
      <c r="G561" s="74" t="str">
        <f t="shared" si="13"/>
        <v>South Canterbury</v>
      </c>
      <c r="I561" s="74" t="str">
        <f t="shared" si="14"/>
        <v>Canterbury</v>
      </c>
      <c r="J561" s="74" t="str">
        <f t="shared" si="15"/>
        <v>Alpine Energy</v>
      </c>
    </row>
    <row r="562" spans="1:10" s="74" customFormat="1">
      <c r="A562" s="167">
        <v>2010</v>
      </c>
      <c r="B562" s="167" t="s">
        <v>144</v>
      </c>
      <c r="C562" s="167">
        <v>365</v>
      </c>
      <c r="D562" s="170">
        <v>9.4955999999999996</v>
      </c>
      <c r="E562" s="74" t="str">
        <f t="shared" si="11"/>
        <v>Alpine Energy</v>
      </c>
      <c r="F562" s="74" t="str">
        <f t="shared" si="12"/>
        <v>Mackenzie District</v>
      </c>
      <c r="G562" s="74" t="str">
        <f t="shared" si="13"/>
        <v>South Canterbury</v>
      </c>
      <c r="I562" s="74" t="str">
        <f t="shared" si="14"/>
        <v>Canterbury</v>
      </c>
      <c r="J562" s="74" t="str">
        <f t="shared" si="15"/>
        <v>Alpine Energy</v>
      </c>
    </row>
    <row r="563" spans="1:10" s="74" customFormat="1">
      <c r="A563" s="167">
        <v>2011</v>
      </c>
      <c r="B563" s="167" t="s">
        <v>144</v>
      </c>
      <c r="C563" s="167">
        <v>181</v>
      </c>
      <c r="D563" s="170">
        <v>4.4155499999999996</v>
      </c>
      <c r="E563" s="74" t="str">
        <f t="shared" si="11"/>
        <v>Alpine Energy</v>
      </c>
      <c r="F563" s="74" t="str">
        <f t="shared" si="12"/>
        <v>Mackenzie District</v>
      </c>
      <c r="G563" s="74" t="str">
        <f t="shared" si="13"/>
        <v>South Canterbury</v>
      </c>
      <c r="I563" s="74" t="str">
        <f t="shared" si="14"/>
        <v>Canterbury</v>
      </c>
      <c r="J563" s="74" t="str">
        <f t="shared" si="15"/>
        <v>Alpine Energy</v>
      </c>
    </row>
    <row r="564" spans="1:10" s="74" customFormat="1">
      <c r="A564" s="167">
        <v>2000</v>
      </c>
      <c r="B564" s="167" t="s">
        <v>145</v>
      </c>
      <c r="C564" s="167">
        <v>366</v>
      </c>
      <c r="D564" s="170">
        <v>297.56229999999999</v>
      </c>
      <c r="E564" s="74" t="str">
        <f t="shared" si="11"/>
        <v>Orion New Zealand Limited</v>
      </c>
      <c r="F564" s="74" t="str">
        <f t="shared" si="12"/>
        <v>Christchurch City</v>
      </c>
      <c r="G564" s="74" t="str">
        <f t="shared" si="13"/>
        <v>Canterbury</v>
      </c>
      <c r="I564" s="74" t="str">
        <f t="shared" si="14"/>
        <v>Canterbury</v>
      </c>
      <c r="J564" s="74" t="str">
        <f t="shared" si="15"/>
        <v>Orion</v>
      </c>
    </row>
    <row r="565" spans="1:10" s="74" customFormat="1">
      <c r="A565" s="167">
        <v>2001</v>
      </c>
      <c r="B565" s="167" t="s">
        <v>145</v>
      </c>
      <c r="C565" s="167">
        <v>365</v>
      </c>
      <c r="D565" s="170">
        <v>285.11635000000001</v>
      </c>
      <c r="E565" s="74" t="str">
        <f t="shared" si="11"/>
        <v>Orion New Zealand Limited</v>
      </c>
      <c r="F565" s="74" t="str">
        <f t="shared" si="12"/>
        <v>Christchurch City</v>
      </c>
      <c r="G565" s="74" t="str">
        <f t="shared" si="13"/>
        <v>Canterbury</v>
      </c>
      <c r="I565" s="74" t="str">
        <f t="shared" si="14"/>
        <v>Canterbury</v>
      </c>
      <c r="J565" s="74" t="str">
        <f t="shared" si="15"/>
        <v>Orion</v>
      </c>
    </row>
    <row r="566" spans="1:10" s="74" customFormat="1">
      <c r="A566" s="167">
        <v>2002</v>
      </c>
      <c r="B566" s="167" t="s">
        <v>145</v>
      </c>
      <c r="C566" s="167">
        <v>365</v>
      </c>
      <c r="D566" s="170">
        <v>302.90320000000003</v>
      </c>
      <c r="E566" s="74" t="str">
        <f t="shared" si="11"/>
        <v>Orion New Zealand Limited</v>
      </c>
      <c r="F566" s="74" t="str">
        <f t="shared" si="12"/>
        <v>Christchurch City</v>
      </c>
      <c r="G566" s="74" t="str">
        <f t="shared" si="13"/>
        <v>Canterbury</v>
      </c>
      <c r="I566" s="74" t="str">
        <f t="shared" si="14"/>
        <v>Canterbury</v>
      </c>
      <c r="J566" s="74" t="str">
        <f t="shared" si="15"/>
        <v>Orion</v>
      </c>
    </row>
    <row r="567" spans="1:10" s="74" customFormat="1">
      <c r="A567" s="167">
        <v>2003</v>
      </c>
      <c r="B567" s="167" t="s">
        <v>145</v>
      </c>
      <c r="C567" s="167">
        <v>365</v>
      </c>
      <c r="D567" s="170">
        <v>298.3571</v>
      </c>
      <c r="E567" s="74" t="str">
        <f t="shared" si="11"/>
        <v>Orion New Zealand Limited</v>
      </c>
      <c r="F567" s="74" t="str">
        <f t="shared" si="12"/>
        <v>Christchurch City</v>
      </c>
      <c r="G567" s="74" t="str">
        <f t="shared" si="13"/>
        <v>Canterbury</v>
      </c>
      <c r="I567" s="74" t="str">
        <f t="shared" si="14"/>
        <v>Canterbury</v>
      </c>
      <c r="J567" s="74" t="str">
        <f t="shared" si="15"/>
        <v>Orion</v>
      </c>
    </row>
    <row r="568" spans="1:10" s="74" customFormat="1">
      <c r="A568" s="167">
        <v>2004</v>
      </c>
      <c r="B568" s="167" t="s">
        <v>145</v>
      </c>
      <c r="C568" s="167">
        <v>366</v>
      </c>
      <c r="D568" s="170">
        <v>308.76614999999998</v>
      </c>
      <c r="E568" s="74" t="str">
        <f t="shared" si="11"/>
        <v>Orion New Zealand Limited</v>
      </c>
      <c r="F568" s="74" t="str">
        <f t="shared" si="12"/>
        <v>Christchurch City</v>
      </c>
      <c r="G568" s="74" t="str">
        <f t="shared" si="13"/>
        <v>Canterbury</v>
      </c>
      <c r="I568" s="74" t="str">
        <f t="shared" si="14"/>
        <v>Canterbury</v>
      </c>
      <c r="J568" s="74" t="str">
        <f t="shared" si="15"/>
        <v>Orion</v>
      </c>
    </row>
    <row r="569" spans="1:10" s="74" customFormat="1">
      <c r="A569" s="167">
        <v>2005</v>
      </c>
      <c r="B569" s="167" t="s">
        <v>145</v>
      </c>
      <c r="C569" s="167">
        <v>365</v>
      </c>
      <c r="D569" s="170">
        <v>296.29115000000002</v>
      </c>
      <c r="E569" s="74" t="str">
        <f t="shared" si="11"/>
        <v>Orion New Zealand Limited</v>
      </c>
      <c r="F569" s="74" t="str">
        <f t="shared" si="12"/>
        <v>Christchurch City</v>
      </c>
      <c r="G569" s="74" t="str">
        <f t="shared" si="13"/>
        <v>Canterbury</v>
      </c>
      <c r="I569" s="74" t="str">
        <f t="shared" si="14"/>
        <v>Canterbury</v>
      </c>
      <c r="J569" s="74" t="str">
        <f t="shared" si="15"/>
        <v>Orion</v>
      </c>
    </row>
    <row r="570" spans="1:10" s="74" customFormat="1">
      <c r="A570" s="167">
        <v>2006</v>
      </c>
      <c r="B570" s="167" t="s">
        <v>145</v>
      </c>
      <c r="C570" s="167">
        <v>365</v>
      </c>
      <c r="D570" s="170">
        <v>301.41224999999997</v>
      </c>
      <c r="E570" s="74" t="str">
        <f t="shared" si="11"/>
        <v>Orion New Zealand Limited</v>
      </c>
      <c r="F570" s="74" t="str">
        <f t="shared" si="12"/>
        <v>Christchurch City</v>
      </c>
      <c r="G570" s="74" t="str">
        <f t="shared" si="13"/>
        <v>Canterbury</v>
      </c>
      <c r="I570" s="74" t="str">
        <f t="shared" si="14"/>
        <v>Canterbury</v>
      </c>
      <c r="J570" s="74" t="str">
        <f t="shared" si="15"/>
        <v>Orion</v>
      </c>
    </row>
    <row r="571" spans="1:10" s="74" customFormat="1">
      <c r="A571" s="167">
        <v>2007</v>
      </c>
      <c r="B571" s="167" t="s">
        <v>145</v>
      </c>
      <c r="C571" s="167">
        <v>365</v>
      </c>
      <c r="D571" s="170">
        <v>284.18130000000002</v>
      </c>
      <c r="E571" s="74" t="str">
        <f t="shared" si="11"/>
        <v>Orion New Zealand Limited</v>
      </c>
      <c r="F571" s="74" t="str">
        <f t="shared" si="12"/>
        <v>Christchurch City</v>
      </c>
      <c r="G571" s="74" t="str">
        <f t="shared" si="13"/>
        <v>Canterbury</v>
      </c>
      <c r="I571" s="74" t="str">
        <f t="shared" si="14"/>
        <v>Canterbury</v>
      </c>
      <c r="J571" s="74" t="str">
        <f t="shared" si="15"/>
        <v>Orion</v>
      </c>
    </row>
    <row r="572" spans="1:10" s="74" customFormat="1">
      <c r="A572" s="167">
        <v>2008</v>
      </c>
      <c r="B572" s="167" t="s">
        <v>145</v>
      </c>
      <c r="C572" s="167">
        <v>366</v>
      </c>
      <c r="D572" s="170">
        <v>272.66215</v>
      </c>
      <c r="E572" s="74" t="str">
        <f t="shared" si="11"/>
        <v>Orion New Zealand Limited</v>
      </c>
      <c r="F572" s="74" t="str">
        <f t="shared" si="12"/>
        <v>Christchurch City</v>
      </c>
      <c r="G572" s="74" t="str">
        <f t="shared" si="13"/>
        <v>Canterbury</v>
      </c>
      <c r="I572" s="74" t="str">
        <f t="shared" si="14"/>
        <v>Canterbury</v>
      </c>
      <c r="J572" s="74" t="str">
        <f t="shared" si="15"/>
        <v>Orion</v>
      </c>
    </row>
    <row r="573" spans="1:10" s="74" customFormat="1">
      <c r="A573" s="167">
        <v>2009</v>
      </c>
      <c r="B573" s="167" t="s">
        <v>145</v>
      </c>
      <c r="C573" s="167">
        <v>365</v>
      </c>
      <c r="D573" s="170">
        <v>277.36135000000002</v>
      </c>
      <c r="E573" s="74" t="str">
        <f t="shared" si="11"/>
        <v>Orion New Zealand Limited</v>
      </c>
      <c r="F573" s="74" t="str">
        <f t="shared" si="12"/>
        <v>Christchurch City</v>
      </c>
      <c r="G573" s="74" t="str">
        <f t="shared" si="13"/>
        <v>Canterbury</v>
      </c>
      <c r="I573" s="74" t="str">
        <f t="shared" si="14"/>
        <v>Canterbury</v>
      </c>
      <c r="J573" s="74" t="str">
        <f t="shared" si="15"/>
        <v>Orion</v>
      </c>
    </row>
    <row r="574" spans="1:10" s="74" customFormat="1">
      <c r="A574" s="167">
        <v>2010</v>
      </c>
      <c r="B574" s="167" t="s">
        <v>145</v>
      </c>
      <c r="C574" s="167">
        <v>365</v>
      </c>
      <c r="D574" s="170">
        <v>260.23320000000001</v>
      </c>
      <c r="E574" s="74" t="str">
        <f t="shared" si="11"/>
        <v>Orion New Zealand Limited</v>
      </c>
      <c r="F574" s="74" t="str">
        <f t="shared" si="12"/>
        <v>Christchurch City</v>
      </c>
      <c r="G574" s="74" t="str">
        <f t="shared" si="13"/>
        <v>Canterbury</v>
      </c>
      <c r="I574" s="74" t="str">
        <f t="shared" si="14"/>
        <v>Canterbury</v>
      </c>
      <c r="J574" s="74" t="str">
        <f t="shared" si="15"/>
        <v>Orion</v>
      </c>
    </row>
    <row r="575" spans="1:10" s="74" customFormat="1">
      <c r="A575" s="167">
        <v>2011</v>
      </c>
      <c r="B575" s="167" t="s">
        <v>145</v>
      </c>
      <c r="C575" s="167">
        <v>181</v>
      </c>
      <c r="D575" s="170">
        <v>122.2743</v>
      </c>
      <c r="E575" s="74" t="str">
        <f t="shared" si="11"/>
        <v>Orion New Zealand Limited</v>
      </c>
      <c r="F575" s="74" t="str">
        <f t="shared" si="12"/>
        <v>Christchurch City</v>
      </c>
      <c r="G575" s="74" t="str">
        <f t="shared" si="13"/>
        <v>Canterbury</v>
      </c>
      <c r="I575" s="74" t="str">
        <f t="shared" si="14"/>
        <v>Canterbury</v>
      </c>
      <c r="J575" s="74" t="str">
        <f t="shared" si="15"/>
        <v>Orion</v>
      </c>
    </row>
    <row r="576" spans="1:10" s="74" customFormat="1">
      <c r="A576" s="167">
        <v>2000</v>
      </c>
      <c r="B576" s="167" t="s">
        <v>146</v>
      </c>
      <c r="C576" s="167">
        <v>366</v>
      </c>
      <c r="D576" s="170">
        <v>523.09794999999997</v>
      </c>
      <c r="E576" s="74" t="str">
        <f t="shared" si="11"/>
        <v>Orion New Zealand Limited</v>
      </c>
      <c r="F576" s="74" t="str">
        <f t="shared" si="12"/>
        <v>Christchurch City</v>
      </c>
      <c r="G576" s="74" t="str">
        <f t="shared" si="13"/>
        <v>Canterbury</v>
      </c>
      <c r="I576" s="74" t="str">
        <f t="shared" si="14"/>
        <v>Canterbury</v>
      </c>
      <c r="J576" s="74" t="str">
        <f t="shared" si="15"/>
        <v>Orion</v>
      </c>
    </row>
    <row r="577" spans="1:10" s="74" customFormat="1">
      <c r="A577" s="167">
        <v>2001</v>
      </c>
      <c r="B577" s="167" t="s">
        <v>146</v>
      </c>
      <c r="C577" s="167">
        <v>365</v>
      </c>
      <c r="D577" s="170">
        <v>491.59640000000002</v>
      </c>
      <c r="E577" s="74" t="str">
        <f t="shared" si="11"/>
        <v>Orion New Zealand Limited</v>
      </c>
      <c r="F577" s="74" t="str">
        <f t="shared" si="12"/>
        <v>Christchurch City</v>
      </c>
      <c r="G577" s="74" t="str">
        <f t="shared" si="13"/>
        <v>Canterbury</v>
      </c>
      <c r="I577" s="74" t="str">
        <f t="shared" si="14"/>
        <v>Canterbury</v>
      </c>
      <c r="J577" s="74" t="str">
        <f t="shared" si="15"/>
        <v>Orion</v>
      </c>
    </row>
    <row r="578" spans="1:10" s="74" customFormat="1">
      <c r="A578" s="167">
        <v>2002</v>
      </c>
      <c r="B578" s="167" t="s">
        <v>146</v>
      </c>
      <c r="C578" s="167">
        <v>365</v>
      </c>
      <c r="D578" s="170">
        <v>524.88570000000004</v>
      </c>
      <c r="E578" s="74" t="str">
        <f t="shared" si="11"/>
        <v>Orion New Zealand Limited</v>
      </c>
      <c r="F578" s="74" t="str">
        <f t="shared" si="12"/>
        <v>Christchurch City</v>
      </c>
      <c r="G578" s="74" t="str">
        <f t="shared" si="13"/>
        <v>Canterbury</v>
      </c>
      <c r="I578" s="74" t="str">
        <f t="shared" si="14"/>
        <v>Canterbury</v>
      </c>
      <c r="J578" s="74" t="str">
        <f t="shared" si="15"/>
        <v>Orion</v>
      </c>
    </row>
    <row r="579" spans="1:10" s="74" customFormat="1">
      <c r="A579" s="167">
        <v>2003</v>
      </c>
      <c r="B579" s="167" t="s">
        <v>146</v>
      </c>
      <c r="C579" s="167">
        <v>365</v>
      </c>
      <c r="D579" s="170">
        <v>490.0591</v>
      </c>
      <c r="E579" s="74" t="str">
        <f t="shared" si="11"/>
        <v>Orion New Zealand Limited</v>
      </c>
      <c r="F579" s="74" t="str">
        <f t="shared" si="12"/>
        <v>Christchurch City</v>
      </c>
      <c r="G579" s="74" t="str">
        <f t="shared" si="13"/>
        <v>Canterbury</v>
      </c>
      <c r="I579" s="74" t="str">
        <f t="shared" si="14"/>
        <v>Canterbury</v>
      </c>
      <c r="J579" s="74" t="str">
        <f t="shared" si="15"/>
        <v>Orion</v>
      </c>
    </row>
    <row r="580" spans="1:10" s="74" customFormat="1">
      <c r="A580" s="167">
        <v>2004</v>
      </c>
      <c r="B580" s="167" t="s">
        <v>146</v>
      </c>
      <c r="C580" s="167">
        <v>366</v>
      </c>
      <c r="D580" s="170">
        <v>587.41705000000002</v>
      </c>
      <c r="E580" s="74" t="str">
        <f t="shared" si="11"/>
        <v>Orion New Zealand Limited</v>
      </c>
      <c r="F580" s="74" t="str">
        <f t="shared" si="12"/>
        <v>Christchurch City</v>
      </c>
      <c r="G580" s="74" t="str">
        <f t="shared" si="13"/>
        <v>Canterbury</v>
      </c>
      <c r="I580" s="74" t="str">
        <f t="shared" si="14"/>
        <v>Canterbury</v>
      </c>
      <c r="J580" s="74" t="str">
        <f t="shared" si="15"/>
        <v>Orion</v>
      </c>
    </row>
    <row r="581" spans="1:10" s="74" customFormat="1">
      <c r="A581" s="167">
        <v>2005</v>
      </c>
      <c r="B581" s="167" t="s">
        <v>146</v>
      </c>
      <c r="C581" s="167">
        <v>365</v>
      </c>
      <c r="D581" s="170">
        <v>576.70259999999996</v>
      </c>
      <c r="E581" s="74" t="str">
        <f t="shared" si="11"/>
        <v>Orion New Zealand Limited</v>
      </c>
      <c r="F581" s="74" t="str">
        <f t="shared" si="12"/>
        <v>Christchurch City</v>
      </c>
      <c r="G581" s="74" t="str">
        <f t="shared" si="13"/>
        <v>Canterbury</v>
      </c>
      <c r="I581" s="74" t="str">
        <f t="shared" si="14"/>
        <v>Canterbury</v>
      </c>
      <c r="J581" s="74" t="str">
        <f t="shared" si="15"/>
        <v>Orion</v>
      </c>
    </row>
    <row r="582" spans="1:10" s="74" customFormat="1">
      <c r="A582" s="167">
        <v>2006</v>
      </c>
      <c r="B582" s="167" t="s">
        <v>146</v>
      </c>
      <c r="C582" s="167">
        <v>365</v>
      </c>
      <c r="D582" s="170">
        <v>571.35595000000001</v>
      </c>
      <c r="E582" s="74" t="str">
        <f t="shared" si="11"/>
        <v>Orion New Zealand Limited</v>
      </c>
      <c r="F582" s="74" t="str">
        <f t="shared" si="12"/>
        <v>Christchurch City</v>
      </c>
      <c r="G582" s="74" t="str">
        <f t="shared" si="13"/>
        <v>Canterbury</v>
      </c>
      <c r="I582" s="74" t="str">
        <f t="shared" si="14"/>
        <v>Canterbury</v>
      </c>
      <c r="J582" s="74" t="str">
        <f t="shared" si="15"/>
        <v>Orion</v>
      </c>
    </row>
    <row r="583" spans="1:10" s="74" customFormat="1">
      <c r="A583" s="167">
        <v>2007</v>
      </c>
      <c r="B583" s="167" t="s">
        <v>146</v>
      </c>
      <c r="C583" s="167">
        <v>365</v>
      </c>
      <c r="D583" s="170">
        <v>570.17134999999996</v>
      </c>
      <c r="E583" s="74" t="str">
        <f t="shared" si="11"/>
        <v>Orion New Zealand Limited</v>
      </c>
      <c r="F583" s="74" t="str">
        <f t="shared" si="12"/>
        <v>Christchurch City</v>
      </c>
      <c r="G583" s="74" t="str">
        <f t="shared" si="13"/>
        <v>Canterbury</v>
      </c>
      <c r="I583" s="74" t="str">
        <f t="shared" si="14"/>
        <v>Canterbury</v>
      </c>
      <c r="J583" s="74" t="str">
        <f t="shared" si="15"/>
        <v>Orion</v>
      </c>
    </row>
    <row r="584" spans="1:10" s="74" customFormat="1">
      <c r="A584" s="167">
        <v>2008</v>
      </c>
      <c r="B584" s="167" t="s">
        <v>146</v>
      </c>
      <c r="C584" s="167">
        <v>366</v>
      </c>
      <c r="D584" s="170">
        <v>593.29264999999998</v>
      </c>
      <c r="E584" s="74" t="str">
        <f t="shared" ref="E584:E615" si="16">IF(ISNA(VLOOKUP(B584,$A$338:$D$525,4,FALSE)),"NOTFOUND",VLOOKUP(B584,$A$338:$D$525,4,FALSE))</f>
        <v>Orion New Zealand Limited</v>
      </c>
      <c r="F584" s="74" t="str">
        <f t="shared" si="12"/>
        <v>Christchurch City</v>
      </c>
      <c r="G584" s="74" t="str">
        <f t="shared" si="13"/>
        <v>Canterbury</v>
      </c>
      <c r="I584" s="74" t="str">
        <f t="shared" si="14"/>
        <v>Canterbury</v>
      </c>
      <c r="J584" s="74" t="str">
        <f t="shared" si="15"/>
        <v>Orion</v>
      </c>
    </row>
    <row r="585" spans="1:10" s="74" customFormat="1">
      <c r="A585" s="167">
        <v>2009</v>
      </c>
      <c r="B585" s="167" t="s">
        <v>146</v>
      </c>
      <c r="C585" s="167">
        <v>365</v>
      </c>
      <c r="D585" s="170">
        <v>577.5231</v>
      </c>
      <c r="E585" s="74" t="str">
        <f t="shared" si="16"/>
        <v>Orion New Zealand Limited</v>
      </c>
      <c r="F585" s="74" t="str">
        <f t="shared" si="12"/>
        <v>Christchurch City</v>
      </c>
      <c r="G585" s="74" t="str">
        <f t="shared" si="13"/>
        <v>Canterbury</v>
      </c>
      <c r="I585" s="74" t="str">
        <f t="shared" si="14"/>
        <v>Canterbury</v>
      </c>
      <c r="J585" s="74" t="str">
        <f t="shared" si="15"/>
        <v>Orion</v>
      </c>
    </row>
    <row r="586" spans="1:10" s="74" customFormat="1">
      <c r="A586" s="167">
        <v>2010</v>
      </c>
      <c r="B586" s="167" t="s">
        <v>146</v>
      </c>
      <c r="C586" s="167">
        <v>365</v>
      </c>
      <c r="D586" s="170">
        <v>586.56185000000005</v>
      </c>
      <c r="E586" s="74" t="str">
        <f t="shared" si="16"/>
        <v>Orion New Zealand Limited</v>
      </c>
      <c r="F586" s="74" t="str">
        <f t="shared" si="12"/>
        <v>Christchurch City</v>
      </c>
      <c r="G586" s="74" t="str">
        <f t="shared" si="13"/>
        <v>Canterbury</v>
      </c>
      <c r="I586" s="74" t="str">
        <f t="shared" si="14"/>
        <v>Canterbury</v>
      </c>
      <c r="J586" s="74" t="str">
        <f t="shared" si="15"/>
        <v>Orion</v>
      </c>
    </row>
    <row r="587" spans="1:10" s="74" customFormat="1">
      <c r="A587" s="167">
        <v>2011</v>
      </c>
      <c r="B587" s="167" t="s">
        <v>146</v>
      </c>
      <c r="C587" s="167">
        <v>181</v>
      </c>
      <c r="D587" s="170">
        <v>191.58199999999999</v>
      </c>
      <c r="E587" s="74" t="str">
        <f t="shared" si="16"/>
        <v>Orion New Zealand Limited</v>
      </c>
      <c r="F587" s="74" t="str">
        <f t="shared" si="12"/>
        <v>Christchurch City</v>
      </c>
      <c r="G587" s="74" t="str">
        <f t="shared" si="13"/>
        <v>Canterbury</v>
      </c>
      <c r="I587" s="74" t="str">
        <f t="shared" si="14"/>
        <v>Canterbury</v>
      </c>
      <c r="J587" s="74" t="str">
        <f t="shared" si="15"/>
        <v>Orion</v>
      </c>
    </row>
    <row r="588" spans="1:10" s="74" customFormat="1">
      <c r="A588" s="167">
        <v>2000</v>
      </c>
      <c r="B588" s="167" t="s">
        <v>147</v>
      </c>
      <c r="C588" s="167">
        <v>366</v>
      </c>
      <c r="D588" s="170">
        <v>41.921900000000001</v>
      </c>
      <c r="E588" s="74" t="str">
        <f t="shared" si="16"/>
        <v>NOTFOUND</v>
      </c>
      <c r="F588" s="74" t="str">
        <f t="shared" si="12"/>
        <v>NOTFOUND</v>
      </c>
      <c r="G588" s="74" t="str">
        <f t="shared" si="13"/>
        <v>NOTFOUND</v>
      </c>
      <c r="I588" s="74" t="str">
        <f t="shared" si="14"/>
        <v>NOTFOUND</v>
      </c>
      <c r="J588" s="74" t="str">
        <f t="shared" si="15"/>
        <v>NOTFOUND</v>
      </c>
    </row>
    <row r="589" spans="1:10" s="74" customFormat="1">
      <c r="A589" s="167">
        <v>2001</v>
      </c>
      <c r="B589" s="167" t="s">
        <v>147</v>
      </c>
      <c r="C589" s="167">
        <v>365</v>
      </c>
      <c r="D589" s="170">
        <v>44.213200000000001</v>
      </c>
      <c r="E589" s="74" t="str">
        <f t="shared" si="16"/>
        <v>NOTFOUND</v>
      </c>
      <c r="F589" s="74" t="str">
        <f t="shared" si="12"/>
        <v>NOTFOUND</v>
      </c>
      <c r="G589" s="74" t="str">
        <f t="shared" si="13"/>
        <v>NOTFOUND</v>
      </c>
      <c r="I589" s="74" t="str">
        <f t="shared" si="14"/>
        <v>NOTFOUND</v>
      </c>
      <c r="J589" s="74" t="str">
        <f t="shared" si="15"/>
        <v>NOTFOUND</v>
      </c>
    </row>
    <row r="590" spans="1:10" s="74" customFormat="1">
      <c r="A590" s="167">
        <v>2002</v>
      </c>
      <c r="B590" s="167" t="s">
        <v>147</v>
      </c>
      <c r="C590" s="167">
        <v>212</v>
      </c>
      <c r="D590" s="170">
        <v>25.04505</v>
      </c>
      <c r="E590" s="74" t="str">
        <f t="shared" si="16"/>
        <v>NOTFOUND</v>
      </c>
      <c r="F590" s="74" t="str">
        <f t="shared" si="12"/>
        <v>NOTFOUND</v>
      </c>
      <c r="G590" s="74" t="str">
        <f t="shared" si="13"/>
        <v>NOTFOUND</v>
      </c>
      <c r="I590" s="74" t="str">
        <f t="shared" si="14"/>
        <v>NOTFOUND</v>
      </c>
      <c r="J590" s="74" t="str">
        <f t="shared" si="15"/>
        <v>NOTFOUND</v>
      </c>
    </row>
    <row r="591" spans="1:10" s="74" customFormat="1">
      <c r="A591" s="167">
        <v>2000</v>
      </c>
      <c r="B591" s="167" t="s">
        <v>148</v>
      </c>
      <c r="C591" s="167">
        <v>366</v>
      </c>
      <c r="D591" s="170">
        <v>558.07794999999999</v>
      </c>
      <c r="E591" s="74" t="str">
        <f t="shared" si="16"/>
        <v>United Networks Ltd</v>
      </c>
      <c r="F591" s="74" t="str">
        <f t="shared" si="12"/>
        <v>North Shore City</v>
      </c>
      <c r="G591" s="74" t="str">
        <f t="shared" si="13"/>
        <v>North Isthmus</v>
      </c>
      <c r="I591" s="74" t="str">
        <f t="shared" si="14"/>
        <v>Auckland</v>
      </c>
      <c r="J591" s="74" t="str">
        <f t="shared" si="15"/>
        <v>NOTFOUND</v>
      </c>
    </row>
    <row r="592" spans="1:10" s="74" customFormat="1">
      <c r="A592" s="167">
        <v>2001</v>
      </c>
      <c r="B592" s="167" t="s">
        <v>148</v>
      </c>
      <c r="C592" s="167">
        <v>365</v>
      </c>
      <c r="D592" s="170">
        <v>591.29655000000002</v>
      </c>
      <c r="E592" s="74" t="str">
        <f t="shared" si="16"/>
        <v>United Networks Ltd</v>
      </c>
      <c r="F592" s="74" t="str">
        <f t="shared" si="12"/>
        <v>North Shore City</v>
      </c>
      <c r="G592" s="74" t="str">
        <f t="shared" si="13"/>
        <v>North Isthmus</v>
      </c>
      <c r="I592" s="74" t="str">
        <f t="shared" si="14"/>
        <v>Auckland</v>
      </c>
      <c r="J592" s="74" t="str">
        <f t="shared" si="15"/>
        <v>NOTFOUND</v>
      </c>
    </row>
    <row r="593" spans="1:10" s="74" customFormat="1">
      <c r="A593" s="167">
        <v>2002</v>
      </c>
      <c r="B593" s="167" t="s">
        <v>148</v>
      </c>
      <c r="C593" s="167">
        <v>365</v>
      </c>
      <c r="D593" s="170">
        <v>624.82500000000005</v>
      </c>
      <c r="E593" s="74" t="str">
        <f t="shared" si="16"/>
        <v>United Networks Ltd</v>
      </c>
      <c r="F593" s="74" t="str">
        <f t="shared" si="12"/>
        <v>North Shore City</v>
      </c>
      <c r="G593" s="74" t="str">
        <f t="shared" si="13"/>
        <v>North Isthmus</v>
      </c>
      <c r="I593" s="74" t="str">
        <f t="shared" si="14"/>
        <v>Auckland</v>
      </c>
      <c r="J593" s="74" t="str">
        <f t="shared" si="15"/>
        <v>NOTFOUND</v>
      </c>
    </row>
    <row r="594" spans="1:10" s="74" customFormat="1">
      <c r="A594" s="167">
        <v>2003</v>
      </c>
      <c r="B594" s="167" t="s">
        <v>148</v>
      </c>
      <c r="C594" s="167">
        <v>365</v>
      </c>
      <c r="D594" s="170">
        <v>643.96495000000004</v>
      </c>
      <c r="E594" s="74" t="str">
        <f t="shared" si="16"/>
        <v>United Networks Ltd</v>
      </c>
      <c r="F594" s="74" t="str">
        <f t="shared" si="12"/>
        <v>North Shore City</v>
      </c>
      <c r="G594" s="74" t="str">
        <f t="shared" si="13"/>
        <v>North Isthmus</v>
      </c>
      <c r="I594" s="74" t="str">
        <f t="shared" si="14"/>
        <v>Auckland</v>
      </c>
      <c r="J594" s="74" t="str">
        <f t="shared" si="15"/>
        <v>NOTFOUND</v>
      </c>
    </row>
    <row r="595" spans="1:10" s="74" customFormat="1">
      <c r="A595" s="167">
        <v>2004</v>
      </c>
      <c r="B595" s="167" t="s">
        <v>148</v>
      </c>
      <c r="C595" s="167">
        <v>366</v>
      </c>
      <c r="D595" s="170">
        <v>515.99390000000005</v>
      </c>
      <c r="E595" s="74" t="str">
        <f t="shared" si="16"/>
        <v>United Networks Ltd</v>
      </c>
      <c r="F595" s="74" t="str">
        <f t="shared" si="12"/>
        <v>North Shore City</v>
      </c>
      <c r="G595" s="74" t="str">
        <f t="shared" si="13"/>
        <v>North Isthmus</v>
      </c>
      <c r="I595" s="74" t="str">
        <f t="shared" si="14"/>
        <v>Auckland</v>
      </c>
      <c r="J595" s="74" t="str">
        <f t="shared" si="15"/>
        <v>NOTFOUND</v>
      </c>
    </row>
    <row r="596" spans="1:10" s="74" customFormat="1">
      <c r="A596" s="167">
        <v>2005</v>
      </c>
      <c r="B596" s="167" t="s">
        <v>148</v>
      </c>
      <c r="C596" s="167">
        <v>365</v>
      </c>
      <c r="D596" s="170">
        <v>505.94299999999998</v>
      </c>
      <c r="E596" s="74" t="str">
        <f t="shared" si="16"/>
        <v>United Networks Ltd</v>
      </c>
      <c r="F596" s="74" t="str">
        <f t="shared" si="12"/>
        <v>North Shore City</v>
      </c>
      <c r="G596" s="74" t="str">
        <f t="shared" si="13"/>
        <v>North Isthmus</v>
      </c>
      <c r="I596" s="74" t="str">
        <f t="shared" si="14"/>
        <v>Auckland</v>
      </c>
      <c r="J596" s="74" t="str">
        <f t="shared" si="15"/>
        <v>NOTFOUND</v>
      </c>
    </row>
    <row r="597" spans="1:10" s="74" customFormat="1">
      <c r="A597" s="167">
        <v>2006</v>
      </c>
      <c r="B597" s="167" t="s">
        <v>148</v>
      </c>
      <c r="C597" s="167">
        <v>365</v>
      </c>
      <c r="D597" s="170">
        <v>535.89869999999996</v>
      </c>
      <c r="E597" s="74" t="str">
        <f t="shared" si="16"/>
        <v>United Networks Ltd</v>
      </c>
      <c r="F597" s="74" t="str">
        <f t="shared" si="12"/>
        <v>North Shore City</v>
      </c>
      <c r="G597" s="74" t="str">
        <f t="shared" si="13"/>
        <v>North Isthmus</v>
      </c>
      <c r="I597" s="74" t="str">
        <f t="shared" si="14"/>
        <v>Auckland</v>
      </c>
      <c r="J597" s="74" t="str">
        <f t="shared" si="15"/>
        <v>NOTFOUND</v>
      </c>
    </row>
    <row r="598" spans="1:10" s="74" customFormat="1">
      <c r="A598" s="167">
        <v>2007</v>
      </c>
      <c r="B598" s="167" t="s">
        <v>148</v>
      </c>
      <c r="C598" s="167">
        <v>365</v>
      </c>
      <c r="D598" s="170">
        <v>584.79369999999994</v>
      </c>
      <c r="E598" s="74" t="str">
        <f t="shared" si="16"/>
        <v>United Networks Ltd</v>
      </c>
      <c r="F598" s="74" t="str">
        <f t="shared" si="12"/>
        <v>North Shore City</v>
      </c>
      <c r="G598" s="74" t="str">
        <f t="shared" si="13"/>
        <v>North Isthmus</v>
      </c>
      <c r="I598" s="74" t="str">
        <f t="shared" si="14"/>
        <v>Auckland</v>
      </c>
      <c r="J598" s="74" t="str">
        <f t="shared" si="15"/>
        <v>NOTFOUND</v>
      </c>
    </row>
    <row r="599" spans="1:10" s="74" customFormat="1">
      <c r="A599" s="167">
        <v>2008</v>
      </c>
      <c r="B599" s="167" t="s">
        <v>148</v>
      </c>
      <c r="C599" s="167">
        <v>366</v>
      </c>
      <c r="D599" s="170">
        <v>653.29650000000004</v>
      </c>
      <c r="E599" s="74" t="str">
        <f t="shared" si="16"/>
        <v>United Networks Ltd</v>
      </c>
      <c r="F599" s="74" t="str">
        <f t="shared" si="12"/>
        <v>North Shore City</v>
      </c>
      <c r="G599" s="74" t="str">
        <f t="shared" si="13"/>
        <v>North Isthmus</v>
      </c>
      <c r="I599" s="74" t="str">
        <f t="shared" si="14"/>
        <v>Auckland</v>
      </c>
      <c r="J599" s="74" t="str">
        <f t="shared" si="15"/>
        <v>NOTFOUND</v>
      </c>
    </row>
    <row r="600" spans="1:10" s="74" customFormat="1">
      <c r="A600" s="167">
        <v>2009</v>
      </c>
      <c r="B600" s="167" t="s">
        <v>148</v>
      </c>
      <c r="C600" s="167">
        <v>365</v>
      </c>
      <c r="D600" s="170">
        <v>642.01480000000004</v>
      </c>
      <c r="E600" s="74" t="str">
        <f t="shared" si="16"/>
        <v>United Networks Ltd</v>
      </c>
      <c r="F600" s="74" t="str">
        <f t="shared" si="12"/>
        <v>North Shore City</v>
      </c>
      <c r="G600" s="74" t="str">
        <f t="shared" si="13"/>
        <v>North Isthmus</v>
      </c>
      <c r="I600" s="74" t="str">
        <f t="shared" si="14"/>
        <v>Auckland</v>
      </c>
      <c r="J600" s="74" t="str">
        <f t="shared" si="15"/>
        <v>NOTFOUND</v>
      </c>
    </row>
    <row r="601" spans="1:10" s="74" customFormat="1">
      <c r="A601" s="167">
        <v>2010</v>
      </c>
      <c r="B601" s="167" t="s">
        <v>148</v>
      </c>
      <c r="C601" s="167">
        <v>365</v>
      </c>
      <c r="D601" s="170">
        <v>628.01945000000001</v>
      </c>
      <c r="E601" s="74" t="str">
        <f t="shared" si="16"/>
        <v>United Networks Ltd</v>
      </c>
      <c r="F601" s="74" t="str">
        <f t="shared" si="12"/>
        <v>North Shore City</v>
      </c>
      <c r="G601" s="74" t="str">
        <f t="shared" si="13"/>
        <v>North Isthmus</v>
      </c>
      <c r="I601" s="74" t="str">
        <f t="shared" si="14"/>
        <v>Auckland</v>
      </c>
      <c r="J601" s="74" t="str">
        <f t="shared" si="15"/>
        <v>NOTFOUND</v>
      </c>
    </row>
    <row r="602" spans="1:10" s="74" customFormat="1">
      <c r="A602" s="167">
        <v>2011</v>
      </c>
      <c r="B602" s="167" t="s">
        <v>148</v>
      </c>
      <c r="C602" s="167">
        <v>181</v>
      </c>
      <c r="D602" s="170">
        <v>298.86905000000002</v>
      </c>
      <c r="E602" s="74" t="str">
        <f t="shared" si="16"/>
        <v>United Networks Ltd</v>
      </c>
      <c r="F602" s="74" t="str">
        <f t="shared" si="12"/>
        <v>North Shore City</v>
      </c>
      <c r="G602" s="74" t="str">
        <f t="shared" si="13"/>
        <v>North Isthmus</v>
      </c>
      <c r="I602" s="74" t="str">
        <f t="shared" si="14"/>
        <v>Auckland</v>
      </c>
      <c r="J602" s="74" t="str">
        <f t="shared" si="15"/>
        <v>NOTFOUND</v>
      </c>
    </row>
    <row r="603" spans="1:10" s="74" customFormat="1">
      <c r="A603" s="167">
        <v>2000</v>
      </c>
      <c r="B603" s="167" t="s">
        <v>149</v>
      </c>
      <c r="C603" s="167">
        <v>366</v>
      </c>
      <c r="D603" s="170">
        <v>646.65949999999998</v>
      </c>
      <c r="E603" s="74" t="str">
        <f t="shared" si="16"/>
        <v>United Networks Ltd</v>
      </c>
      <c r="F603" s="74" t="str">
        <f t="shared" si="12"/>
        <v>North Shore City</v>
      </c>
      <c r="G603" s="74" t="str">
        <f t="shared" si="13"/>
        <v>North Isthmus</v>
      </c>
      <c r="I603" s="74" t="str">
        <f t="shared" si="14"/>
        <v>Auckland</v>
      </c>
      <c r="J603" s="74" t="str">
        <f t="shared" si="15"/>
        <v>NOTFOUND</v>
      </c>
    </row>
    <row r="604" spans="1:10" s="74" customFormat="1">
      <c r="A604" s="167">
        <v>2001</v>
      </c>
      <c r="B604" s="167" t="s">
        <v>149</v>
      </c>
      <c r="C604" s="167">
        <v>365</v>
      </c>
      <c r="D604" s="170">
        <v>668.75519999999995</v>
      </c>
      <c r="E604" s="74" t="str">
        <f t="shared" si="16"/>
        <v>United Networks Ltd</v>
      </c>
      <c r="F604" s="74" t="str">
        <f t="shared" si="12"/>
        <v>North Shore City</v>
      </c>
      <c r="G604" s="74" t="str">
        <f t="shared" si="13"/>
        <v>North Isthmus</v>
      </c>
      <c r="I604" s="74" t="str">
        <f t="shared" si="14"/>
        <v>Auckland</v>
      </c>
      <c r="J604" s="74" t="str">
        <f t="shared" si="15"/>
        <v>NOTFOUND</v>
      </c>
    </row>
    <row r="605" spans="1:10" s="74" customFormat="1">
      <c r="A605" s="167">
        <v>2002</v>
      </c>
      <c r="B605" s="167" t="s">
        <v>149</v>
      </c>
      <c r="C605" s="167">
        <v>365</v>
      </c>
      <c r="D605" s="170">
        <v>690.27840000000003</v>
      </c>
      <c r="E605" s="74" t="str">
        <f t="shared" si="16"/>
        <v>United Networks Ltd</v>
      </c>
      <c r="F605" s="74" t="str">
        <f t="shared" si="12"/>
        <v>North Shore City</v>
      </c>
      <c r="G605" s="74" t="str">
        <f t="shared" si="13"/>
        <v>North Isthmus</v>
      </c>
      <c r="I605" s="74" t="str">
        <f t="shared" si="14"/>
        <v>Auckland</v>
      </c>
      <c r="J605" s="74" t="str">
        <f t="shared" si="15"/>
        <v>NOTFOUND</v>
      </c>
    </row>
    <row r="606" spans="1:10" s="74" customFormat="1">
      <c r="A606" s="167">
        <v>2003</v>
      </c>
      <c r="B606" s="167" t="s">
        <v>149</v>
      </c>
      <c r="C606" s="167">
        <v>365</v>
      </c>
      <c r="D606" s="170">
        <v>684.20479999999998</v>
      </c>
      <c r="E606" s="74" t="str">
        <f t="shared" si="16"/>
        <v>United Networks Ltd</v>
      </c>
      <c r="F606" s="74" t="str">
        <f t="shared" si="12"/>
        <v>North Shore City</v>
      </c>
      <c r="G606" s="74" t="str">
        <f t="shared" si="13"/>
        <v>North Isthmus</v>
      </c>
      <c r="I606" s="74" t="str">
        <f t="shared" si="14"/>
        <v>Auckland</v>
      </c>
      <c r="J606" s="74" t="str">
        <f t="shared" si="15"/>
        <v>NOTFOUND</v>
      </c>
    </row>
    <row r="607" spans="1:10" s="74" customFormat="1">
      <c r="A607" s="167">
        <v>2004</v>
      </c>
      <c r="B607" s="167" t="s">
        <v>149</v>
      </c>
      <c r="C607" s="167">
        <v>366</v>
      </c>
      <c r="D607" s="170">
        <v>671.28920000000005</v>
      </c>
      <c r="E607" s="74" t="str">
        <f t="shared" si="16"/>
        <v>United Networks Ltd</v>
      </c>
      <c r="F607" s="74" t="str">
        <f t="shared" si="12"/>
        <v>North Shore City</v>
      </c>
      <c r="G607" s="74" t="str">
        <f t="shared" si="13"/>
        <v>North Isthmus</v>
      </c>
      <c r="I607" s="74" t="str">
        <f t="shared" si="14"/>
        <v>Auckland</v>
      </c>
      <c r="J607" s="74" t="str">
        <f t="shared" si="15"/>
        <v>NOTFOUND</v>
      </c>
    </row>
    <row r="608" spans="1:10" s="74" customFormat="1">
      <c r="A608" s="167">
        <v>2005</v>
      </c>
      <c r="B608" s="167" t="s">
        <v>149</v>
      </c>
      <c r="C608" s="167">
        <v>365</v>
      </c>
      <c r="D608" s="170">
        <v>680.26840000000004</v>
      </c>
      <c r="E608" s="74" t="str">
        <f t="shared" si="16"/>
        <v>United Networks Ltd</v>
      </c>
      <c r="F608" s="74" t="str">
        <f t="shared" si="12"/>
        <v>North Shore City</v>
      </c>
      <c r="G608" s="74" t="str">
        <f t="shared" si="13"/>
        <v>North Isthmus</v>
      </c>
      <c r="I608" s="74" t="str">
        <f t="shared" si="14"/>
        <v>Auckland</v>
      </c>
      <c r="J608" s="74" t="str">
        <f t="shared" si="15"/>
        <v>NOTFOUND</v>
      </c>
    </row>
    <row r="609" spans="1:10" s="74" customFormat="1">
      <c r="A609" s="167">
        <v>2006</v>
      </c>
      <c r="B609" s="167" t="s">
        <v>149</v>
      </c>
      <c r="C609" s="167">
        <v>365</v>
      </c>
      <c r="D609" s="170">
        <v>697.3057</v>
      </c>
      <c r="E609" s="74" t="str">
        <f t="shared" si="16"/>
        <v>United Networks Ltd</v>
      </c>
      <c r="F609" s="74" t="str">
        <f t="shared" si="12"/>
        <v>North Shore City</v>
      </c>
      <c r="G609" s="74" t="str">
        <f t="shared" si="13"/>
        <v>North Isthmus</v>
      </c>
      <c r="I609" s="74" t="str">
        <f t="shared" si="14"/>
        <v>Auckland</v>
      </c>
      <c r="J609" s="74" t="str">
        <f t="shared" si="15"/>
        <v>NOTFOUND</v>
      </c>
    </row>
    <row r="610" spans="1:10" s="74" customFormat="1">
      <c r="A610" s="167">
        <v>2007</v>
      </c>
      <c r="B610" s="167" t="s">
        <v>149</v>
      </c>
      <c r="C610" s="167">
        <v>365</v>
      </c>
      <c r="D610" s="170">
        <v>654.55259999999998</v>
      </c>
      <c r="E610" s="74" t="str">
        <f t="shared" si="16"/>
        <v>United Networks Ltd</v>
      </c>
      <c r="F610" s="74" t="str">
        <f t="shared" si="12"/>
        <v>North Shore City</v>
      </c>
      <c r="G610" s="74" t="str">
        <f t="shared" si="13"/>
        <v>North Isthmus</v>
      </c>
      <c r="I610" s="74" t="str">
        <f t="shared" si="14"/>
        <v>Auckland</v>
      </c>
      <c r="J610" s="74" t="str">
        <f t="shared" si="15"/>
        <v>NOTFOUND</v>
      </c>
    </row>
    <row r="611" spans="1:10" s="74" customFormat="1">
      <c r="A611" s="167">
        <v>2008</v>
      </c>
      <c r="B611" s="167" t="s">
        <v>149</v>
      </c>
      <c r="C611" s="167">
        <v>366</v>
      </c>
      <c r="D611" s="170">
        <v>600.34754999999996</v>
      </c>
      <c r="E611" s="74" t="str">
        <f t="shared" si="16"/>
        <v>United Networks Ltd</v>
      </c>
      <c r="F611" s="74" t="str">
        <f t="shared" si="12"/>
        <v>North Shore City</v>
      </c>
      <c r="G611" s="74" t="str">
        <f t="shared" si="13"/>
        <v>North Isthmus</v>
      </c>
      <c r="I611" s="74" t="str">
        <f t="shared" si="14"/>
        <v>Auckland</v>
      </c>
      <c r="J611" s="74" t="str">
        <f t="shared" si="15"/>
        <v>NOTFOUND</v>
      </c>
    </row>
    <row r="612" spans="1:10" s="74" customFormat="1">
      <c r="A612" s="167">
        <v>2009</v>
      </c>
      <c r="B612" s="167" t="s">
        <v>149</v>
      </c>
      <c r="C612" s="167">
        <v>365</v>
      </c>
      <c r="D612" s="170">
        <v>585.24644999999998</v>
      </c>
      <c r="E612" s="74" t="str">
        <f t="shared" si="16"/>
        <v>United Networks Ltd</v>
      </c>
      <c r="F612" s="74" t="str">
        <f t="shared" si="12"/>
        <v>North Shore City</v>
      </c>
      <c r="G612" s="74" t="str">
        <f t="shared" si="13"/>
        <v>North Isthmus</v>
      </c>
      <c r="I612" s="74" t="str">
        <f t="shared" si="14"/>
        <v>Auckland</v>
      </c>
      <c r="J612" s="74" t="str">
        <f t="shared" si="15"/>
        <v>NOTFOUND</v>
      </c>
    </row>
    <row r="613" spans="1:10" s="74" customFormat="1">
      <c r="A613" s="167">
        <v>2010</v>
      </c>
      <c r="B613" s="167" t="s">
        <v>149</v>
      </c>
      <c r="C613" s="167">
        <v>365</v>
      </c>
      <c r="D613" s="170">
        <v>571.02189999999996</v>
      </c>
      <c r="E613" s="74" t="str">
        <f t="shared" si="16"/>
        <v>United Networks Ltd</v>
      </c>
      <c r="F613" s="74" t="str">
        <f t="shared" si="12"/>
        <v>North Shore City</v>
      </c>
      <c r="G613" s="74" t="str">
        <f t="shared" si="13"/>
        <v>North Isthmus</v>
      </c>
      <c r="I613" s="74" t="str">
        <f t="shared" si="14"/>
        <v>Auckland</v>
      </c>
      <c r="J613" s="74" t="str">
        <f t="shared" si="15"/>
        <v>NOTFOUND</v>
      </c>
    </row>
    <row r="614" spans="1:10" s="74" customFormat="1">
      <c r="A614" s="167">
        <v>2011</v>
      </c>
      <c r="B614" s="167" t="s">
        <v>149</v>
      </c>
      <c r="C614" s="167">
        <v>181</v>
      </c>
      <c r="D614" s="170">
        <v>266.63510000000002</v>
      </c>
      <c r="E614" s="74" t="str">
        <f t="shared" si="16"/>
        <v>United Networks Ltd</v>
      </c>
      <c r="F614" s="74" t="str">
        <f t="shared" si="12"/>
        <v>North Shore City</v>
      </c>
      <c r="G614" s="74" t="str">
        <f t="shared" si="13"/>
        <v>North Isthmus</v>
      </c>
      <c r="I614" s="74" t="str">
        <f t="shared" si="14"/>
        <v>Auckland</v>
      </c>
      <c r="J614" s="74" t="str">
        <f t="shared" si="15"/>
        <v>NOTFOUND</v>
      </c>
    </row>
    <row r="615" spans="1:10" s="74" customFormat="1">
      <c r="A615" s="167">
        <v>2000</v>
      </c>
      <c r="B615" s="167" t="s">
        <v>150</v>
      </c>
      <c r="C615" s="167">
        <v>366</v>
      </c>
      <c r="D615" s="170">
        <v>5.2769000000000004</v>
      </c>
      <c r="E615" s="74" t="str">
        <f t="shared" si="16"/>
        <v>NOTFOUND</v>
      </c>
      <c r="F615" s="74" t="str">
        <f t="shared" si="12"/>
        <v>NOTFOUND</v>
      </c>
      <c r="G615" s="74" t="str">
        <f t="shared" si="13"/>
        <v>NOTFOUND</v>
      </c>
      <c r="I615" s="74" t="str">
        <f t="shared" si="14"/>
        <v>NOTFOUND</v>
      </c>
      <c r="J615" s="74" t="str">
        <f t="shared" si="15"/>
        <v>NOTFOUND</v>
      </c>
    </row>
    <row r="616" spans="1:10" s="74" customFormat="1">
      <c r="A616" s="167">
        <v>2001</v>
      </c>
      <c r="B616" s="167" t="s">
        <v>150</v>
      </c>
      <c r="C616" s="167">
        <v>365</v>
      </c>
      <c r="D616" s="170">
        <v>5.6682499999999996</v>
      </c>
      <c r="E616" s="74" t="str">
        <f t="shared" ref="E616:E647" si="17">IF(ISNA(VLOOKUP(B616,$A$338:$D$525,4,FALSE)),"NOTFOUND",VLOOKUP(B616,$A$338:$D$525,4,FALSE))</f>
        <v>NOTFOUND</v>
      </c>
      <c r="F616" s="74" t="str">
        <f t="shared" ref="F616:F679" si="18">IF(ISNA(VLOOKUP(B616,$A$338:$D$525,2,FALSE)),"NOTFOUND",VLOOKUP(B616,$A$338:$D$525,2,FALSE))</f>
        <v>NOTFOUND</v>
      </c>
      <c r="G616" s="74" t="str">
        <f t="shared" ref="G616:G679" si="19">IF(ISNA(VLOOKUP(B616,$A$338:$D$525,3,FALSE)),"NOTFOUND",VLOOKUP(B616,$A$338:$D$525,3,FALSE))</f>
        <v>NOTFOUND</v>
      </c>
      <c r="I616" s="74" t="str">
        <f t="shared" ref="I616:I679" si="20">IF(ISNA(VLOOKUP(B616,$A$338:$E$525,5,FALSE)),"NOTFOUND",(VLOOKUP(B616,$A$338:$E$525,5,FALSE)))</f>
        <v>NOTFOUND</v>
      </c>
      <c r="J616" s="74" t="str">
        <f t="shared" ref="J616:J679" si="21">IF(ISNA(VLOOKUP(E616,$A$528:$B$545,2,FALSE)),"NOTFOUND",VLOOKUP(E616,$A$528:$B$545,2,FALSE))</f>
        <v>NOTFOUND</v>
      </c>
    </row>
    <row r="617" spans="1:10" s="74" customFormat="1">
      <c r="A617" s="167">
        <v>2002</v>
      </c>
      <c r="B617" s="167" t="s">
        <v>150</v>
      </c>
      <c r="C617" s="167">
        <v>365</v>
      </c>
      <c r="D617" s="170">
        <v>1.4863999999999999</v>
      </c>
      <c r="E617" s="74" t="str">
        <f t="shared" si="17"/>
        <v>NOTFOUND</v>
      </c>
      <c r="F617" s="74" t="str">
        <f t="shared" si="18"/>
        <v>NOTFOUND</v>
      </c>
      <c r="G617" s="74" t="str">
        <f t="shared" si="19"/>
        <v>NOTFOUND</v>
      </c>
      <c r="I617" s="74" t="str">
        <f t="shared" si="20"/>
        <v>NOTFOUND</v>
      </c>
      <c r="J617" s="74" t="str">
        <f t="shared" si="21"/>
        <v>NOTFOUND</v>
      </c>
    </row>
    <row r="618" spans="1:10" s="74" customFormat="1">
      <c r="A618" s="167">
        <v>2000</v>
      </c>
      <c r="B618" s="167" t="s">
        <v>151</v>
      </c>
      <c r="C618" s="167">
        <v>366</v>
      </c>
      <c r="D618" s="170">
        <v>1.1131</v>
      </c>
      <c r="E618" s="74" t="str">
        <f t="shared" si="17"/>
        <v>Orion New Zealand Limited</v>
      </c>
      <c r="F618" s="74" t="str">
        <f t="shared" si="18"/>
        <v>Selwyn District</v>
      </c>
      <c r="G618" s="74" t="str">
        <f t="shared" si="19"/>
        <v>West Coast</v>
      </c>
      <c r="I618" s="74" t="str">
        <f t="shared" si="20"/>
        <v>Canterbury</v>
      </c>
      <c r="J618" s="74" t="str">
        <f t="shared" si="21"/>
        <v>Orion</v>
      </c>
    </row>
    <row r="619" spans="1:10" s="74" customFormat="1">
      <c r="A619" s="167">
        <v>2001</v>
      </c>
      <c r="B619" s="167" t="s">
        <v>151</v>
      </c>
      <c r="C619" s="167">
        <v>365</v>
      </c>
      <c r="D619" s="170">
        <v>1.0780000000000001</v>
      </c>
      <c r="E619" s="74" t="str">
        <f t="shared" si="17"/>
        <v>Orion New Zealand Limited</v>
      </c>
      <c r="F619" s="74" t="str">
        <f t="shared" si="18"/>
        <v>Selwyn District</v>
      </c>
      <c r="G619" s="74" t="str">
        <f t="shared" si="19"/>
        <v>West Coast</v>
      </c>
      <c r="I619" s="74" t="str">
        <f t="shared" si="20"/>
        <v>Canterbury</v>
      </c>
      <c r="J619" s="74" t="str">
        <f t="shared" si="21"/>
        <v>Orion</v>
      </c>
    </row>
    <row r="620" spans="1:10" s="74" customFormat="1">
      <c r="A620" s="167">
        <v>2002</v>
      </c>
      <c r="B620" s="167" t="s">
        <v>151</v>
      </c>
      <c r="C620" s="167">
        <v>365</v>
      </c>
      <c r="D620" s="170">
        <v>1.1395</v>
      </c>
      <c r="E620" s="74" t="str">
        <f t="shared" si="17"/>
        <v>Orion New Zealand Limited</v>
      </c>
      <c r="F620" s="74" t="str">
        <f t="shared" si="18"/>
        <v>Selwyn District</v>
      </c>
      <c r="G620" s="74" t="str">
        <f t="shared" si="19"/>
        <v>West Coast</v>
      </c>
      <c r="I620" s="74" t="str">
        <f t="shared" si="20"/>
        <v>Canterbury</v>
      </c>
      <c r="J620" s="74" t="str">
        <f t="shared" si="21"/>
        <v>Orion</v>
      </c>
    </row>
    <row r="621" spans="1:10" s="74" customFormat="1">
      <c r="A621" s="167">
        <v>2003</v>
      </c>
      <c r="B621" s="167" t="s">
        <v>151</v>
      </c>
      <c r="C621" s="167">
        <v>365</v>
      </c>
      <c r="D621" s="170">
        <v>1.11355</v>
      </c>
      <c r="E621" s="74" t="str">
        <f t="shared" si="17"/>
        <v>Orion New Zealand Limited</v>
      </c>
      <c r="F621" s="74" t="str">
        <f t="shared" si="18"/>
        <v>Selwyn District</v>
      </c>
      <c r="G621" s="74" t="str">
        <f t="shared" si="19"/>
        <v>West Coast</v>
      </c>
      <c r="I621" s="74" t="str">
        <f t="shared" si="20"/>
        <v>Canterbury</v>
      </c>
      <c r="J621" s="74" t="str">
        <f t="shared" si="21"/>
        <v>Orion</v>
      </c>
    </row>
    <row r="622" spans="1:10" s="74" customFormat="1">
      <c r="A622" s="167">
        <v>2004</v>
      </c>
      <c r="B622" s="167" t="s">
        <v>151</v>
      </c>
      <c r="C622" s="167">
        <v>366</v>
      </c>
      <c r="D622" s="170">
        <v>1.2484500000000001</v>
      </c>
      <c r="E622" s="74" t="str">
        <f t="shared" si="17"/>
        <v>Orion New Zealand Limited</v>
      </c>
      <c r="F622" s="74" t="str">
        <f t="shared" si="18"/>
        <v>Selwyn District</v>
      </c>
      <c r="G622" s="74" t="str">
        <f t="shared" si="19"/>
        <v>West Coast</v>
      </c>
      <c r="I622" s="74" t="str">
        <f t="shared" si="20"/>
        <v>Canterbury</v>
      </c>
      <c r="J622" s="74" t="str">
        <f t="shared" si="21"/>
        <v>Orion</v>
      </c>
    </row>
    <row r="623" spans="1:10" s="74" customFormat="1">
      <c r="A623" s="167">
        <v>2005</v>
      </c>
      <c r="B623" s="167" t="s">
        <v>151</v>
      </c>
      <c r="C623" s="167">
        <v>365</v>
      </c>
      <c r="D623" s="170">
        <v>1.1671</v>
      </c>
      <c r="E623" s="74" t="str">
        <f t="shared" si="17"/>
        <v>Orion New Zealand Limited</v>
      </c>
      <c r="F623" s="74" t="str">
        <f t="shared" si="18"/>
        <v>Selwyn District</v>
      </c>
      <c r="G623" s="74" t="str">
        <f t="shared" si="19"/>
        <v>West Coast</v>
      </c>
      <c r="I623" s="74" t="str">
        <f t="shared" si="20"/>
        <v>Canterbury</v>
      </c>
      <c r="J623" s="74" t="str">
        <f t="shared" si="21"/>
        <v>Orion</v>
      </c>
    </row>
    <row r="624" spans="1:10" s="74" customFormat="1">
      <c r="A624" s="167">
        <v>2006</v>
      </c>
      <c r="B624" s="167" t="s">
        <v>151</v>
      </c>
      <c r="C624" s="167">
        <v>365</v>
      </c>
      <c r="D624" s="170">
        <v>1.2380500000000001</v>
      </c>
      <c r="E624" s="74" t="str">
        <f t="shared" si="17"/>
        <v>Orion New Zealand Limited</v>
      </c>
      <c r="F624" s="74" t="str">
        <f t="shared" si="18"/>
        <v>Selwyn District</v>
      </c>
      <c r="G624" s="74" t="str">
        <f t="shared" si="19"/>
        <v>West Coast</v>
      </c>
      <c r="I624" s="74" t="str">
        <f t="shared" si="20"/>
        <v>Canterbury</v>
      </c>
      <c r="J624" s="74" t="str">
        <f t="shared" si="21"/>
        <v>Orion</v>
      </c>
    </row>
    <row r="625" spans="1:10" s="74" customFormat="1">
      <c r="A625" s="167">
        <v>2007</v>
      </c>
      <c r="B625" s="167" t="s">
        <v>151</v>
      </c>
      <c r="C625" s="167">
        <v>365</v>
      </c>
      <c r="D625" s="170">
        <v>1.1069500000000001</v>
      </c>
      <c r="E625" s="74" t="str">
        <f t="shared" si="17"/>
        <v>Orion New Zealand Limited</v>
      </c>
      <c r="F625" s="74" t="str">
        <f t="shared" si="18"/>
        <v>Selwyn District</v>
      </c>
      <c r="G625" s="74" t="str">
        <f t="shared" si="19"/>
        <v>West Coast</v>
      </c>
      <c r="I625" s="74" t="str">
        <f t="shared" si="20"/>
        <v>Canterbury</v>
      </c>
      <c r="J625" s="74" t="str">
        <f t="shared" si="21"/>
        <v>Orion</v>
      </c>
    </row>
    <row r="626" spans="1:10" s="74" customFormat="1">
      <c r="A626" s="167">
        <v>2008</v>
      </c>
      <c r="B626" s="167" t="s">
        <v>151</v>
      </c>
      <c r="C626" s="167">
        <v>366</v>
      </c>
      <c r="D626" s="170">
        <v>1.2394499999999999</v>
      </c>
      <c r="E626" s="74" t="str">
        <f t="shared" si="17"/>
        <v>Orion New Zealand Limited</v>
      </c>
      <c r="F626" s="74" t="str">
        <f t="shared" si="18"/>
        <v>Selwyn District</v>
      </c>
      <c r="G626" s="74" t="str">
        <f t="shared" si="19"/>
        <v>West Coast</v>
      </c>
      <c r="I626" s="74" t="str">
        <f t="shared" si="20"/>
        <v>Canterbury</v>
      </c>
      <c r="J626" s="74" t="str">
        <f t="shared" si="21"/>
        <v>Orion</v>
      </c>
    </row>
    <row r="627" spans="1:10" s="74" customFormat="1">
      <c r="A627" s="167">
        <v>2009</v>
      </c>
      <c r="B627" s="167" t="s">
        <v>151</v>
      </c>
      <c r="C627" s="167">
        <v>365</v>
      </c>
      <c r="D627" s="170">
        <v>1.3108500000000001</v>
      </c>
      <c r="E627" s="74" t="str">
        <f t="shared" si="17"/>
        <v>Orion New Zealand Limited</v>
      </c>
      <c r="F627" s="74" t="str">
        <f t="shared" si="18"/>
        <v>Selwyn District</v>
      </c>
      <c r="G627" s="74" t="str">
        <f t="shared" si="19"/>
        <v>West Coast</v>
      </c>
      <c r="I627" s="74" t="str">
        <f t="shared" si="20"/>
        <v>Canterbury</v>
      </c>
      <c r="J627" s="74" t="str">
        <f t="shared" si="21"/>
        <v>Orion</v>
      </c>
    </row>
    <row r="628" spans="1:10" s="74" customFormat="1">
      <c r="A628" s="167">
        <v>2010</v>
      </c>
      <c r="B628" s="167" t="s">
        <v>151</v>
      </c>
      <c r="C628" s="167">
        <v>365</v>
      </c>
      <c r="D628" s="170">
        <v>1.25485</v>
      </c>
      <c r="E628" s="74" t="str">
        <f t="shared" si="17"/>
        <v>Orion New Zealand Limited</v>
      </c>
      <c r="F628" s="74" t="str">
        <f t="shared" si="18"/>
        <v>Selwyn District</v>
      </c>
      <c r="G628" s="74" t="str">
        <f t="shared" si="19"/>
        <v>West Coast</v>
      </c>
      <c r="I628" s="74" t="str">
        <f t="shared" si="20"/>
        <v>Canterbury</v>
      </c>
      <c r="J628" s="74" t="str">
        <f t="shared" si="21"/>
        <v>Orion</v>
      </c>
    </row>
    <row r="629" spans="1:10" s="74" customFormat="1">
      <c r="A629" s="167">
        <v>2011</v>
      </c>
      <c r="B629" s="167" t="s">
        <v>151</v>
      </c>
      <c r="C629" s="167">
        <v>181</v>
      </c>
      <c r="D629" s="170">
        <v>0.56530000000000002</v>
      </c>
      <c r="E629" s="74" t="str">
        <f t="shared" si="17"/>
        <v>Orion New Zealand Limited</v>
      </c>
      <c r="F629" s="74" t="str">
        <f t="shared" si="18"/>
        <v>Selwyn District</v>
      </c>
      <c r="G629" s="74" t="str">
        <f t="shared" si="19"/>
        <v>West Coast</v>
      </c>
      <c r="I629" s="74" t="str">
        <f t="shared" si="20"/>
        <v>Canterbury</v>
      </c>
      <c r="J629" s="74" t="str">
        <f t="shared" si="21"/>
        <v>Orion</v>
      </c>
    </row>
    <row r="630" spans="1:10" s="74" customFormat="1">
      <c r="A630" s="167">
        <v>2000</v>
      </c>
      <c r="B630" s="167" t="s">
        <v>152</v>
      </c>
      <c r="C630" s="167">
        <v>366</v>
      </c>
      <c r="D630" s="170">
        <v>4.2849999999999999E-2</v>
      </c>
      <c r="E630" s="74" t="str">
        <f t="shared" si="17"/>
        <v>NOTFOUND</v>
      </c>
      <c r="F630" s="74" t="str">
        <f t="shared" si="18"/>
        <v>NOTFOUND</v>
      </c>
      <c r="G630" s="74" t="str">
        <f t="shared" si="19"/>
        <v>NOTFOUND</v>
      </c>
      <c r="I630" s="74" t="str">
        <f t="shared" si="20"/>
        <v>NOTFOUND</v>
      </c>
      <c r="J630" s="74" t="str">
        <f t="shared" si="21"/>
        <v>NOTFOUND</v>
      </c>
    </row>
    <row r="631" spans="1:10" s="74" customFormat="1">
      <c r="A631" s="167">
        <v>2001</v>
      </c>
      <c r="B631" s="167" t="s">
        <v>152</v>
      </c>
      <c r="C631" s="167">
        <v>365</v>
      </c>
      <c r="D631" s="170">
        <v>6.0650000000000003E-2</v>
      </c>
      <c r="E631" s="74" t="str">
        <f t="shared" si="17"/>
        <v>NOTFOUND</v>
      </c>
      <c r="F631" s="74" t="str">
        <f t="shared" si="18"/>
        <v>NOTFOUND</v>
      </c>
      <c r="G631" s="74" t="str">
        <f t="shared" si="19"/>
        <v>NOTFOUND</v>
      </c>
      <c r="I631" s="74" t="str">
        <f t="shared" si="20"/>
        <v>NOTFOUND</v>
      </c>
      <c r="J631" s="74" t="str">
        <f t="shared" si="21"/>
        <v>NOTFOUND</v>
      </c>
    </row>
    <row r="632" spans="1:10" s="74" customFormat="1">
      <c r="A632" s="167">
        <v>2002</v>
      </c>
      <c r="B632" s="167" t="s">
        <v>152</v>
      </c>
      <c r="C632" s="167">
        <v>365</v>
      </c>
      <c r="D632" s="170">
        <v>4.2450000000000002E-2</v>
      </c>
      <c r="E632" s="74" t="str">
        <f t="shared" si="17"/>
        <v>NOTFOUND</v>
      </c>
      <c r="F632" s="74" t="str">
        <f t="shared" si="18"/>
        <v>NOTFOUND</v>
      </c>
      <c r="G632" s="74" t="str">
        <f t="shared" si="19"/>
        <v>NOTFOUND</v>
      </c>
      <c r="I632" s="74" t="str">
        <f t="shared" si="20"/>
        <v>NOTFOUND</v>
      </c>
      <c r="J632" s="74" t="str">
        <f t="shared" si="21"/>
        <v>NOTFOUND</v>
      </c>
    </row>
    <row r="633" spans="1:10" s="74" customFormat="1">
      <c r="A633" s="167">
        <v>2003</v>
      </c>
      <c r="B633" s="167" t="s">
        <v>152</v>
      </c>
      <c r="C633" s="167">
        <v>365</v>
      </c>
      <c r="D633" s="170">
        <v>4.2049999999999997E-2</v>
      </c>
      <c r="E633" s="74" t="str">
        <f t="shared" si="17"/>
        <v>NOTFOUND</v>
      </c>
      <c r="F633" s="74" t="str">
        <f t="shared" si="18"/>
        <v>NOTFOUND</v>
      </c>
      <c r="G633" s="74" t="str">
        <f t="shared" si="19"/>
        <v>NOTFOUND</v>
      </c>
      <c r="I633" s="74" t="str">
        <f t="shared" si="20"/>
        <v>NOTFOUND</v>
      </c>
      <c r="J633" s="74" t="str">
        <f t="shared" si="21"/>
        <v>NOTFOUND</v>
      </c>
    </row>
    <row r="634" spans="1:10" s="74" customFormat="1">
      <c r="A634" s="167">
        <v>2004</v>
      </c>
      <c r="B634" s="167" t="s">
        <v>152</v>
      </c>
      <c r="C634" s="167">
        <v>366</v>
      </c>
      <c r="D634" s="170">
        <v>3.9750000000000001E-2</v>
      </c>
      <c r="E634" s="74" t="str">
        <f t="shared" si="17"/>
        <v>NOTFOUND</v>
      </c>
      <c r="F634" s="74" t="str">
        <f t="shared" si="18"/>
        <v>NOTFOUND</v>
      </c>
      <c r="G634" s="74" t="str">
        <f t="shared" si="19"/>
        <v>NOTFOUND</v>
      </c>
      <c r="I634" s="74" t="str">
        <f t="shared" si="20"/>
        <v>NOTFOUND</v>
      </c>
      <c r="J634" s="74" t="str">
        <f t="shared" si="21"/>
        <v>NOTFOUND</v>
      </c>
    </row>
    <row r="635" spans="1:10" s="74" customFormat="1">
      <c r="A635" s="167">
        <v>2005</v>
      </c>
      <c r="B635" s="167" t="s">
        <v>152</v>
      </c>
      <c r="C635" s="167">
        <v>365</v>
      </c>
      <c r="D635" s="170">
        <v>6.59E-2</v>
      </c>
      <c r="E635" s="74" t="str">
        <f t="shared" si="17"/>
        <v>NOTFOUND</v>
      </c>
      <c r="F635" s="74" t="str">
        <f t="shared" si="18"/>
        <v>NOTFOUND</v>
      </c>
      <c r="G635" s="74" t="str">
        <f t="shared" si="19"/>
        <v>NOTFOUND</v>
      </c>
      <c r="I635" s="74" t="str">
        <f t="shared" si="20"/>
        <v>NOTFOUND</v>
      </c>
      <c r="J635" s="74" t="str">
        <f t="shared" si="21"/>
        <v>NOTFOUND</v>
      </c>
    </row>
    <row r="636" spans="1:10" s="74" customFormat="1">
      <c r="A636" s="167">
        <v>2006</v>
      </c>
      <c r="B636" s="167" t="s">
        <v>152</v>
      </c>
      <c r="C636" s="167">
        <v>365</v>
      </c>
      <c r="D636" s="170">
        <v>4.3650000000000001E-2</v>
      </c>
      <c r="E636" s="74" t="str">
        <f t="shared" si="17"/>
        <v>NOTFOUND</v>
      </c>
      <c r="F636" s="74" t="str">
        <f t="shared" si="18"/>
        <v>NOTFOUND</v>
      </c>
      <c r="G636" s="74" t="str">
        <f t="shared" si="19"/>
        <v>NOTFOUND</v>
      </c>
      <c r="I636" s="74" t="str">
        <f t="shared" si="20"/>
        <v>NOTFOUND</v>
      </c>
      <c r="J636" s="74" t="str">
        <f t="shared" si="21"/>
        <v>NOTFOUND</v>
      </c>
    </row>
    <row r="637" spans="1:10" s="74" customFormat="1">
      <c r="A637" s="167">
        <v>2007</v>
      </c>
      <c r="B637" s="167" t="s">
        <v>152</v>
      </c>
      <c r="C637" s="167">
        <v>365</v>
      </c>
      <c r="D637" s="170">
        <v>6.25E-2</v>
      </c>
      <c r="E637" s="74" t="str">
        <f t="shared" si="17"/>
        <v>NOTFOUND</v>
      </c>
      <c r="F637" s="74" t="str">
        <f t="shared" si="18"/>
        <v>NOTFOUND</v>
      </c>
      <c r="G637" s="74" t="str">
        <f t="shared" si="19"/>
        <v>NOTFOUND</v>
      </c>
      <c r="I637" s="74" t="str">
        <f t="shared" si="20"/>
        <v>NOTFOUND</v>
      </c>
      <c r="J637" s="74" t="str">
        <f t="shared" si="21"/>
        <v>NOTFOUND</v>
      </c>
    </row>
    <row r="638" spans="1:10" s="74" customFormat="1">
      <c r="A638" s="167">
        <v>2008</v>
      </c>
      <c r="B638" s="167" t="s">
        <v>152</v>
      </c>
      <c r="C638" s="167">
        <v>366</v>
      </c>
      <c r="D638" s="170">
        <v>4.845E-2</v>
      </c>
      <c r="E638" s="74" t="str">
        <f t="shared" si="17"/>
        <v>NOTFOUND</v>
      </c>
      <c r="F638" s="74" t="str">
        <f t="shared" si="18"/>
        <v>NOTFOUND</v>
      </c>
      <c r="G638" s="74" t="str">
        <f t="shared" si="19"/>
        <v>NOTFOUND</v>
      </c>
      <c r="I638" s="74" t="str">
        <f t="shared" si="20"/>
        <v>NOTFOUND</v>
      </c>
      <c r="J638" s="74" t="str">
        <f t="shared" si="21"/>
        <v>NOTFOUND</v>
      </c>
    </row>
    <row r="639" spans="1:10" s="74" customFormat="1">
      <c r="A639" s="167">
        <v>2009</v>
      </c>
      <c r="B639" s="167" t="s">
        <v>152</v>
      </c>
      <c r="C639" s="167">
        <v>365</v>
      </c>
      <c r="D639" s="170">
        <v>5.9450000000000003E-2</v>
      </c>
      <c r="E639" s="74" t="str">
        <f t="shared" si="17"/>
        <v>NOTFOUND</v>
      </c>
      <c r="F639" s="74" t="str">
        <f t="shared" si="18"/>
        <v>NOTFOUND</v>
      </c>
      <c r="G639" s="74" t="str">
        <f t="shared" si="19"/>
        <v>NOTFOUND</v>
      </c>
      <c r="I639" s="74" t="str">
        <f t="shared" si="20"/>
        <v>NOTFOUND</v>
      </c>
      <c r="J639" s="74" t="str">
        <f t="shared" si="21"/>
        <v>NOTFOUND</v>
      </c>
    </row>
    <row r="640" spans="1:10" s="74" customFormat="1">
      <c r="A640" s="167">
        <v>2010</v>
      </c>
      <c r="B640" s="167" t="s">
        <v>152</v>
      </c>
      <c r="C640" s="167">
        <v>365</v>
      </c>
      <c r="D640" s="170">
        <v>7.2849999999999998E-2</v>
      </c>
      <c r="E640" s="74" t="str">
        <f t="shared" si="17"/>
        <v>NOTFOUND</v>
      </c>
      <c r="F640" s="74" t="str">
        <f t="shared" si="18"/>
        <v>NOTFOUND</v>
      </c>
      <c r="G640" s="74" t="str">
        <f t="shared" si="19"/>
        <v>NOTFOUND</v>
      </c>
      <c r="I640" s="74" t="str">
        <f t="shared" si="20"/>
        <v>NOTFOUND</v>
      </c>
      <c r="J640" s="74" t="str">
        <f t="shared" si="21"/>
        <v>NOTFOUND</v>
      </c>
    </row>
    <row r="641" spans="1:10" s="74" customFormat="1">
      <c r="A641" s="167">
        <v>2011</v>
      </c>
      <c r="B641" s="167" t="s">
        <v>152</v>
      </c>
      <c r="C641" s="167">
        <v>181</v>
      </c>
      <c r="D641" s="170">
        <v>3.5999999999999997E-2</v>
      </c>
      <c r="E641" s="74" t="str">
        <f t="shared" si="17"/>
        <v>NOTFOUND</v>
      </c>
      <c r="F641" s="74" t="str">
        <f t="shared" si="18"/>
        <v>NOTFOUND</v>
      </c>
      <c r="G641" s="74" t="str">
        <f t="shared" si="19"/>
        <v>NOTFOUND</v>
      </c>
      <c r="I641" s="74" t="str">
        <f t="shared" si="20"/>
        <v>NOTFOUND</v>
      </c>
      <c r="J641" s="74" t="str">
        <f t="shared" si="21"/>
        <v>NOTFOUND</v>
      </c>
    </row>
    <row r="642" spans="1:10" s="74" customFormat="1">
      <c r="A642" s="167">
        <v>2000</v>
      </c>
      <c r="B642" s="167" t="s">
        <v>153</v>
      </c>
      <c r="C642" s="167">
        <v>366</v>
      </c>
      <c r="D642" s="170">
        <v>222.02035000000001</v>
      </c>
      <c r="E642" s="74" t="str">
        <f t="shared" si="17"/>
        <v>Electricity Ashburton Ltd</v>
      </c>
      <c r="F642" s="74" t="str">
        <f t="shared" si="18"/>
        <v>Ashburton District</v>
      </c>
      <c r="G642" s="74" t="str">
        <f t="shared" si="19"/>
        <v>Canterbury</v>
      </c>
      <c r="I642" s="74" t="str">
        <f t="shared" si="20"/>
        <v>Canterbury</v>
      </c>
      <c r="J642" s="74" t="str">
        <f t="shared" si="21"/>
        <v>Electricity Ashburton</v>
      </c>
    </row>
    <row r="643" spans="1:10" s="74" customFormat="1">
      <c r="A643" s="167">
        <v>2001</v>
      </c>
      <c r="B643" s="167" t="s">
        <v>153</v>
      </c>
      <c r="C643" s="167">
        <v>365</v>
      </c>
      <c r="D643" s="170">
        <v>259.28590000000003</v>
      </c>
      <c r="E643" s="74" t="str">
        <f t="shared" si="17"/>
        <v>Electricity Ashburton Ltd</v>
      </c>
      <c r="F643" s="74" t="str">
        <f t="shared" si="18"/>
        <v>Ashburton District</v>
      </c>
      <c r="G643" s="74" t="str">
        <f t="shared" si="19"/>
        <v>Canterbury</v>
      </c>
      <c r="I643" s="74" t="str">
        <f t="shared" si="20"/>
        <v>Canterbury</v>
      </c>
      <c r="J643" s="74" t="str">
        <f t="shared" si="21"/>
        <v>Electricity Ashburton</v>
      </c>
    </row>
    <row r="644" spans="1:10" s="74" customFormat="1">
      <c r="A644" s="167">
        <v>2002</v>
      </c>
      <c r="B644" s="167" t="s">
        <v>153</v>
      </c>
      <c r="C644" s="167">
        <v>365</v>
      </c>
      <c r="D644" s="170">
        <v>239.19725</v>
      </c>
      <c r="E644" s="74" t="str">
        <f t="shared" si="17"/>
        <v>Electricity Ashburton Ltd</v>
      </c>
      <c r="F644" s="74" t="str">
        <f t="shared" si="18"/>
        <v>Ashburton District</v>
      </c>
      <c r="G644" s="74" t="str">
        <f t="shared" si="19"/>
        <v>Canterbury</v>
      </c>
      <c r="I644" s="74" t="str">
        <f t="shared" si="20"/>
        <v>Canterbury</v>
      </c>
      <c r="J644" s="74" t="str">
        <f t="shared" si="21"/>
        <v>Electricity Ashburton</v>
      </c>
    </row>
    <row r="645" spans="1:10" s="74" customFormat="1">
      <c r="A645" s="167">
        <v>2003</v>
      </c>
      <c r="B645" s="167" t="s">
        <v>153</v>
      </c>
      <c r="C645" s="167">
        <v>365</v>
      </c>
      <c r="D645" s="170">
        <v>240.30099999999999</v>
      </c>
      <c r="E645" s="74" t="str">
        <f t="shared" si="17"/>
        <v>Electricity Ashburton Ltd</v>
      </c>
      <c r="F645" s="74" t="str">
        <f t="shared" si="18"/>
        <v>Ashburton District</v>
      </c>
      <c r="G645" s="74" t="str">
        <f t="shared" si="19"/>
        <v>Canterbury</v>
      </c>
      <c r="I645" s="74" t="str">
        <f t="shared" si="20"/>
        <v>Canterbury</v>
      </c>
      <c r="J645" s="74" t="str">
        <f t="shared" si="21"/>
        <v>Electricity Ashburton</v>
      </c>
    </row>
    <row r="646" spans="1:10" s="74" customFormat="1">
      <c r="A646" s="167">
        <v>2004</v>
      </c>
      <c r="B646" s="167" t="s">
        <v>153</v>
      </c>
      <c r="C646" s="167">
        <v>366</v>
      </c>
      <c r="D646" s="170">
        <v>248.31985</v>
      </c>
      <c r="E646" s="74" t="str">
        <f t="shared" si="17"/>
        <v>Electricity Ashburton Ltd</v>
      </c>
      <c r="F646" s="74" t="str">
        <f t="shared" si="18"/>
        <v>Ashburton District</v>
      </c>
      <c r="G646" s="74" t="str">
        <f t="shared" si="19"/>
        <v>Canterbury</v>
      </c>
      <c r="I646" s="74" t="str">
        <f t="shared" si="20"/>
        <v>Canterbury</v>
      </c>
      <c r="J646" s="74" t="str">
        <f t="shared" si="21"/>
        <v>Electricity Ashburton</v>
      </c>
    </row>
    <row r="647" spans="1:10" s="74" customFormat="1">
      <c r="A647" s="167">
        <v>2005</v>
      </c>
      <c r="B647" s="167" t="s">
        <v>153</v>
      </c>
      <c r="C647" s="167">
        <v>365</v>
      </c>
      <c r="D647" s="170">
        <v>259.00839999999999</v>
      </c>
      <c r="E647" s="74" t="str">
        <f t="shared" si="17"/>
        <v>Electricity Ashburton Ltd</v>
      </c>
      <c r="F647" s="74" t="str">
        <f t="shared" si="18"/>
        <v>Ashburton District</v>
      </c>
      <c r="G647" s="74" t="str">
        <f t="shared" si="19"/>
        <v>Canterbury</v>
      </c>
      <c r="I647" s="74" t="str">
        <f t="shared" si="20"/>
        <v>Canterbury</v>
      </c>
      <c r="J647" s="74" t="str">
        <f t="shared" si="21"/>
        <v>Electricity Ashburton</v>
      </c>
    </row>
    <row r="648" spans="1:10" s="74" customFormat="1">
      <c r="A648" s="167">
        <v>2006</v>
      </c>
      <c r="B648" s="167" t="s">
        <v>153</v>
      </c>
      <c r="C648" s="167">
        <v>365</v>
      </c>
      <c r="D648" s="170">
        <v>285.85315000000003</v>
      </c>
      <c r="E648" s="74" t="str">
        <f t="shared" ref="E648:E665" si="22">IF(ISNA(VLOOKUP(B648,$A$338:$D$525,4,FALSE)),"NOTFOUND",VLOOKUP(B648,$A$338:$D$525,4,FALSE))</f>
        <v>Electricity Ashburton Ltd</v>
      </c>
      <c r="F648" s="74" t="str">
        <f t="shared" si="18"/>
        <v>Ashburton District</v>
      </c>
      <c r="G648" s="74" t="str">
        <f t="shared" si="19"/>
        <v>Canterbury</v>
      </c>
      <c r="I648" s="74" t="str">
        <f t="shared" si="20"/>
        <v>Canterbury</v>
      </c>
      <c r="J648" s="74" t="str">
        <f t="shared" si="21"/>
        <v>Electricity Ashburton</v>
      </c>
    </row>
    <row r="649" spans="1:10" s="74" customFormat="1">
      <c r="A649" s="167">
        <v>2007</v>
      </c>
      <c r="B649" s="167" t="s">
        <v>153</v>
      </c>
      <c r="C649" s="167">
        <v>365</v>
      </c>
      <c r="D649" s="170">
        <v>274.16365000000002</v>
      </c>
      <c r="E649" s="74" t="str">
        <f t="shared" si="22"/>
        <v>Electricity Ashburton Ltd</v>
      </c>
      <c r="F649" s="74" t="str">
        <f t="shared" si="18"/>
        <v>Ashburton District</v>
      </c>
      <c r="G649" s="74" t="str">
        <f t="shared" si="19"/>
        <v>Canterbury</v>
      </c>
      <c r="I649" s="74" t="str">
        <f t="shared" si="20"/>
        <v>Canterbury</v>
      </c>
      <c r="J649" s="74" t="str">
        <f t="shared" si="21"/>
        <v>Electricity Ashburton</v>
      </c>
    </row>
    <row r="650" spans="1:10" s="74" customFormat="1">
      <c r="A650" s="167">
        <v>2008</v>
      </c>
      <c r="B650" s="167" t="s">
        <v>153</v>
      </c>
      <c r="C650" s="167">
        <v>366</v>
      </c>
      <c r="D650" s="170">
        <v>283.49669999999998</v>
      </c>
      <c r="E650" s="74" t="str">
        <f t="shared" si="22"/>
        <v>Electricity Ashburton Ltd</v>
      </c>
      <c r="F650" s="74" t="str">
        <f t="shared" si="18"/>
        <v>Ashburton District</v>
      </c>
      <c r="G650" s="74" t="str">
        <f t="shared" si="19"/>
        <v>Canterbury</v>
      </c>
      <c r="I650" s="74" t="str">
        <f t="shared" si="20"/>
        <v>Canterbury</v>
      </c>
      <c r="J650" s="74" t="str">
        <f t="shared" si="21"/>
        <v>Electricity Ashburton</v>
      </c>
    </row>
    <row r="651" spans="1:10" s="74" customFormat="1">
      <c r="A651" s="167">
        <v>2009</v>
      </c>
      <c r="B651" s="167" t="s">
        <v>153</v>
      </c>
      <c r="C651" s="167">
        <v>365</v>
      </c>
      <c r="D651" s="170">
        <v>257.64</v>
      </c>
      <c r="E651" s="74" t="str">
        <f t="shared" si="22"/>
        <v>Electricity Ashburton Ltd</v>
      </c>
      <c r="F651" s="74" t="str">
        <f t="shared" si="18"/>
        <v>Ashburton District</v>
      </c>
      <c r="G651" s="74" t="str">
        <f t="shared" si="19"/>
        <v>Canterbury</v>
      </c>
      <c r="I651" s="74" t="str">
        <f t="shared" si="20"/>
        <v>Canterbury</v>
      </c>
      <c r="J651" s="74" t="str">
        <f t="shared" si="21"/>
        <v>Electricity Ashburton</v>
      </c>
    </row>
    <row r="652" spans="1:10" s="74" customFormat="1">
      <c r="A652" s="167">
        <v>2010</v>
      </c>
      <c r="B652" s="167" t="s">
        <v>153</v>
      </c>
      <c r="C652" s="167">
        <v>365</v>
      </c>
      <c r="D652" s="170">
        <v>269.00150000000002</v>
      </c>
      <c r="E652" s="74" t="str">
        <f t="shared" si="22"/>
        <v>Electricity Ashburton Ltd</v>
      </c>
      <c r="F652" s="74" t="str">
        <f t="shared" si="18"/>
        <v>Ashburton District</v>
      </c>
      <c r="G652" s="74" t="str">
        <f t="shared" si="19"/>
        <v>Canterbury</v>
      </c>
      <c r="I652" s="74" t="str">
        <f t="shared" si="20"/>
        <v>Canterbury</v>
      </c>
      <c r="J652" s="74" t="str">
        <f t="shared" si="21"/>
        <v>Electricity Ashburton</v>
      </c>
    </row>
    <row r="653" spans="1:10" s="74" customFormat="1">
      <c r="A653" s="167">
        <v>2011</v>
      </c>
      <c r="B653" s="167" t="s">
        <v>153</v>
      </c>
      <c r="C653" s="167">
        <v>181</v>
      </c>
      <c r="D653" s="170">
        <v>122.05880000000001</v>
      </c>
      <c r="E653" s="74" t="str">
        <f t="shared" si="22"/>
        <v>Electricity Ashburton Ltd</v>
      </c>
      <c r="F653" s="74" t="str">
        <f t="shared" si="18"/>
        <v>Ashburton District</v>
      </c>
      <c r="G653" s="74" t="str">
        <f t="shared" si="19"/>
        <v>Canterbury</v>
      </c>
      <c r="I653" s="74" t="str">
        <f t="shared" si="20"/>
        <v>Canterbury</v>
      </c>
      <c r="J653" s="74" t="str">
        <f t="shared" si="21"/>
        <v>Electricity Ashburton</v>
      </c>
    </row>
    <row r="654" spans="1:10" s="74" customFormat="1">
      <c r="A654" s="167">
        <v>2000</v>
      </c>
      <c r="B654" s="167" t="s">
        <v>154</v>
      </c>
      <c r="C654" s="167">
        <v>366</v>
      </c>
      <c r="D654" s="170">
        <v>40.282649999999997</v>
      </c>
      <c r="E654" s="74" t="str">
        <f t="shared" si="22"/>
        <v>Electricity Ashburton Ltd</v>
      </c>
      <c r="F654" s="74" t="str">
        <f t="shared" si="18"/>
        <v>Ashburton District</v>
      </c>
      <c r="G654" s="74" t="str">
        <f t="shared" si="19"/>
        <v>Canterbury</v>
      </c>
      <c r="I654" s="74" t="str">
        <f t="shared" si="20"/>
        <v>Canterbury</v>
      </c>
      <c r="J654" s="74" t="str">
        <f t="shared" si="21"/>
        <v>Electricity Ashburton</v>
      </c>
    </row>
    <row r="655" spans="1:10" s="74" customFormat="1">
      <c r="A655" s="167">
        <v>2001</v>
      </c>
      <c r="B655" s="167" t="s">
        <v>154</v>
      </c>
      <c r="C655" s="167">
        <v>365</v>
      </c>
      <c r="D655" s="170">
        <v>70.095500000000001</v>
      </c>
      <c r="E655" s="74" t="str">
        <f t="shared" si="22"/>
        <v>Electricity Ashburton Ltd</v>
      </c>
      <c r="F655" s="74" t="str">
        <f t="shared" si="18"/>
        <v>Ashburton District</v>
      </c>
      <c r="G655" s="74" t="str">
        <f t="shared" si="19"/>
        <v>Canterbury</v>
      </c>
      <c r="I655" s="74" t="str">
        <f t="shared" si="20"/>
        <v>Canterbury</v>
      </c>
      <c r="J655" s="74" t="str">
        <f t="shared" si="21"/>
        <v>Electricity Ashburton</v>
      </c>
    </row>
    <row r="656" spans="1:10" s="74" customFormat="1">
      <c r="A656" s="167">
        <v>2002</v>
      </c>
      <c r="B656" s="167" t="s">
        <v>154</v>
      </c>
      <c r="C656" s="167">
        <v>365</v>
      </c>
      <c r="D656" s="170">
        <v>78.624799999999993</v>
      </c>
      <c r="E656" s="74" t="str">
        <f t="shared" si="22"/>
        <v>Electricity Ashburton Ltd</v>
      </c>
      <c r="F656" s="74" t="str">
        <f t="shared" si="18"/>
        <v>Ashburton District</v>
      </c>
      <c r="G656" s="74" t="str">
        <f t="shared" si="19"/>
        <v>Canterbury</v>
      </c>
      <c r="I656" s="74" t="str">
        <f t="shared" si="20"/>
        <v>Canterbury</v>
      </c>
      <c r="J656" s="74" t="str">
        <f t="shared" si="21"/>
        <v>Electricity Ashburton</v>
      </c>
    </row>
    <row r="657" spans="1:10" s="74" customFormat="1">
      <c r="A657" s="167">
        <v>2003</v>
      </c>
      <c r="B657" s="167" t="s">
        <v>154</v>
      </c>
      <c r="C657" s="167">
        <v>365</v>
      </c>
      <c r="D657" s="170">
        <v>113.19035</v>
      </c>
      <c r="E657" s="74" t="str">
        <f t="shared" si="22"/>
        <v>Electricity Ashburton Ltd</v>
      </c>
      <c r="F657" s="74" t="str">
        <f t="shared" si="18"/>
        <v>Ashburton District</v>
      </c>
      <c r="G657" s="74" t="str">
        <f t="shared" si="19"/>
        <v>Canterbury</v>
      </c>
      <c r="I657" s="74" t="str">
        <f t="shared" si="20"/>
        <v>Canterbury</v>
      </c>
      <c r="J657" s="74" t="str">
        <f t="shared" si="21"/>
        <v>Electricity Ashburton</v>
      </c>
    </row>
    <row r="658" spans="1:10" s="74" customFormat="1">
      <c r="A658" s="167">
        <v>2004</v>
      </c>
      <c r="B658" s="167" t="s">
        <v>154</v>
      </c>
      <c r="C658" s="167">
        <v>366</v>
      </c>
      <c r="D658" s="170">
        <v>102.99894999999999</v>
      </c>
      <c r="E658" s="74" t="str">
        <f t="shared" si="22"/>
        <v>Electricity Ashburton Ltd</v>
      </c>
      <c r="F658" s="74" t="str">
        <f t="shared" si="18"/>
        <v>Ashburton District</v>
      </c>
      <c r="G658" s="74" t="str">
        <f t="shared" si="19"/>
        <v>Canterbury</v>
      </c>
      <c r="I658" s="74" t="str">
        <f t="shared" si="20"/>
        <v>Canterbury</v>
      </c>
      <c r="J658" s="74" t="str">
        <f t="shared" si="21"/>
        <v>Electricity Ashburton</v>
      </c>
    </row>
    <row r="659" spans="1:10" s="74" customFormat="1">
      <c r="A659" s="167">
        <v>2005</v>
      </c>
      <c r="B659" s="167" t="s">
        <v>154</v>
      </c>
      <c r="C659" s="167">
        <v>365</v>
      </c>
      <c r="D659" s="170">
        <v>122.41755000000001</v>
      </c>
      <c r="E659" s="74" t="str">
        <f t="shared" si="22"/>
        <v>Electricity Ashburton Ltd</v>
      </c>
      <c r="F659" s="74" t="str">
        <f t="shared" si="18"/>
        <v>Ashburton District</v>
      </c>
      <c r="G659" s="74" t="str">
        <f t="shared" si="19"/>
        <v>Canterbury</v>
      </c>
      <c r="I659" s="74" t="str">
        <f t="shared" si="20"/>
        <v>Canterbury</v>
      </c>
      <c r="J659" s="74" t="str">
        <f t="shared" si="21"/>
        <v>Electricity Ashburton</v>
      </c>
    </row>
    <row r="660" spans="1:10" s="74" customFormat="1">
      <c r="A660" s="167">
        <v>2006</v>
      </c>
      <c r="B660" s="167" t="s">
        <v>154</v>
      </c>
      <c r="C660" s="167">
        <v>365</v>
      </c>
      <c r="D660" s="170">
        <v>134.06784999999999</v>
      </c>
      <c r="E660" s="74" t="str">
        <f t="shared" si="22"/>
        <v>Electricity Ashburton Ltd</v>
      </c>
      <c r="F660" s="74" t="str">
        <f t="shared" si="18"/>
        <v>Ashburton District</v>
      </c>
      <c r="G660" s="74" t="str">
        <f t="shared" si="19"/>
        <v>Canterbury</v>
      </c>
      <c r="I660" s="74" t="str">
        <f t="shared" si="20"/>
        <v>Canterbury</v>
      </c>
      <c r="J660" s="74" t="str">
        <f t="shared" si="21"/>
        <v>Electricity Ashburton</v>
      </c>
    </row>
    <row r="661" spans="1:10" s="74" customFormat="1">
      <c r="A661" s="167">
        <v>2007</v>
      </c>
      <c r="B661" s="167" t="s">
        <v>154</v>
      </c>
      <c r="C661" s="167">
        <v>365</v>
      </c>
      <c r="D661" s="170">
        <v>149.40185</v>
      </c>
      <c r="E661" s="74" t="str">
        <f t="shared" si="22"/>
        <v>Electricity Ashburton Ltd</v>
      </c>
      <c r="F661" s="74" t="str">
        <f t="shared" si="18"/>
        <v>Ashburton District</v>
      </c>
      <c r="G661" s="74" t="str">
        <f t="shared" si="19"/>
        <v>Canterbury</v>
      </c>
      <c r="I661" s="74" t="str">
        <f t="shared" si="20"/>
        <v>Canterbury</v>
      </c>
      <c r="J661" s="74" t="str">
        <f t="shared" si="21"/>
        <v>Electricity Ashburton</v>
      </c>
    </row>
    <row r="662" spans="1:10" s="74" customFormat="1">
      <c r="A662" s="167">
        <v>2008</v>
      </c>
      <c r="B662" s="167" t="s">
        <v>154</v>
      </c>
      <c r="C662" s="167">
        <v>366</v>
      </c>
      <c r="D662" s="170">
        <v>206.85755</v>
      </c>
      <c r="E662" s="74" t="str">
        <f t="shared" si="22"/>
        <v>Electricity Ashburton Ltd</v>
      </c>
      <c r="F662" s="74" t="str">
        <f t="shared" si="18"/>
        <v>Ashburton District</v>
      </c>
      <c r="G662" s="74" t="str">
        <f t="shared" si="19"/>
        <v>Canterbury</v>
      </c>
      <c r="I662" s="74" t="str">
        <f t="shared" si="20"/>
        <v>Canterbury</v>
      </c>
      <c r="J662" s="74" t="str">
        <f t="shared" si="21"/>
        <v>Electricity Ashburton</v>
      </c>
    </row>
    <row r="663" spans="1:10" s="74" customFormat="1">
      <c r="A663" s="167">
        <v>2009</v>
      </c>
      <c r="B663" s="167" t="s">
        <v>154</v>
      </c>
      <c r="C663" s="167">
        <v>365</v>
      </c>
      <c r="D663" s="170">
        <v>213.3835</v>
      </c>
      <c r="E663" s="74" t="str">
        <f t="shared" si="22"/>
        <v>Electricity Ashburton Ltd</v>
      </c>
      <c r="F663" s="74" t="str">
        <f t="shared" si="18"/>
        <v>Ashburton District</v>
      </c>
      <c r="G663" s="74" t="str">
        <f t="shared" si="19"/>
        <v>Canterbury</v>
      </c>
      <c r="I663" s="74" t="str">
        <f t="shared" si="20"/>
        <v>Canterbury</v>
      </c>
      <c r="J663" s="74" t="str">
        <f t="shared" si="21"/>
        <v>Electricity Ashburton</v>
      </c>
    </row>
    <row r="664" spans="1:10" s="74" customFormat="1">
      <c r="A664" s="167">
        <v>2010</v>
      </c>
      <c r="B664" s="167" t="s">
        <v>154</v>
      </c>
      <c r="C664" s="167">
        <v>365</v>
      </c>
      <c r="D664" s="170">
        <v>278.86009999999999</v>
      </c>
      <c r="E664" s="74" t="str">
        <f t="shared" si="22"/>
        <v>Electricity Ashburton Ltd</v>
      </c>
      <c r="F664" s="74" t="str">
        <f t="shared" si="18"/>
        <v>Ashburton District</v>
      </c>
      <c r="G664" s="74" t="str">
        <f t="shared" si="19"/>
        <v>Canterbury</v>
      </c>
      <c r="I664" s="74" t="str">
        <f t="shared" si="20"/>
        <v>Canterbury</v>
      </c>
      <c r="J664" s="74" t="str">
        <f t="shared" si="21"/>
        <v>Electricity Ashburton</v>
      </c>
    </row>
    <row r="665" spans="1:10" s="74" customFormat="1">
      <c r="A665" s="167">
        <v>2011</v>
      </c>
      <c r="B665" s="167" t="s">
        <v>154</v>
      </c>
      <c r="C665" s="167">
        <v>181</v>
      </c>
      <c r="D665" s="170">
        <v>73.094300000000004</v>
      </c>
      <c r="E665" s="74" t="str">
        <f t="shared" si="22"/>
        <v>Electricity Ashburton Ltd</v>
      </c>
      <c r="F665" s="74" t="str">
        <f t="shared" si="18"/>
        <v>Ashburton District</v>
      </c>
      <c r="G665" s="74" t="str">
        <f t="shared" si="19"/>
        <v>Canterbury</v>
      </c>
      <c r="I665" s="74" t="str">
        <f t="shared" si="20"/>
        <v>Canterbury</v>
      </c>
      <c r="J665" s="74" t="str">
        <f t="shared" si="21"/>
        <v>Electricity Ashburton</v>
      </c>
    </row>
    <row r="666" spans="1:10" s="74" customFormat="1">
      <c r="A666" s="167">
        <v>2000</v>
      </c>
      <c r="B666" s="167" t="s">
        <v>155</v>
      </c>
      <c r="C666" s="167">
        <v>366</v>
      </c>
      <c r="D666" s="170">
        <v>78.871600000000001</v>
      </c>
      <c r="E666" s="74" t="str">
        <f>VLOOKUP(B666,$A$337:$D$525,4,0)</f>
        <v/>
      </c>
      <c r="F666" s="74" t="str">
        <f t="shared" si="18"/>
        <v>Waimakariri District</v>
      </c>
      <c r="G666" s="74" t="str">
        <f t="shared" si="19"/>
        <v>Canterbury</v>
      </c>
      <c r="I666" s="74" t="str">
        <f t="shared" si="20"/>
        <v>Canterbury</v>
      </c>
      <c r="J666" s="74" t="str">
        <f t="shared" si="21"/>
        <v>NOTFOUND</v>
      </c>
    </row>
    <row r="667" spans="1:10" s="74" customFormat="1">
      <c r="A667" s="167">
        <v>2001</v>
      </c>
      <c r="B667" s="167" t="s">
        <v>155</v>
      </c>
      <c r="C667" s="167">
        <v>365</v>
      </c>
      <c r="D667" s="170">
        <v>77.523300000000006</v>
      </c>
      <c r="E667" s="74" t="str">
        <f t="shared" ref="E667:E730" si="23">IF(ISNA(VLOOKUP(B667,$A$338:$D$525,4,FALSE)),"NOTFOUND",VLOOKUP(B667,$A$338:$D$525,4,FALSE))</f>
        <v/>
      </c>
      <c r="F667" s="74" t="str">
        <f t="shared" si="18"/>
        <v>Waimakariri District</v>
      </c>
      <c r="G667" s="74" t="str">
        <f t="shared" si="19"/>
        <v>Canterbury</v>
      </c>
      <c r="I667" s="74" t="str">
        <f t="shared" si="20"/>
        <v>Canterbury</v>
      </c>
      <c r="J667" s="74" t="str">
        <f t="shared" si="21"/>
        <v>NOTFOUND</v>
      </c>
    </row>
    <row r="668" spans="1:10" s="74" customFormat="1">
      <c r="A668" s="167">
        <v>2002</v>
      </c>
      <c r="B668" s="167" t="s">
        <v>155</v>
      </c>
      <c r="C668" s="167">
        <v>365</v>
      </c>
      <c r="D668" s="170">
        <v>78.209999999999994</v>
      </c>
      <c r="E668" s="74" t="str">
        <f t="shared" si="23"/>
        <v/>
      </c>
      <c r="F668" s="74" t="str">
        <f t="shared" si="18"/>
        <v>Waimakariri District</v>
      </c>
      <c r="G668" s="74" t="str">
        <f t="shared" si="19"/>
        <v>Canterbury</v>
      </c>
      <c r="I668" s="74" t="str">
        <f t="shared" si="20"/>
        <v>Canterbury</v>
      </c>
      <c r="J668" s="74" t="str">
        <f t="shared" si="21"/>
        <v>NOTFOUND</v>
      </c>
    </row>
    <row r="669" spans="1:10" s="74" customFormat="1">
      <c r="A669" s="167">
        <v>2003</v>
      </c>
      <c r="B669" s="167" t="s">
        <v>155</v>
      </c>
      <c r="C669" s="167">
        <v>365</v>
      </c>
      <c r="D669" s="170">
        <v>76.937550000000002</v>
      </c>
      <c r="E669" s="74" t="str">
        <f t="shared" si="23"/>
        <v/>
      </c>
      <c r="F669" s="74" t="str">
        <f t="shared" si="18"/>
        <v>Waimakariri District</v>
      </c>
      <c r="G669" s="74" t="str">
        <f t="shared" si="19"/>
        <v>Canterbury</v>
      </c>
      <c r="I669" s="74" t="str">
        <f t="shared" si="20"/>
        <v>Canterbury</v>
      </c>
      <c r="J669" s="74" t="str">
        <f t="shared" si="21"/>
        <v>NOTFOUND</v>
      </c>
    </row>
    <row r="670" spans="1:10" s="74" customFormat="1">
      <c r="A670" s="167">
        <v>2004</v>
      </c>
      <c r="B670" s="167" t="s">
        <v>155</v>
      </c>
      <c r="C670" s="167">
        <v>366</v>
      </c>
      <c r="D670" s="170">
        <v>74.656149999999997</v>
      </c>
      <c r="E670" s="74" t="str">
        <f t="shared" si="23"/>
        <v/>
      </c>
      <c r="F670" s="74" t="str">
        <f t="shared" si="18"/>
        <v>Waimakariri District</v>
      </c>
      <c r="G670" s="74" t="str">
        <f t="shared" si="19"/>
        <v>Canterbury</v>
      </c>
      <c r="I670" s="74" t="str">
        <f t="shared" si="20"/>
        <v>Canterbury</v>
      </c>
      <c r="J670" s="74" t="str">
        <f t="shared" si="21"/>
        <v>NOTFOUND</v>
      </c>
    </row>
    <row r="671" spans="1:10" s="74" customFormat="1">
      <c r="A671" s="167">
        <v>2005</v>
      </c>
      <c r="B671" s="167" t="s">
        <v>155</v>
      </c>
      <c r="C671" s="167">
        <v>365</v>
      </c>
      <c r="D671" s="170">
        <v>68.834800000000001</v>
      </c>
      <c r="E671" s="74" t="str">
        <f t="shared" si="23"/>
        <v/>
      </c>
      <c r="F671" s="74" t="str">
        <f t="shared" si="18"/>
        <v>Waimakariri District</v>
      </c>
      <c r="G671" s="74" t="str">
        <f t="shared" si="19"/>
        <v>Canterbury</v>
      </c>
      <c r="I671" s="74" t="str">
        <f t="shared" si="20"/>
        <v>Canterbury</v>
      </c>
      <c r="J671" s="74" t="str">
        <f t="shared" si="21"/>
        <v>NOTFOUND</v>
      </c>
    </row>
    <row r="672" spans="1:10" s="74" customFormat="1">
      <c r="A672" s="167">
        <v>2006</v>
      </c>
      <c r="B672" s="167" t="s">
        <v>155</v>
      </c>
      <c r="C672" s="167">
        <v>365</v>
      </c>
      <c r="D672" s="170">
        <v>69.993949999999998</v>
      </c>
      <c r="E672" s="74" t="str">
        <f t="shared" si="23"/>
        <v/>
      </c>
      <c r="F672" s="74" t="str">
        <f t="shared" si="18"/>
        <v>Waimakariri District</v>
      </c>
      <c r="G672" s="74" t="str">
        <f t="shared" si="19"/>
        <v>Canterbury</v>
      </c>
      <c r="I672" s="74" t="str">
        <f t="shared" si="20"/>
        <v>Canterbury</v>
      </c>
      <c r="J672" s="74" t="str">
        <f t="shared" si="21"/>
        <v>NOTFOUND</v>
      </c>
    </row>
    <row r="673" spans="1:10" s="74" customFormat="1">
      <c r="A673" s="167">
        <v>2007</v>
      </c>
      <c r="B673" s="167" t="s">
        <v>155</v>
      </c>
      <c r="C673" s="167">
        <v>365</v>
      </c>
      <c r="D673" s="170">
        <v>68.207400000000007</v>
      </c>
      <c r="E673" s="74" t="str">
        <f t="shared" si="23"/>
        <v/>
      </c>
      <c r="F673" s="74" t="str">
        <f t="shared" si="18"/>
        <v>Waimakariri District</v>
      </c>
      <c r="G673" s="74" t="str">
        <f t="shared" si="19"/>
        <v>Canterbury</v>
      </c>
      <c r="I673" s="74" t="str">
        <f t="shared" si="20"/>
        <v>Canterbury</v>
      </c>
      <c r="J673" s="74" t="str">
        <f t="shared" si="21"/>
        <v>NOTFOUND</v>
      </c>
    </row>
    <row r="674" spans="1:10" s="74" customFormat="1">
      <c r="A674" s="167">
        <v>2008</v>
      </c>
      <c r="B674" s="167" t="s">
        <v>155</v>
      </c>
      <c r="C674" s="167">
        <v>366</v>
      </c>
      <c r="D674" s="170">
        <v>66.200999999999993</v>
      </c>
      <c r="E674" s="74" t="str">
        <f t="shared" si="23"/>
        <v/>
      </c>
      <c r="F674" s="74" t="str">
        <f t="shared" si="18"/>
        <v>Waimakariri District</v>
      </c>
      <c r="G674" s="74" t="str">
        <f t="shared" si="19"/>
        <v>Canterbury</v>
      </c>
      <c r="I674" s="74" t="str">
        <f t="shared" si="20"/>
        <v>Canterbury</v>
      </c>
      <c r="J674" s="74" t="str">
        <f t="shared" si="21"/>
        <v>NOTFOUND</v>
      </c>
    </row>
    <row r="675" spans="1:10" s="74" customFormat="1">
      <c r="A675" s="167">
        <v>2009</v>
      </c>
      <c r="B675" s="167" t="s">
        <v>155</v>
      </c>
      <c r="C675" s="167">
        <v>365</v>
      </c>
      <c r="D675" s="170">
        <v>67.311199999999999</v>
      </c>
      <c r="E675" s="74" t="str">
        <f t="shared" si="23"/>
        <v/>
      </c>
      <c r="F675" s="74" t="str">
        <f t="shared" si="18"/>
        <v>Waimakariri District</v>
      </c>
      <c r="G675" s="74" t="str">
        <f t="shared" si="19"/>
        <v>Canterbury</v>
      </c>
      <c r="I675" s="74" t="str">
        <f t="shared" si="20"/>
        <v>Canterbury</v>
      </c>
      <c r="J675" s="74" t="str">
        <f t="shared" si="21"/>
        <v>NOTFOUND</v>
      </c>
    </row>
    <row r="676" spans="1:10" s="74" customFormat="1">
      <c r="A676" s="167">
        <v>2010</v>
      </c>
      <c r="B676" s="167" t="s">
        <v>155</v>
      </c>
      <c r="C676" s="167">
        <v>365</v>
      </c>
      <c r="D676" s="170">
        <v>66.324650000000005</v>
      </c>
      <c r="E676" s="74" t="str">
        <f t="shared" si="23"/>
        <v/>
      </c>
      <c r="F676" s="74" t="str">
        <f t="shared" si="18"/>
        <v>Waimakariri District</v>
      </c>
      <c r="G676" s="74" t="str">
        <f t="shared" si="19"/>
        <v>Canterbury</v>
      </c>
      <c r="I676" s="74" t="str">
        <f t="shared" si="20"/>
        <v>Canterbury</v>
      </c>
      <c r="J676" s="74" t="str">
        <f t="shared" si="21"/>
        <v>NOTFOUND</v>
      </c>
    </row>
    <row r="677" spans="1:10" s="74" customFormat="1">
      <c r="A677" s="167">
        <v>2011</v>
      </c>
      <c r="B677" s="167" t="s">
        <v>155</v>
      </c>
      <c r="C677" s="167">
        <v>181</v>
      </c>
      <c r="D677" s="170">
        <v>34.203150000000001</v>
      </c>
      <c r="E677" s="74" t="str">
        <f t="shared" si="23"/>
        <v/>
      </c>
      <c r="F677" s="74" t="str">
        <f t="shared" si="18"/>
        <v>Waimakariri District</v>
      </c>
      <c r="G677" s="74" t="str">
        <f t="shared" si="19"/>
        <v>Canterbury</v>
      </c>
      <c r="I677" s="74" t="str">
        <f t="shared" si="20"/>
        <v>Canterbury</v>
      </c>
      <c r="J677" s="74" t="str">
        <f t="shared" si="21"/>
        <v>NOTFOUND</v>
      </c>
    </row>
    <row r="678" spans="1:10" s="74" customFormat="1">
      <c r="A678" s="167">
        <v>2001</v>
      </c>
      <c r="B678" s="167" t="s">
        <v>156</v>
      </c>
      <c r="C678" s="167">
        <v>31</v>
      </c>
      <c r="D678" s="170">
        <v>0.49375000000000002</v>
      </c>
      <c r="E678" s="74" t="str">
        <f t="shared" si="23"/>
        <v>NOTFOUND</v>
      </c>
      <c r="F678" s="74" t="str">
        <f t="shared" si="18"/>
        <v>NOTFOUND</v>
      </c>
      <c r="G678" s="74" t="str">
        <f t="shared" si="19"/>
        <v>NOTFOUND</v>
      </c>
      <c r="I678" s="74" t="str">
        <f t="shared" si="20"/>
        <v>NOTFOUND</v>
      </c>
      <c r="J678" s="74" t="str">
        <f t="shared" si="21"/>
        <v>NOTFOUND</v>
      </c>
    </row>
    <row r="679" spans="1:10" s="74" customFormat="1">
      <c r="A679" s="167">
        <v>2002</v>
      </c>
      <c r="B679" s="167" t="s">
        <v>156</v>
      </c>
      <c r="C679" s="167">
        <v>365</v>
      </c>
      <c r="D679" s="170">
        <v>6.0479500000000002</v>
      </c>
      <c r="E679" s="74" t="str">
        <f t="shared" si="23"/>
        <v>NOTFOUND</v>
      </c>
      <c r="F679" s="74" t="str">
        <f t="shared" si="18"/>
        <v>NOTFOUND</v>
      </c>
      <c r="G679" s="74" t="str">
        <f t="shared" si="19"/>
        <v>NOTFOUND</v>
      </c>
      <c r="I679" s="74" t="str">
        <f t="shared" si="20"/>
        <v>NOTFOUND</v>
      </c>
      <c r="J679" s="74" t="str">
        <f t="shared" si="21"/>
        <v>NOTFOUND</v>
      </c>
    </row>
    <row r="680" spans="1:10" s="74" customFormat="1">
      <c r="A680" s="167">
        <v>2003</v>
      </c>
      <c r="B680" s="167" t="s">
        <v>156</v>
      </c>
      <c r="C680" s="167">
        <v>365</v>
      </c>
      <c r="D680" s="170">
        <v>6.0688000000000004</v>
      </c>
      <c r="E680" s="74" t="str">
        <f t="shared" si="23"/>
        <v>NOTFOUND</v>
      </c>
      <c r="F680" s="74" t="str">
        <f t="shared" ref="F680:F743" si="24">IF(ISNA(VLOOKUP(B680,$A$338:$D$525,2,FALSE)),"NOTFOUND",VLOOKUP(B680,$A$338:$D$525,2,FALSE))</f>
        <v>NOTFOUND</v>
      </c>
      <c r="G680" s="74" t="str">
        <f t="shared" ref="G680:G743" si="25">IF(ISNA(VLOOKUP(B680,$A$338:$D$525,3,FALSE)),"NOTFOUND",VLOOKUP(B680,$A$338:$D$525,3,FALSE))</f>
        <v>NOTFOUND</v>
      </c>
      <c r="I680" s="74" t="str">
        <f t="shared" ref="I680:I743" si="26">IF(ISNA(VLOOKUP(B680,$A$338:$E$525,5,FALSE)),"NOTFOUND",(VLOOKUP(B680,$A$338:$E$525,5,FALSE)))</f>
        <v>NOTFOUND</v>
      </c>
      <c r="J680" s="74" t="str">
        <f t="shared" ref="J680:J743" si="27">IF(ISNA(VLOOKUP(E680,$A$528:$B$545,2,FALSE)),"NOTFOUND",VLOOKUP(E680,$A$528:$B$545,2,FALSE))</f>
        <v>NOTFOUND</v>
      </c>
    </row>
    <row r="681" spans="1:10" s="74" customFormat="1">
      <c r="A681" s="167">
        <v>2004</v>
      </c>
      <c r="B681" s="167" t="s">
        <v>156</v>
      </c>
      <c r="C681" s="167">
        <v>366</v>
      </c>
      <c r="D681" s="170">
        <v>6.1691000000000003</v>
      </c>
      <c r="E681" s="74" t="str">
        <f t="shared" si="23"/>
        <v>NOTFOUND</v>
      </c>
      <c r="F681" s="74" t="str">
        <f t="shared" si="24"/>
        <v>NOTFOUND</v>
      </c>
      <c r="G681" s="74" t="str">
        <f t="shared" si="25"/>
        <v>NOTFOUND</v>
      </c>
      <c r="I681" s="74" t="str">
        <f t="shared" si="26"/>
        <v>NOTFOUND</v>
      </c>
      <c r="J681" s="74" t="str">
        <f t="shared" si="27"/>
        <v>NOTFOUND</v>
      </c>
    </row>
    <row r="682" spans="1:10" s="74" customFormat="1">
      <c r="A682" s="167">
        <v>2005</v>
      </c>
      <c r="B682" s="167" t="s">
        <v>156</v>
      </c>
      <c r="C682" s="167">
        <v>365</v>
      </c>
      <c r="D682" s="170">
        <v>6.3067500000000001</v>
      </c>
      <c r="E682" s="74" t="str">
        <f t="shared" si="23"/>
        <v>NOTFOUND</v>
      </c>
      <c r="F682" s="74" t="str">
        <f t="shared" si="24"/>
        <v>NOTFOUND</v>
      </c>
      <c r="G682" s="74" t="str">
        <f t="shared" si="25"/>
        <v>NOTFOUND</v>
      </c>
      <c r="I682" s="74" t="str">
        <f t="shared" si="26"/>
        <v>NOTFOUND</v>
      </c>
      <c r="J682" s="74" t="str">
        <f t="shared" si="27"/>
        <v>NOTFOUND</v>
      </c>
    </row>
    <row r="683" spans="1:10" s="74" customFormat="1">
      <c r="A683" s="167">
        <v>2006</v>
      </c>
      <c r="B683" s="167" t="s">
        <v>156</v>
      </c>
      <c r="C683" s="167">
        <v>365</v>
      </c>
      <c r="D683" s="170">
        <v>6.2980999999999998</v>
      </c>
      <c r="E683" s="74" t="str">
        <f t="shared" si="23"/>
        <v>NOTFOUND</v>
      </c>
      <c r="F683" s="74" t="str">
        <f t="shared" si="24"/>
        <v>NOTFOUND</v>
      </c>
      <c r="G683" s="74" t="str">
        <f t="shared" si="25"/>
        <v>NOTFOUND</v>
      </c>
      <c r="I683" s="74" t="str">
        <f t="shared" si="26"/>
        <v>NOTFOUND</v>
      </c>
      <c r="J683" s="74" t="str">
        <f t="shared" si="27"/>
        <v>NOTFOUND</v>
      </c>
    </row>
    <row r="684" spans="1:10" s="74" customFormat="1">
      <c r="A684" s="167">
        <v>2007</v>
      </c>
      <c r="B684" s="167" t="s">
        <v>156</v>
      </c>
      <c r="C684" s="167">
        <v>365</v>
      </c>
      <c r="D684" s="170">
        <v>6.2354500000000002</v>
      </c>
      <c r="E684" s="74" t="str">
        <f t="shared" si="23"/>
        <v>NOTFOUND</v>
      </c>
      <c r="F684" s="74" t="str">
        <f t="shared" si="24"/>
        <v>NOTFOUND</v>
      </c>
      <c r="G684" s="74" t="str">
        <f t="shared" si="25"/>
        <v>NOTFOUND</v>
      </c>
      <c r="I684" s="74" t="str">
        <f t="shared" si="26"/>
        <v>NOTFOUND</v>
      </c>
      <c r="J684" s="74" t="str">
        <f t="shared" si="27"/>
        <v>NOTFOUND</v>
      </c>
    </row>
    <row r="685" spans="1:10" s="74" customFormat="1">
      <c r="A685" s="167">
        <v>2008</v>
      </c>
      <c r="B685" s="167" t="s">
        <v>156</v>
      </c>
      <c r="C685" s="167">
        <v>91</v>
      </c>
      <c r="D685" s="170">
        <v>1.6205499999999999</v>
      </c>
      <c r="E685" s="74" t="str">
        <f t="shared" si="23"/>
        <v>NOTFOUND</v>
      </c>
      <c r="F685" s="74" t="str">
        <f t="shared" si="24"/>
        <v>NOTFOUND</v>
      </c>
      <c r="G685" s="74" t="str">
        <f t="shared" si="25"/>
        <v>NOTFOUND</v>
      </c>
      <c r="I685" s="74" t="str">
        <f t="shared" si="26"/>
        <v>NOTFOUND</v>
      </c>
      <c r="J685" s="74" t="str">
        <f t="shared" si="27"/>
        <v>NOTFOUND</v>
      </c>
    </row>
    <row r="686" spans="1:10" s="74" customFormat="1">
      <c r="A686" s="167">
        <v>2007</v>
      </c>
      <c r="B686" s="167" t="s">
        <v>157</v>
      </c>
      <c r="C686" s="167">
        <v>275</v>
      </c>
      <c r="D686" s="170">
        <v>1.06565</v>
      </c>
      <c r="E686" s="74" t="str">
        <f t="shared" si="23"/>
        <v>Westpower Ltd</v>
      </c>
      <c r="F686" s="74" t="str">
        <f t="shared" si="24"/>
        <v>Grey District</v>
      </c>
      <c r="G686" s="74" t="str">
        <f t="shared" si="25"/>
        <v>West Coast</v>
      </c>
      <c r="I686" s="74" t="str">
        <f t="shared" si="26"/>
        <v>Upper South Island</v>
      </c>
      <c r="J686" s="74" t="str">
        <f t="shared" si="27"/>
        <v>NOTFOUND</v>
      </c>
    </row>
    <row r="687" spans="1:10" s="74" customFormat="1">
      <c r="A687" s="167">
        <v>2008</v>
      </c>
      <c r="B687" s="167" t="s">
        <v>157</v>
      </c>
      <c r="C687" s="167">
        <v>366</v>
      </c>
      <c r="D687" s="170">
        <v>6.0433500000000002</v>
      </c>
      <c r="E687" s="74" t="str">
        <f t="shared" si="23"/>
        <v>Westpower Ltd</v>
      </c>
      <c r="F687" s="74" t="str">
        <f t="shared" si="24"/>
        <v>Grey District</v>
      </c>
      <c r="G687" s="74" t="str">
        <f t="shared" si="25"/>
        <v>West Coast</v>
      </c>
      <c r="I687" s="74" t="str">
        <f t="shared" si="26"/>
        <v>Upper South Island</v>
      </c>
      <c r="J687" s="74" t="str">
        <f t="shared" si="27"/>
        <v>NOTFOUND</v>
      </c>
    </row>
    <row r="688" spans="1:10" s="74" customFormat="1">
      <c r="A688" s="167">
        <v>2009</v>
      </c>
      <c r="B688" s="167" t="s">
        <v>157</v>
      </c>
      <c r="C688" s="167">
        <v>365</v>
      </c>
      <c r="D688" s="170">
        <v>13.351900000000001</v>
      </c>
      <c r="E688" s="74" t="str">
        <f t="shared" si="23"/>
        <v>Westpower Ltd</v>
      </c>
      <c r="F688" s="74" t="str">
        <f t="shared" si="24"/>
        <v>Grey District</v>
      </c>
      <c r="G688" s="74" t="str">
        <f t="shared" si="25"/>
        <v>West Coast</v>
      </c>
      <c r="I688" s="74" t="str">
        <f t="shared" si="26"/>
        <v>Upper South Island</v>
      </c>
      <c r="J688" s="74" t="str">
        <f t="shared" si="27"/>
        <v>NOTFOUND</v>
      </c>
    </row>
    <row r="689" spans="1:10" s="74" customFormat="1">
      <c r="A689" s="167">
        <v>2010</v>
      </c>
      <c r="B689" s="167" t="s">
        <v>157</v>
      </c>
      <c r="C689" s="167">
        <v>365</v>
      </c>
      <c r="D689" s="170">
        <v>18.402650000000001</v>
      </c>
      <c r="E689" s="74" t="str">
        <f t="shared" si="23"/>
        <v>Westpower Ltd</v>
      </c>
      <c r="F689" s="74" t="str">
        <f t="shared" si="24"/>
        <v>Grey District</v>
      </c>
      <c r="G689" s="74" t="str">
        <f t="shared" si="25"/>
        <v>West Coast</v>
      </c>
      <c r="I689" s="74" t="str">
        <f t="shared" si="26"/>
        <v>Upper South Island</v>
      </c>
      <c r="J689" s="74" t="str">
        <f t="shared" si="27"/>
        <v>NOTFOUND</v>
      </c>
    </row>
    <row r="690" spans="1:10" s="74" customFormat="1">
      <c r="A690" s="167">
        <v>2011</v>
      </c>
      <c r="B690" s="167" t="s">
        <v>157</v>
      </c>
      <c r="C690" s="167">
        <v>181</v>
      </c>
      <c r="D690" s="170">
        <v>2.1414499999999999</v>
      </c>
      <c r="E690" s="74" t="str">
        <f t="shared" si="23"/>
        <v>Westpower Ltd</v>
      </c>
      <c r="F690" s="74" t="str">
        <f t="shared" si="24"/>
        <v>Grey District</v>
      </c>
      <c r="G690" s="74" t="str">
        <f t="shared" si="25"/>
        <v>West Coast</v>
      </c>
      <c r="I690" s="74" t="str">
        <f t="shared" si="26"/>
        <v>Upper South Island</v>
      </c>
      <c r="J690" s="74" t="str">
        <f t="shared" si="27"/>
        <v>NOTFOUND</v>
      </c>
    </row>
    <row r="691" spans="1:10" s="74" customFormat="1">
      <c r="A691" s="167">
        <v>2000</v>
      </c>
      <c r="B691" s="167" t="s">
        <v>158</v>
      </c>
      <c r="C691" s="167">
        <v>366</v>
      </c>
      <c r="D691" s="170">
        <v>144.14005</v>
      </c>
      <c r="E691" s="74" t="str">
        <f t="shared" si="23"/>
        <v>Otago Power Ltd</v>
      </c>
      <c r="F691" s="74" t="str">
        <f t="shared" si="24"/>
        <v>Clutha District</v>
      </c>
      <c r="G691" s="74" t="str">
        <f t="shared" si="25"/>
        <v>Otago Southland</v>
      </c>
      <c r="I691" s="74" t="str">
        <f t="shared" si="26"/>
        <v>Otago</v>
      </c>
      <c r="J691" s="74" t="str">
        <f t="shared" si="27"/>
        <v xml:space="preserve">OtagoNet </v>
      </c>
    </row>
    <row r="692" spans="1:10" s="74" customFormat="1">
      <c r="A692" s="167">
        <v>2001</v>
      </c>
      <c r="B692" s="167" t="s">
        <v>158</v>
      </c>
      <c r="C692" s="167">
        <v>365</v>
      </c>
      <c r="D692" s="170">
        <v>144.7671</v>
      </c>
      <c r="E692" s="74" t="str">
        <f t="shared" si="23"/>
        <v>Otago Power Ltd</v>
      </c>
      <c r="F692" s="74" t="str">
        <f t="shared" si="24"/>
        <v>Clutha District</v>
      </c>
      <c r="G692" s="74" t="str">
        <f t="shared" si="25"/>
        <v>Otago Southland</v>
      </c>
      <c r="I692" s="74" t="str">
        <f t="shared" si="26"/>
        <v>Otago</v>
      </c>
      <c r="J692" s="74" t="str">
        <f t="shared" si="27"/>
        <v xml:space="preserve">OtagoNet </v>
      </c>
    </row>
    <row r="693" spans="1:10" s="74" customFormat="1">
      <c r="A693" s="167">
        <v>2002</v>
      </c>
      <c r="B693" s="167" t="s">
        <v>158</v>
      </c>
      <c r="C693" s="167">
        <v>365</v>
      </c>
      <c r="D693" s="170">
        <v>151.06370000000001</v>
      </c>
      <c r="E693" s="74" t="str">
        <f t="shared" si="23"/>
        <v>Otago Power Ltd</v>
      </c>
      <c r="F693" s="74" t="str">
        <f t="shared" si="24"/>
        <v>Clutha District</v>
      </c>
      <c r="G693" s="74" t="str">
        <f t="shared" si="25"/>
        <v>Otago Southland</v>
      </c>
      <c r="I693" s="74" t="str">
        <f t="shared" si="26"/>
        <v>Otago</v>
      </c>
      <c r="J693" s="74" t="str">
        <f t="shared" si="27"/>
        <v xml:space="preserve">OtagoNet </v>
      </c>
    </row>
    <row r="694" spans="1:10" s="74" customFormat="1">
      <c r="A694" s="167">
        <v>2003</v>
      </c>
      <c r="B694" s="167" t="s">
        <v>158</v>
      </c>
      <c r="C694" s="167">
        <v>365</v>
      </c>
      <c r="D694" s="170">
        <v>148.81649999999999</v>
      </c>
      <c r="E694" s="74" t="str">
        <f t="shared" si="23"/>
        <v>Otago Power Ltd</v>
      </c>
      <c r="F694" s="74" t="str">
        <f t="shared" si="24"/>
        <v>Clutha District</v>
      </c>
      <c r="G694" s="74" t="str">
        <f t="shared" si="25"/>
        <v>Otago Southland</v>
      </c>
      <c r="I694" s="74" t="str">
        <f t="shared" si="26"/>
        <v>Otago</v>
      </c>
      <c r="J694" s="74" t="str">
        <f t="shared" si="27"/>
        <v xml:space="preserve">OtagoNet </v>
      </c>
    </row>
    <row r="695" spans="1:10" s="74" customFormat="1">
      <c r="A695" s="167">
        <v>2004</v>
      </c>
      <c r="B695" s="167" t="s">
        <v>158</v>
      </c>
      <c r="C695" s="167">
        <v>366</v>
      </c>
      <c r="D695" s="170">
        <v>154.25819999999999</v>
      </c>
      <c r="E695" s="74" t="str">
        <f t="shared" si="23"/>
        <v>Otago Power Ltd</v>
      </c>
      <c r="F695" s="74" t="str">
        <f t="shared" si="24"/>
        <v>Clutha District</v>
      </c>
      <c r="G695" s="74" t="str">
        <f t="shared" si="25"/>
        <v>Otago Southland</v>
      </c>
      <c r="I695" s="74" t="str">
        <f t="shared" si="26"/>
        <v>Otago</v>
      </c>
      <c r="J695" s="74" t="str">
        <f t="shared" si="27"/>
        <v xml:space="preserve">OtagoNet </v>
      </c>
    </row>
    <row r="696" spans="1:10" s="74" customFormat="1">
      <c r="A696" s="167">
        <v>2005</v>
      </c>
      <c r="B696" s="167" t="s">
        <v>158</v>
      </c>
      <c r="C696" s="167">
        <v>365</v>
      </c>
      <c r="D696" s="170">
        <v>148.04675</v>
      </c>
      <c r="E696" s="74" t="str">
        <f t="shared" si="23"/>
        <v>Otago Power Ltd</v>
      </c>
      <c r="F696" s="74" t="str">
        <f t="shared" si="24"/>
        <v>Clutha District</v>
      </c>
      <c r="G696" s="74" t="str">
        <f t="shared" si="25"/>
        <v>Otago Southland</v>
      </c>
      <c r="I696" s="74" t="str">
        <f t="shared" si="26"/>
        <v>Otago</v>
      </c>
      <c r="J696" s="74" t="str">
        <f t="shared" si="27"/>
        <v xml:space="preserve">OtagoNet </v>
      </c>
    </row>
    <row r="697" spans="1:10" s="74" customFormat="1">
      <c r="A697" s="167">
        <v>2006</v>
      </c>
      <c r="B697" s="167" t="s">
        <v>158</v>
      </c>
      <c r="C697" s="167">
        <v>365</v>
      </c>
      <c r="D697" s="170">
        <v>147.84229999999999</v>
      </c>
      <c r="E697" s="74" t="str">
        <f t="shared" si="23"/>
        <v>Otago Power Ltd</v>
      </c>
      <c r="F697" s="74" t="str">
        <f t="shared" si="24"/>
        <v>Clutha District</v>
      </c>
      <c r="G697" s="74" t="str">
        <f t="shared" si="25"/>
        <v>Otago Southland</v>
      </c>
      <c r="I697" s="74" t="str">
        <f t="shared" si="26"/>
        <v>Otago</v>
      </c>
      <c r="J697" s="74" t="str">
        <f t="shared" si="27"/>
        <v xml:space="preserve">OtagoNet </v>
      </c>
    </row>
    <row r="698" spans="1:10" s="74" customFormat="1">
      <c r="A698" s="167">
        <v>2007</v>
      </c>
      <c r="B698" s="167" t="s">
        <v>158</v>
      </c>
      <c r="C698" s="167">
        <v>365</v>
      </c>
      <c r="D698" s="170">
        <v>147.60640000000001</v>
      </c>
      <c r="E698" s="74" t="str">
        <f t="shared" si="23"/>
        <v>Otago Power Ltd</v>
      </c>
      <c r="F698" s="74" t="str">
        <f t="shared" si="24"/>
        <v>Clutha District</v>
      </c>
      <c r="G698" s="74" t="str">
        <f t="shared" si="25"/>
        <v>Otago Southland</v>
      </c>
      <c r="I698" s="74" t="str">
        <f t="shared" si="26"/>
        <v>Otago</v>
      </c>
      <c r="J698" s="74" t="str">
        <f t="shared" si="27"/>
        <v xml:space="preserve">OtagoNet </v>
      </c>
    </row>
    <row r="699" spans="1:10" s="74" customFormat="1">
      <c r="A699" s="167">
        <v>2008</v>
      </c>
      <c r="B699" s="167" t="s">
        <v>158</v>
      </c>
      <c r="C699" s="167">
        <v>366</v>
      </c>
      <c r="D699" s="170">
        <v>152.77225000000001</v>
      </c>
      <c r="E699" s="74" t="str">
        <f t="shared" si="23"/>
        <v>Otago Power Ltd</v>
      </c>
      <c r="F699" s="74" t="str">
        <f t="shared" si="24"/>
        <v>Clutha District</v>
      </c>
      <c r="G699" s="74" t="str">
        <f t="shared" si="25"/>
        <v>Otago Southland</v>
      </c>
      <c r="I699" s="74" t="str">
        <f t="shared" si="26"/>
        <v>Otago</v>
      </c>
      <c r="J699" s="74" t="str">
        <f t="shared" si="27"/>
        <v xml:space="preserve">OtagoNet </v>
      </c>
    </row>
    <row r="700" spans="1:10" s="74" customFormat="1">
      <c r="A700" s="167">
        <v>2009</v>
      </c>
      <c r="B700" s="167" t="s">
        <v>158</v>
      </c>
      <c r="C700" s="167">
        <v>365</v>
      </c>
      <c r="D700" s="170">
        <v>156.16730000000001</v>
      </c>
      <c r="E700" s="74" t="str">
        <f t="shared" si="23"/>
        <v>Otago Power Ltd</v>
      </c>
      <c r="F700" s="74" t="str">
        <f t="shared" si="24"/>
        <v>Clutha District</v>
      </c>
      <c r="G700" s="74" t="str">
        <f t="shared" si="25"/>
        <v>Otago Southland</v>
      </c>
      <c r="I700" s="74" t="str">
        <f t="shared" si="26"/>
        <v>Otago</v>
      </c>
      <c r="J700" s="74" t="str">
        <f t="shared" si="27"/>
        <v xml:space="preserve">OtagoNet </v>
      </c>
    </row>
    <row r="701" spans="1:10" s="74" customFormat="1">
      <c r="A701" s="167">
        <v>2010</v>
      </c>
      <c r="B701" s="167" t="s">
        <v>158</v>
      </c>
      <c r="C701" s="167">
        <v>365</v>
      </c>
      <c r="D701" s="170">
        <v>151.85615000000001</v>
      </c>
      <c r="E701" s="74" t="str">
        <f t="shared" si="23"/>
        <v>Otago Power Ltd</v>
      </c>
      <c r="F701" s="74" t="str">
        <f t="shared" si="24"/>
        <v>Clutha District</v>
      </c>
      <c r="G701" s="74" t="str">
        <f t="shared" si="25"/>
        <v>Otago Southland</v>
      </c>
      <c r="I701" s="74" t="str">
        <f t="shared" si="26"/>
        <v>Otago</v>
      </c>
      <c r="J701" s="74" t="str">
        <f t="shared" si="27"/>
        <v xml:space="preserve">OtagoNet </v>
      </c>
    </row>
    <row r="702" spans="1:10" s="74" customFormat="1">
      <c r="A702" s="167">
        <v>2011</v>
      </c>
      <c r="B702" s="167" t="s">
        <v>158</v>
      </c>
      <c r="C702" s="167">
        <v>181</v>
      </c>
      <c r="D702" s="170">
        <v>76.042500000000004</v>
      </c>
      <c r="E702" s="74" t="str">
        <f t="shared" si="23"/>
        <v>Otago Power Ltd</v>
      </c>
      <c r="F702" s="74" t="str">
        <f t="shared" si="24"/>
        <v>Clutha District</v>
      </c>
      <c r="G702" s="74" t="str">
        <f t="shared" si="25"/>
        <v>Otago Southland</v>
      </c>
      <c r="I702" s="74" t="str">
        <f t="shared" si="26"/>
        <v>Otago</v>
      </c>
      <c r="J702" s="74" t="str">
        <f t="shared" si="27"/>
        <v xml:space="preserve">OtagoNet </v>
      </c>
    </row>
    <row r="703" spans="1:10" s="74" customFormat="1">
      <c r="A703" s="167">
        <v>2000</v>
      </c>
      <c r="B703" s="167" t="s">
        <v>159</v>
      </c>
      <c r="C703" s="167">
        <v>366</v>
      </c>
      <c r="D703" s="170">
        <v>50.691600000000001</v>
      </c>
      <c r="E703" s="74" t="str">
        <f t="shared" si="23"/>
        <v/>
      </c>
      <c r="F703" s="74" t="str">
        <f t="shared" si="24"/>
        <v>Gore District</v>
      </c>
      <c r="G703" s="74" t="str">
        <f t="shared" si="25"/>
        <v>Otago Southland</v>
      </c>
      <c r="I703" s="74" t="str">
        <f t="shared" si="26"/>
        <v>Southland</v>
      </c>
      <c r="J703" s="74" t="str">
        <f t="shared" si="27"/>
        <v>NOTFOUND</v>
      </c>
    </row>
    <row r="704" spans="1:10" s="74" customFormat="1">
      <c r="A704" s="167">
        <v>2001</v>
      </c>
      <c r="B704" s="167" t="s">
        <v>159</v>
      </c>
      <c r="C704" s="167">
        <v>365</v>
      </c>
      <c r="D704" s="170">
        <v>60.993299999999998</v>
      </c>
      <c r="E704" s="74" t="str">
        <f t="shared" si="23"/>
        <v/>
      </c>
      <c r="F704" s="74" t="str">
        <f t="shared" si="24"/>
        <v>Gore District</v>
      </c>
      <c r="G704" s="74" t="str">
        <f t="shared" si="25"/>
        <v>Otago Southland</v>
      </c>
      <c r="I704" s="74" t="str">
        <f t="shared" si="26"/>
        <v>Southland</v>
      </c>
      <c r="J704" s="74" t="str">
        <f t="shared" si="27"/>
        <v>NOTFOUND</v>
      </c>
    </row>
    <row r="705" spans="1:10" s="74" customFormat="1">
      <c r="A705" s="167">
        <v>2002</v>
      </c>
      <c r="B705" s="167" t="s">
        <v>159</v>
      </c>
      <c r="C705" s="167">
        <v>365</v>
      </c>
      <c r="D705" s="170">
        <v>60.677349999999997</v>
      </c>
      <c r="E705" s="74" t="str">
        <f t="shared" si="23"/>
        <v/>
      </c>
      <c r="F705" s="74" t="str">
        <f t="shared" si="24"/>
        <v>Gore District</v>
      </c>
      <c r="G705" s="74" t="str">
        <f t="shared" si="25"/>
        <v>Otago Southland</v>
      </c>
      <c r="I705" s="74" t="str">
        <f t="shared" si="26"/>
        <v>Southland</v>
      </c>
      <c r="J705" s="74" t="str">
        <f t="shared" si="27"/>
        <v>NOTFOUND</v>
      </c>
    </row>
    <row r="706" spans="1:10" s="74" customFormat="1">
      <c r="A706" s="167">
        <v>2003</v>
      </c>
      <c r="B706" s="167" t="s">
        <v>159</v>
      </c>
      <c r="C706" s="167">
        <v>365</v>
      </c>
      <c r="D706" s="170">
        <v>59.663449999999997</v>
      </c>
      <c r="E706" s="74" t="str">
        <f t="shared" si="23"/>
        <v/>
      </c>
      <c r="F706" s="74" t="str">
        <f t="shared" si="24"/>
        <v>Gore District</v>
      </c>
      <c r="G706" s="74" t="str">
        <f t="shared" si="25"/>
        <v>Otago Southland</v>
      </c>
      <c r="I706" s="74" t="str">
        <f t="shared" si="26"/>
        <v>Southland</v>
      </c>
      <c r="J706" s="74" t="str">
        <f t="shared" si="27"/>
        <v>NOTFOUND</v>
      </c>
    </row>
    <row r="707" spans="1:10" s="74" customFormat="1">
      <c r="A707" s="167">
        <v>2004</v>
      </c>
      <c r="B707" s="167" t="s">
        <v>159</v>
      </c>
      <c r="C707" s="167">
        <v>366</v>
      </c>
      <c r="D707" s="170">
        <v>57.965400000000002</v>
      </c>
      <c r="E707" s="74" t="str">
        <f t="shared" si="23"/>
        <v/>
      </c>
      <c r="F707" s="74" t="str">
        <f t="shared" si="24"/>
        <v>Gore District</v>
      </c>
      <c r="G707" s="74" t="str">
        <f t="shared" si="25"/>
        <v>Otago Southland</v>
      </c>
      <c r="I707" s="74" t="str">
        <f t="shared" si="26"/>
        <v>Southland</v>
      </c>
      <c r="J707" s="74" t="str">
        <f t="shared" si="27"/>
        <v>NOTFOUND</v>
      </c>
    </row>
    <row r="708" spans="1:10" s="74" customFormat="1">
      <c r="A708" s="167">
        <v>2005</v>
      </c>
      <c r="B708" s="167" t="s">
        <v>159</v>
      </c>
      <c r="C708" s="167">
        <v>365</v>
      </c>
      <c r="D708" s="170">
        <v>56.849649999999997</v>
      </c>
      <c r="E708" s="74" t="str">
        <f t="shared" si="23"/>
        <v/>
      </c>
      <c r="F708" s="74" t="str">
        <f t="shared" si="24"/>
        <v>Gore District</v>
      </c>
      <c r="G708" s="74" t="str">
        <f t="shared" si="25"/>
        <v>Otago Southland</v>
      </c>
      <c r="I708" s="74" t="str">
        <f t="shared" si="26"/>
        <v>Southland</v>
      </c>
      <c r="J708" s="74" t="str">
        <f t="shared" si="27"/>
        <v>NOTFOUND</v>
      </c>
    </row>
    <row r="709" spans="1:10" s="74" customFormat="1">
      <c r="A709" s="167">
        <v>2006</v>
      </c>
      <c r="B709" s="167" t="s">
        <v>159</v>
      </c>
      <c r="C709" s="167">
        <v>365</v>
      </c>
      <c r="D709" s="170">
        <v>56.928699999999999</v>
      </c>
      <c r="E709" s="74" t="str">
        <f t="shared" si="23"/>
        <v/>
      </c>
      <c r="F709" s="74" t="str">
        <f t="shared" si="24"/>
        <v>Gore District</v>
      </c>
      <c r="G709" s="74" t="str">
        <f t="shared" si="25"/>
        <v>Otago Southland</v>
      </c>
      <c r="I709" s="74" t="str">
        <f t="shared" si="26"/>
        <v>Southland</v>
      </c>
      <c r="J709" s="74" t="str">
        <f t="shared" si="27"/>
        <v>NOTFOUND</v>
      </c>
    </row>
    <row r="710" spans="1:10" s="74" customFormat="1">
      <c r="A710" s="167">
        <v>2007</v>
      </c>
      <c r="B710" s="167" t="s">
        <v>159</v>
      </c>
      <c r="C710" s="167">
        <v>365</v>
      </c>
      <c r="D710" s="170">
        <v>56.27355</v>
      </c>
      <c r="E710" s="74" t="str">
        <f t="shared" si="23"/>
        <v/>
      </c>
      <c r="F710" s="74" t="str">
        <f t="shared" si="24"/>
        <v>Gore District</v>
      </c>
      <c r="G710" s="74" t="str">
        <f t="shared" si="25"/>
        <v>Otago Southland</v>
      </c>
      <c r="I710" s="74" t="str">
        <f t="shared" si="26"/>
        <v>Southland</v>
      </c>
      <c r="J710" s="74" t="str">
        <f t="shared" si="27"/>
        <v>NOTFOUND</v>
      </c>
    </row>
    <row r="711" spans="1:10" s="74" customFormat="1">
      <c r="A711" s="167">
        <v>2008</v>
      </c>
      <c r="B711" s="167" t="s">
        <v>159</v>
      </c>
      <c r="C711" s="167">
        <v>366</v>
      </c>
      <c r="D711" s="170">
        <v>52.113750000000003</v>
      </c>
      <c r="E711" s="74" t="str">
        <f t="shared" si="23"/>
        <v/>
      </c>
      <c r="F711" s="74" t="str">
        <f t="shared" si="24"/>
        <v>Gore District</v>
      </c>
      <c r="G711" s="74" t="str">
        <f t="shared" si="25"/>
        <v>Otago Southland</v>
      </c>
      <c r="I711" s="74" t="str">
        <f t="shared" si="26"/>
        <v>Southland</v>
      </c>
      <c r="J711" s="74" t="str">
        <f t="shared" si="27"/>
        <v>NOTFOUND</v>
      </c>
    </row>
    <row r="712" spans="1:10" s="74" customFormat="1">
      <c r="A712" s="167">
        <v>2009</v>
      </c>
      <c r="B712" s="167" t="s">
        <v>159</v>
      </c>
      <c r="C712" s="167">
        <v>365</v>
      </c>
      <c r="D712" s="170">
        <v>55.908099999999997</v>
      </c>
      <c r="E712" s="74" t="str">
        <f t="shared" si="23"/>
        <v/>
      </c>
      <c r="F712" s="74" t="str">
        <f t="shared" si="24"/>
        <v>Gore District</v>
      </c>
      <c r="G712" s="74" t="str">
        <f t="shared" si="25"/>
        <v>Otago Southland</v>
      </c>
      <c r="I712" s="74" t="str">
        <f t="shared" si="26"/>
        <v>Southland</v>
      </c>
      <c r="J712" s="74" t="str">
        <f t="shared" si="27"/>
        <v>NOTFOUND</v>
      </c>
    </row>
    <row r="713" spans="1:10" s="74" customFormat="1">
      <c r="A713" s="167">
        <v>2010</v>
      </c>
      <c r="B713" s="167" t="s">
        <v>159</v>
      </c>
      <c r="C713" s="167">
        <v>365</v>
      </c>
      <c r="D713" s="170">
        <v>55.922750000000001</v>
      </c>
      <c r="E713" s="74" t="str">
        <f t="shared" si="23"/>
        <v/>
      </c>
      <c r="F713" s="74" t="str">
        <f t="shared" si="24"/>
        <v>Gore District</v>
      </c>
      <c r="G713" s="74" t="str">
        <f t="shared" si="25"/>
        <v>Otago Southland</v>
      </c>
      <c r="I713" s="74" t="str">
        <f t="shared" si="26"/>
        <v>Southland</v>
      </c>
      <c r="J713" s="74" t="str">
        <f t="shared" si="27"/>
        <v>NOTFOUND</v>
      </c>
    </row>
    <row r="714" spans="1:10" s="74" customFormat="1">
      <c r="A714" s="167">
        <v>2011</v>
      </c>
      <c r="B714" s="167" t="s">
        <v>159</v>
      </c>
      <c r="C714" s="167">
        <v>181</v>
      </c>
      <c r="D714" s="170">
        <v>27.369900000000001</v>
      </c>
      <c r="E714" s="74" t="str">
        <f t="shared" si="23"/>
        <v/>
      </c>
      <c r="F714" s="74" t="str">
        <f t="shared" si="24"/>
        <v>Gore District</v>
      </c>
      <c r="G714" s="74" t="str">
        <f t="shared" si="25"/>
        <v>Otago Southland</v>
      </c>
      <c r="I714" s="74" t="str">
        <f t="shared" si="26"/>
        <v>Southland</v>
      </c>
      <c r="J714" s="74" t="str">
        <f t="shared" si="27"/>
        <v>NOTFOUND</v>
      </c>
    </row>
    <row r="715" spans="1:10" s="74" customFormat="1">
      <c r="A715" s="167">
        <v>2000</v>
      </c>
      <c r="B715" s="167" t="s">
        <v>160</v>
      </c>
      <c r="C715" s="167">
        <v>366</v>
      </c>
      <c r="D715" s="170">
        <v>288.87259999999998</v>
      </c>
      <c r="E715" s="74" t="str">
        <f t="shared" si="23"/>
        <v>Marlborough Lines Ltd</v>
      </c>
      <c r="F715" s="74" t="str">
        <f t="shared" si="24"/>
        <v>Marlborough District</v>
      </c>
      <c r="G715" s="74" t="str">
        <f t="shared" si="25"/>
        <v>Nelson Marlborough</v>
      </c>
      <c r="I715" s="74" t="str">
        <f t="shared" si="26"/>
        <v>Upper South Island</v>
      </c>
      <c r="J715" s="74" t="str">
        <f t="shared" si="27"/>
        <v>NOTFOUND</v>
      </c>
    </row>
    <row r="716" spans="1:10" s="74" customFormat="1">
      <c r="A716" s="167">
        <v>2001</v>
      </c>
      <c r="B716" s="167" t="s">
        <v>160</v>
      </c>
      <c r="C716" s="167">
        <v>365</v>
      </c>
      <c r="D716" s="170">
        <v>297.06695000000002</v>
      </c>
      <c r="E716" s="74" t="str">
        <f t="shared" si="23"/>
        <v>Marlborough Lines Ltd</v>
      </c>
      <c r="F716" s="74" t="str">
        <f t="shared" si="24"/>
        <v>Marlborough District</v>
      </c>
      <c r="G716" s="74" t="str">
        <f t="shared" si="25"/>
        <v>Nelson Marlborough</v>
      </c>
      <c r="I716" s="74" t="str">
        <f t="shared" si="26"/>
        <v>Upper South Island</v>
      </c>
      <c r="J716" s="74" t="str">
        <f t="shared" si="27"/>
        <v>NOTFOUND</v>
      </c>
    </row>
    <row r="717" spans="1:10" s="74" customFormat="1">
      <c r="A717" s="167">
        <v>2002</v>
      </c>
      <c r="B717" s="167" t="s">
        <v>160</v>
      </c>
      <c r="C717" s="167">
        <v>365</v>
      </c>
      <c r="D717" s="170">
        <v>307.50785000000002</v>
      </c>
      <c r="E717" s="74" t="str">
        <f t="shared" si="23"/>
        <v>Marlborough Lines Ltd</v>
      </c>
      <c r="F717" s="74" t="str">
        <f t="shared" si="24"/>
        <v>Marlborough District</v>
      </c>
      <c r="G717" s="74" t="str">
        <f t="shared" si="25"/>
        <v>Nelson Marlborough</v>
      </c>
      <c r="I717" s="74" t="str">
        <f t="shared" si="26"/>
        <v>Upper South Island</v>
      </c>
      <c r="J717" s="74" t="str">
        <f t="shared" si="27"/>
        <v>NOTFOUND</v>
      </c>
    </row>
    <row r="718" spans="1:10" s="74" customFormat="1">
      <c r="A718" s="167">
        <v>2003</v>
      </c>
      <c r="B718" s="167" t="s">
        <v>160</v>
      </c>
      <c r="C718" s="167">
        <v>365</v>
      </c>
      <c r="D718" s="170">
        <v>315.55520000000001</v>
      </c>
      <c r="E718" s="74" t="str">
        <f t="shared" si="23"/>
        <v>Marlborough Lines Ltd</v>
      </c>
      <c r="F718" s="74" t="str">
        <f t="shared" si="24"/>
        <v>Marlborough District</v>
      </c>
      <c r="G718" s="74" t="str">
        <f t="shared" si="25"/>
        <v>Nelson Marlborough</v>
      </c>
      <c r="I718" s="74" t="str">
        <f t="shared" si="26"/>
        <v>Upper South Island</v>
      </c>
      <c r="J718" s="74" t="str">
        <f t="shared" si="27"/>
        <v>NOTFOUND</v>
      </c>
    </row>
    <row r="719" spans="1:10" s="74" customFormat="1">
      <c r="A719" s="167">
        <v>2004</v>
      </c>
      <c r="B719" s="167" t="s">
        <v>160</v>
      </c>
      <c r="C719" s="167">
        <v>366</v>
      </c>
      <c r="D719" s="170">
        <v>330.64684999999997</v>
      </c>
      <c r="E719" s="74" t="str">
        <f t="shared" si="23"/>
        <v>Marlborough Lines Ltd</v>
      </c>
      <c r="F719" s="74" t="str">
        <f t="shared" si="24"/>
        <v>Marlborough District</v>
      </c>
      <c r="G719" s="74" t="str">
        <f t="shared" si="25"/>
        <v>Nelson Marlborough</v>
      </c>
      <c r="I719" s="74" t="str">
        <f t="shared" si="26"/>
        <v>Upper South Island</v>
      </c>
      <c r="J719" s="74" t="str">
        <f t="shared" si="27"/>
        <v>NOTFOUND</v>
      </c>
    </row>
    <row r="720" spans="1:10" s="74" customFormat="1">
      <c r="A720" s="167">
        <v>2005</v>
      </c>
      <c r="B720" s="167" t="s">
        <v>160</v>
      </c>
      <c r="C720" s="167">
        <v>365</v>
      </c>
      <c r="D720" s="170">
        <v>337.93374999999997</v>
      </c>
      <c r="E720" s="74" t="str">
        <f t="shared" si="23"/>
        <v>Marlborough Lines Ltd</v>
      </c>
      <c r="F720" s="74" t="str">
        <f t="shared" si="24"/>
        <v>Marlborough District</v>
      </c>
      <c r="G720" s="74" t="str">
        <f t="shared" si="25"/>
        <v>Nelson Marlborough</v>
      </c>
      <c r="I720" s="74" t="str">
        <f t="shared" si="26"/>
        <v>Upper South Island</v>
      </c>
      <c r="J720" s="74" t="str">
        <f t="shared" si="27"/>
        <v>NOTFOUND</v>
      </c>
    </row>
    <row r="721" spans="1:10" s="74" customFormat="1">
      <c r="A721" s="167">
        <v>2006</v>
      </c>
      <c r="B721" s="167" t="s">
        <v>160</v>
      </c>
      <c r="C721" s="167">
        <v>365</v>
      </c>
      <c r="D721" s="170">
        <v>342.58679999999998</v>
      </c>
      <c r="E721" s="74" t="str">
        <f t="shared" si="23"/>
        <v>Marlborough Lines Ltd</v>
      </c>
      <c r="F721" s="74" t="str">
        <f t="shared" si="24"/>
        <v>Marlborough District</v>
      </c>
      <c r="G721" s="74" t="str">
        <f t="shared" si="25"/>
        <v>Nelson Marlborough</v>
      </c>
      <c r="I721" s="74" t="str">
        <f t="shared" si="26"/>
        <v>Upper South Island</v>
      </c>
      <c r="J721" s="74" t="str">
        <f t="shared" si="27"/>
        <v>NOTFOUND</v>
      </c>
    </row>
    <row r="722" spans="1:10" s="74" customFormat="1">
      <c r="A722" s="167">
        <v>2007</v>
      </c>
      <c r="B722" s="167" t="s">
        <v>160</v>
      </c>
      <c r="C722" s="167">
        <v>365</v>
      </c>
      <c r="D722" s="170">
        <v>359.16829999999999</v>
      </c>
      <c r="E722" s="74" t="str">
        <f t="shared" si="23"/>
        <v>Marlborough Lines Ltd</v>
      </c>
      <c r="F722" s="74" t="str">
        <f t="shared" si="24"/>
        <v>Marlborough District</v>
      </c>
      <c r="G722" s="74" t="str">
        <f t="shared" si="25"/>
        <v>Nelson Marlborough</v>
      </c>
      <c r="I722" s="74" t="str">
        <f t="shared" si="26"/>
        <v>Upper South Island</v>
      </c>
      <c r="J722" s="74" t="str">
        <f t="shared" si="27"/>
        <v>NOTFOUND</v>
      </c>
    </row>
    <row r="723" spans="1:10" s="74" customFormat="1">
      <c r="A723" s="167">
        <v>2008</v>
      </c>
      <c r="B723" s="167" t="s">
        <v>160</v>
      </c>
      <c r="C723" s="167">
        <v>366</v>
      </c>
      <c r="D723" s="170">
        <v>365.90055000000001</v>
      </c>
      <c r="E723" s="74" t="str">
        <f t="shared" si="23"/>
        <v>Marlborough Lines Ltd</v>
      </c>
      <c r="F723" s="74" t="str">
        <f t="shared" si="24"/>
        <v>Marlborough District</v>
      </c>
      <c r="G723" s="74" t="str">
        <f t="shared" si="25"/>
        <v>Nelson Marlborough</v>
      </c>
      <c r="I723" s="74" t="str">
        <f t="shared" si="26"/>
        <v>Upper South Island</v>
      </c>
      <c r="J723" s="74" t="str">
        <f t="shared" si="27"/>
        <v>NOTFOUND</v>
      </c>
    </row>
    <row r="724" spans="1:10" s="74" customFormat="1">
      <c r="A724" s="167">
        <v>2009</v>
      </c>
      <c r="B724" s="167" t="s">
        <v>160</v>
      </c>
      <c r="C724" s="167">
        <v>365</v>
      </c>
      <c r="D724" s="170">
        <v>377.5686</v>
      </c>
      <c r="E724" s="74" t="str">
        <f t="shared" si="23"/>
        <v>Marlborough Lines Ltd</v>
      </c>
      <c r="F724" s="74" t="str">
        <f t="shared" si="24"/>
        <v>Marlborough District</v>
      </c>
      <c r="G724" s="74" t="str">
        <f t="shared" si="25"/>
        <v>Nelson Marlborough</v>
      </c>
      <c r="I724" s="74" t="str">
        <f t="shared" si="26"/>
        <v>Upper South Island</v>
      </c>
      <c r="J724" s="74" t="str">
        <f t="shared" si="27"/>
        <v>NOTFOUND</v>
      </c>
    </row>
    <row r="725" spans="1:10" s="74" customFormat="1">
      <c r="A725" s="167">
        <v>2010</v>
      </c>
      <c r="B725" s="167" t="s">
        <v>160</v>
      </c>
      <c r="C725" s="167">
        <v>365</v>
      </c>
      <c r="D725" s="170">
        <v>375.45159999999998</v>
      </c>
      <c r="E725" s="74" t="str">
        <f t="shared" si="23"/>
        <v>Marlborough Lines Ltd</v>
      </c>
      <c r="F725" s="74" t="str">
        <f t="shared" si="24"/>
        <v>Marlborough District</v>
      </c>
      <c r="G725" s="74" t="str">
        <f t="shared" si="25"/>
        <v>Nelson Marlborough</v>
      </c>
      <c r="I725" s="74" t="str">
        <f t="shared" si="26"/>
        <v>Upper South Island</v>
      </c>
      <c r="J725" s="74" t="str">
        <f t="shared" si="27"/>
        <v>NOTFOUND</v>
      </c>
    </row>
    <row r="726" spans="1:10" s="74" customFormat="1">
      <c r="A726" s="167">
        <v>2011</v>
      </c>
      <c r="B726" s="167" t="s">
        <v>160</v>
      </c>
      <c r="C726" s="167">
        <v>181</v>
      </c>
      <c r="D726" s="170">
        <v>190.28270000000001</v>
      </c>
      <c r="E726" s="74" t="str">
        <f t="shared" si="23"/>
        <v>Marlborough Lines Ltd</v>
      </c>
      <c r="F726" s="74" t="str">
        <f t="shared" si="24"/>
        <v>Marlborough District</v>
      </c>
      <c r="G726" s="74" t="str">
        <f t="shared" si="25"/>
        <v>Nelson Marlborough</v>
      </c>
      <c r="I726" s="74" t="str">
        <f t="shared" si="26"/>
        <v>Upper South Island</v>
      </c>
      <c r="J726" s="74" t="str">
        <f t="shared" si="27"/>
        <v>NOTFOUND</v>
      </c>
    </row>
    <row r="727" spans="1:10" s="74" customFormat="1">
      <c r="A727" s="167">
        <v>2000</v>
      </c>
      <c r="B727" s="167" t="s">
        <v>161</v>
      </c>
      <c r="C727" s="167">
        <v>366</v>
      </c>
      <c r="D727" s="170">
        <v>215.30690000000001</v>
      </c>
      <c r="E727" s="74" t="str">
        <f t="shared" si="23"/>
        <v>Counties Power Ltd</v>
      </c>
      <c r="F727" s="74" t="str">
        <f t="shared" si="24"/>
        <v>Franklin District</v>
      </c>
      <c r="G727" s="74" t="str">
        <f t="shared" si="25"/>
        <v>Auckland</v>
      </c>
      <c r="I727" s="74" t="str">
        <f t="shared" si="26"/>
        <v>Auckland</v>
      </c>
      <c r="J727" s="74" t="str">
        <f t="shared" si="27"/>
        <v>NOTFOUND</v>
      </c>
    </row>
    <row r="728" spans="1:10" s="74" customFormat="1">
      <c r="A728" s="167">
        <v>2001</v>
      </c>
      <c r="B728" s="167" t="s">
        <v>161</v>
      </c>
      <c r="C728" s="167">
        <v>365</v>
      </c>
      <c r="D728" s="170">
        <v>181.57830000000001</v>
      </c>
      <c r="E728" s="74" t="str">
        <f t="shared" si="23"/>
        <v>Counties Power Ltd</v>
      </c>
      <c r="F728" s="74" t="str">
        <f t="shared" si="24"/>
        <v>Franklin District</v>
      </c>
      <c r="G728" s="74" t="str">
        <f t="shared" si="25"/>
        <v>Auckland</v>
      </c>
      <c r="I728" s="74" t="str">
        <f t="shared" si="26"/>
        <v>Auckland</v>
      </c>
      <c r="J728" s="74" t="str">
        <f t="shared" si="27"/>
        <v>NOTFOUND</v>
      </c>
    </row>
    <row r="729" spans="1:10" s="74" customFormat="1">
      <c r="A729" s="167">
        <v>2002</v>
      </c>
      <c r="B729" s="167" t="s">
        <v>161</v>
      </c>
      <c r="C729" s="167">
        <v>365</v>
      </c>
      <c r="D729" s="170">
        <v>191.70490000000001</v>
      </c>
      <c r="E729" s="74" t="str">
        <f t="shared" si="23"/>
        <v>Counties Power Ltd</v>
      </c>
      <c r="F729" s="74" t="str">
        <f t="shared" si="24"/>
        <v>Franklin District</v>
      </c>
      <c r="G729" s="74" t="str">
        <f t="shared" si="25"/>
        <v>Auckland</v>
      </c>
      <c r="I729" s="74" t="str">
        <f t="shared" si="26"/>
        <v>Auckland</v>
      </c>
      <c r="J729" s="74" t="str">
        <f t="shared" si="27"/>
        <v>NOTFOUND</v>
      </c>
    </row>
    <row r="730" spans="1:10" s="74" customFormat="1">
      <c r="A730" s="167">
        <v>2003</v>
      </c>
      <c r="B730" s="167" t="s">
        <v>161</v>
      </c>
      <c r="C730" s="167">
        <v>365</v>
      </c>
      <c r="D730" s="170">
        <v>196.49625</v>
      </c>
      <c r="E730" s="74" t="str">
        <f t="shared" si="23"/>
        <v>Counties Power Ltd</v>
      </c>
      <c r="F730" s="74" t="str">
        <f t="shared" si="24"/>
        <v>Franklin District</v>
      </c>
      <c r="G730" s="74" t="str">
        <f t="shared" si="25"/>
        <v>Auckland</v>
      </c>
      <c r="I730" s="74" t="str">
        <f t="shared" si="26"/>
        <v>Auckland</v>
      </c>
      <c r="J730" s="74" t="str">
        <f t="shared" si="27"/>
        <v>NOTFOUND</v>
      </c>
    </row>
    <row r="731" spans="1:10" s="74" customFormat="1">
      <c r="A731" s="167">
        <v>2004</v>
      </c>
      <c r="B731" s="167" t="s">
        <v>161</v>
      </c>
      <c r="C731" s="167">
        <v>366</v>
      </c>
      <c r="D731" s="170">
        <v>208.42330000000001</v>
      </c>
      <c r="E731" s="74" t="str">
        <f t="shared" ref="E731:E794" si="28">IF(ISNA(VLOOKUP(B731,$A$338:$D$525,4,FALSE)),"NOTFOUND",VLOOKUP(B731,$A$338:$D$525,4,FALSE))</f>
        <v>Counties Power Ltd</v>
      </c>
      <c r="F731" s="74" t="str">
        <f t="shared" si="24"/>
        <v>Franklin District</v>
      </c>
      <c r="G731" s="74" t="str">
        <f t="shared" si="25"/>
        <v>Auckland</v>
      </c>
      <c r="I731" s="74" t="str">
        <f t="shared" si="26"/>
        <v>Auckland</v>
      </c>
      <c r="J731" s="74" t="str">
        <f t="shared" si="27"/>
        <v>NOTFOUND</v>
      </c>
    </row>
    <row r="732" spans="1:10" s="74" customFormat="1">
      <c r="A732" s="167">
        <v>2005</v>
      </c>
      <c r="B732" s="167" t="s">
        <v>161</v>
      </c>
      <c r="C732" s="167">
        <v>365</v>
      </c>
      <c r="D732" s="170">
        <v>211.76195000000001</v>
      </c>
      <c r="E732" s="74" t="str">
        <f t="shared" si="28"/>
        <v>Counties Power Ltd</v>
      </c>
      <c r="F732" s="74" t="str">
        <f t="shared" si="24"/>
        <v>Franklin District</v>
      </c>
      <c r="G732" s="74" t="str">
        <f t="shared" si="25"/>
        <v>Auckland</v>
      </c>
      <c r="I732" s="74" t="str">
        <f t="shared" si="26"/>
        <v>Auckland</v>
      </c>
      <c r="J732" s="74" t="str">
        <f t="shared" si="27"/>
        <v>NOTFOUND</v>
      </c>
    </row>
    <row r="733" spans="1:10" s="74" customFormat="1">
      <c r="A733" s="167">
        <v>2006</v>
      </c>
      <c r="B733" s="167" t="s">
        <v>161</v>
      </c>
      <c r="C733" s="167">
        <v>365</v>
      </c>
      <c r="D733" s="170">
        <v>205.60665</v>
      </c>
      <c r="E733" s="74" t="str">
        <f t="shared" si="28"/>
        <v>Counties Power Ltd</v>
      </c>
      <c r="F733" s="74" t="str">
        <f t="shared" si="24"/>
        <v>Franklin District</v>
      </c>
      <c r="G733" s="74" t="str">
        <f t="shared" si="25"/>
        <v>Auckland</v>
      </c>
      <c r="I733" s="74" t="str">
        <f t="shared" si="26"/>
        <v>Auckland</v>
      </c>
      <c r="J733" s="74" t="str">
        <f t="shared" si="27"/>
        <v>NOTFOUND</v>
      </c>
    </row>
    <row r="734" spans="1:10" s="74" customFormat="1">
      <c r="A734" s="167">
        <v>2007</v>
      </c>
      <c r="B734" s="167" t="s">
        <v>161</v>
      </c>
      <c r="C734" s="167">
        <v>365</v>
      </c>
      <c r="D734" s="170">
        <v>114.72355</v>
      </c>
      <c r="E734" s="74" t="str">
        <f t="shared" si="28"/>
        <v>Counties Power Ltd</v>
      </c>
      <c r="F734" s="74" t="str">
        <f t="shared" si="24"/>
        <v>Franklin District</v>
      </c>
      <c r="G734" s="74" t="str">
        <f t="shared" si="25"/>
        <v>Auckland</v>
      </c>
      <c r="I734" s="74" t="str">
        <f t="shared" si="26"/>
        <v>Auckland</v>
      </c>
      <c r="J734" s="74" t="str">
        <f t="shared" si="27"/>
        <v>NOTFOUND</v>
      </c>
    </row>
    <row r="735" spans="1:10" s="74" customFormat="1">
      <c r="A735" s="167">
        <v>2008</v>
      </c>
      <c r="B735" s="167" t="s">
        <v>161</v>
      </c>
      <c r="C735" s="167">
        <v>366</v>
      </c>
      <c r="D735" s="170">
        <v>116.7315</v>
      </c>
      <c r="E735" s="74" t="str">
        <f t="shared" si="28"/>
        <v>Counties Power Ltd</v>
      </c>
      <c r="F735" s="74" t="str">
        <f t="shared" si="24"/>
        <v>Franklin District</v>
      </c>
      <c r="G735" s="74" t="str">
        <f t="shared" si="25"/>
        <v>Auckland</v>
      </c>
      <c r="I735" s="74" t="str">
        <f t="shared" si="26"/>
        <v>Auckland</v>
      </c>
      <c r="J735" s="74" t="str">
        <f t="shared" si="27"/>
        <v>NOTFOUND</v>
      </c>
    </row>
    <row r="736" spans="1:10" s="74" customFormat="1">
      <c r="A736" s="167">
        <v>2009</v>
      </c>
      <c r="B736" s="167" t="s">
        <v>161</v>
      </c>
      <c r="C736" s="167">
        <v>365</v>
      </c>
      <c r="D736" s="170">
        <v>102.3961</v>
      </c>
      <c r="E736" s="74" t="str">
        <f t="shared" si="28"/>
        <v>Counties Power Ltd</v>
      </c>
      <c r="F736" s="74" t="str">
        <f t="shared" si="24"/>
        <v>Franklin District</v>
      </c>
      <c r="G736" s="74" t="str">
        <f t="shared" si="25"/>
        <v>Auckland</v>
      </c>
      <c r="I736" s="74" t="str">
        <f t="shared" si="26"/>
        <v>Auckland</v>
      </c>
      <c r="J736" s="74" t="str">
        <f t="shared" si="27"/>
        <v>NOTFOUND</v>
      </c>
    </row>
    <row r="737" spans="1:10" s="74" customFormat="1">
      <c r="A737" s="167">
        <v>2010</v>
      </c>
      <c r="B737" s="167" t="s">
        <v>161</v>
      </c>
      <c r="C737" s="167">
        <v>365</v>
      </c>
      <c r="D737" s="170">
        <v>93.191699999999997</v>
      </c>
      <c r="E737" s="74" t="str">
        <f t="shared" si="28"/>
        <v>Counties Power Ltd</v>
      </c>
      <c r="F737" s="74" t="str">
        <f t="shared" si="24"/>
        <v>Franklin District</v>
      </c>
      <c r="G737" s="74" t="str">
        <f t="shared" si="25"/>
        <v>Auckland</v>
      </c>
      <c r="I737" s="74" t="str">
        <f t="shared" si="26"/>
        <v>Auckland</v>
      </c>
      <c r="J737" s="74" t="str">
        <f t="shared" si="27"/>
        <v>NOTFOUND</v>
      </c>
    </row>
    <row r="738" spans="1:10" s="74" customFormat="1">
      <c r="A738" s="167">
        <v>2011</v>
      </c>
      <c r="B738" s="167" t="s">
        <v>161</v>
      </c>
      <c r="C738" s="167">
        <v>181</v>
      </c>
      <c r="D738" s="170">
        <v>41.804349999999999</v>
      </c>
      <c r="E738" s="74" t="str">
        <f t="shared" si="28"/>
        <v>Counties Power Ltd</v>
      </c>
      <c r="F738" s="74" t="str">
        <f t="shared" si="24"/>
        <v>Franklin District</v>
      </c>
      <c r="G738" s="74" t="str">
        <f t="shared" si="25"/>
        <v>Auckland</v>
      </c>
      <c r="I738" s="74" t="str">
        <f t="shared" si="26"/>
        <v>Auckland</v>
      </c>
      <c r="J738" s="74" t="str">
        <f t="shared" si="27"/>
        <v>NOTFOUND</v>
      </c>
    </row>
    <row r="739" spans="1:10" s="74" customFormat="1">
      <c r="A739" s="167">
        <v>2000</v>
      </c>
      <c r="B739" s="167" t="s">
        <v>162</v>
      </c>
      <c r="C739" s="167">
        <v>366</v>
      </c>
      <c r="D739" s="170">
        <v>63.9039</v>
      </c>
      <c r="E739" s="74" t="str">
        <f t="shared" si="28"/>
        <v>Counties Power Ltd</v>
      </c>
      <c r="F739" s="74" t="str">
        <f t="shared" si="24"/>
        <v>Franklin District</v>
      </c>
      <c r="G739" s="74" t="str">
        <f t="shared" si="25"/>
        <v>Auckland</v>
      </c>
      <c r="I739" s="74" t="str">
        <f t="shared" si="26"/>
        <v>Auckland</v>
      </c>
      <c r="J739" s="74" t="str">
        <f t="shared" si="27"/>
        <v>NOTFOUND</v>
      </c>
    </row>
    <row r="740" spans="1:10" s="74" customFormat="1">
      <c r="A740" s="167">
        <v>2001</v>
      </c>
      <c r="B740" s="167" t="s">
        <v>162</v>
      </c>
      <c r="C740" s="167">
        <v>365</v>
      </c>
      <c r="D740" s="170">
        <v>105.91705</v>
      </c>
      <c r="E740" s="74" t="str">
        <f t="shared" si="28"/>
        <v>Counties Power Ltd</v>
      </c>
      <c r="F740" s="74" t="str">
        <f t="shared" si="24"/>
        <v>Franklin District</v>
      </c>
      <c r="G740" s="74" t="str">
        <f t="shared" si="25"/>
        <v>Auckland</v>
      </c>
      <c r="I740" s="74" t="str">
        <f t="shared" si="26"/>
        <v>Auckland</v>
      </c>
      <c r="J740" s="74" t="str">
        <f t="shared" si="27"/>
        <v>NOTFOUND</v>
      </c>
    </row>
    <row r="741" spans="1:10" s="74" customFormat="1">
      <c r="A741" s="167">
        <v>2002</v>
      </c>
      <c r="B741" s="167" t="s">
        <v>162</v>
      </c>
      <c r="C741" s="167">
        <v>365</v>
      </c>
      <c r="D741" s="170">
        <v>108.5123</v>
      </c>
      <c r="E741" s="74" t="str">
        <f t="shared" si="28"/>
        <v>Counties Power Ltd</v>
      </c>
      <c r="F741" s="74" t="str">
        <f t="shared" si="24"/>
        <v>Franklin District</v>
      </c>
      <c r="G741" s="74" t="str">
        <f t="shared" si="25"/>
        <v>Auckland</v>
      </c>
      <c r="I741" s="74" t="str">
        <f t="shared" si="26"/>
        <v>Auckland</v>
      </c>
      <c r="J741" s="74" t="str">
        <f t="shared" si="27"/>
        <v>NOTFOUND</v>
      </c>
    </row>
    <row r="742" spans="1:10" s="74" customFormat="1">
      <c r="A742" s="167">
        <v>2003</v>
      </c>
      <c r="B742" s="167" t="s">
        <v>162</v>
      </c>
      <c r="C742" s="167">
        <v>365</v>
      </c>
      <c r="D742" s="170">
        <v>110.8296</v>
      </c>
      <c r="E742" s="74" t="str">
        <f t="shared" si="28"/>
        <v>Counties Power Ltd</v>
      </c>
      <c r="F742" s="74" t="str">
        <f t="shared" si="24"/>
        <v>Franklin District</v>
      </c>
      <c r="G742" s="74" t="str">
        <f t="shared" si="25"/>
        <v>Auckland</v>
      </c>
      <c r="I742" s="74" t="str">
        <f t="shared" si="26"/>
        <v>Auckland</v>
      </c>
      <c r="J742" s="74" t="str">
        <f t="shared" si="27"/>
        <v>NOTFOUND</v>
      </c>
    </row>
    <row r="743" spans="1:10" s="74" customFormat="1">
      <c r="A743" s="167">
        <v>2004</v>
      </c>
      <c r="B743" s="167" t="s">
        <v>162</v>
      </c>
      <c r="C743" s="167">
        <v>366</v>
      </c>
      <c r="D743" s="170">
        <v>117.54195</v>
      </c>
      <c r="E743" s="74" t="str">
        <f t="shared" si="28"/>
        <v>Counties Power Ltd</v>
      </c>
      <c r="F743" s="74" t="str">
        <f t="shared" si="24"/>
        <v>Franklin District</v>
      </c>
      <c r="G743" s="74" t="str">
        <f t="shared" si="25"/>
        <v>Auckland</v>
      </c>
      <c r="I743" s="74" t="str">
        <f t="shared" si="26"/>
        <v>Auckland</v>
      </c>
      <c r="J743" s="74" t="str">
        <f t="shared" si="27"/>
        <v>NOTFOUND</v>
      </c>
    </row>
    <row r="744" spans="1:10" s="74" customFormat="1">
      <c r="A744" s="167">
        <v>2005</v>
      </c>
      <c r="B744" s="167" t="s">
        <v>162</v>
      </c>
      <c r="C744" s="167">
        <v>365</v>
      </c>
      <c r="D744" s="170">
        <v>121.16235</v>
      </c>
      <c r="E744" s="74" t="str">
        <f t="shared" si="28"/>
        <v>Counties Power Ltd</v>
      </c>
      <c r="F744" s="74" t="str">
        <f t="shared" ref="F744:F807" si="29">IF(ISNA(VLOOKUP(B744,$A$338:$D$525,2,FALSE)),"NOTFOUND",VLOOKUP(B744,$A$338:$D$525,2,FALSE))</f>
        <v>Franklin District</v>
      </c>
      <c r="G744" s="74" t="str">
        <f t="shared" ref="G744:G807" si="30">IF(ISNA(VLOOKUP(B744,$A$338:$D$525,3,FALSE)),"NOTFOUND",VLOOKUP(B744,$A$338:$D$525,3,FALSE))</f>
        <v>Auckland</v>
      </c>
      <c r="I744" s="74" t="str">
        <f t="shared" ref="I744:I807" si="31">IF(ISNA(VLOOKUP(B744,$A$338:$E$525,5,FALSE)),"NOTFOUND",(VLOOKUP(B744,$A$338:$E$525,5,FALSE)))</f>
        <v>Auckland</v>
      </c>
      <c r="J744" s="74" t="str">
        <f t="shared" ref="J744:J807" si="32">IF(ISNA(VLOOKUP(E744,$A$528:$B$545,2,FALSE)),"NOTFOUND",VLOOKUP(E744,$A$528:$B$545,2,FALSE))</f>
        <v>NOTFOUND</v>
      </c>
    </row>
    <row r="745" spans="1:10" s="74" customFormat="1">
      <c r="A745" s="167">
        <v>2006</v>
      </c>
      <c r="B745" s="167" t="s">
        <v>162</v>
      </c>
      <c r="C745" s="167">
        <v>365</v>
      </c>
      <c r="D745" s="170">
        <v>133.94405</v>
      </c>
      <c r="E745" s="74" t="str">
        <f t="shared" si="28"/>
        <v>Counties Power Ltd</v>
      </c>
      <c r="F745" s="74" t="str">
        <f t="shared" si="29"/>
        <v>Franklin District</v>
      </c>
      <c r="G745" s="74" t="str">
        <f t="shared" si="30"/>
        <v>Auckland</v>
      </c>
      <c r="I745" s="74" t="str">
        <f t="shared" si="31"/>
        <v>Auckland</v>
      </c>
      <c r="J745" s="74" t="str">
        <f t="shared" si="32"/>
        <v>NOTFOUND</v>
      </c>
    </row>
    <row r="746" spans="1:10" s="74" customFormat="1">
      <c r="A746" s="167">
        <v>2007</v>
      </c>
      <c r="B746" s="167" t="s">
        <v>162</v>
      </c>
      <c r="C746" s="167">
        <v>365</v>
      </c>
      <c r="D746" s="170">
        <v>230.0608</v>
      </c>
      <c r="E746" s="74" t="str">
        <f t="shared" si="28"/>
        <v>Counties Power Ltd</v>
      </c>
      <c r="F746" s="74" t="str">
        <f t="shared" si="29"/>
        <v>Franklin District</v>
      </c>
      <c r="G746" s="74" t="str">
        <f t="shared" si="30"/>
        <v>Auckland</v>
      </c>
      <c r="I746" s="74" t="str">
        <f t="shared" si="31"/>
        <v>Auckland</v>
      </c>
      <c r="J746" s="74" t="str">
        <f t="shared" si="32"/>
        <v>NOTFOUND</v>
      </c>
    </row>
    <row r="747" spans="1:10" s="74" customFormat="1">
      <c r="A747" s="167">
        <v>2008</v>
      </c>
      <c r="B747" s="167" t="s">
        <v>162</v>
      </c>
      <c r="C747" s="167">
        <v>366</v>
      </c>
      <c r="D747" s="170">
        <v>237.4325</v>
      </c>
      <c r="E747" s="74" t="str">
        <f t="shared" si="28"/>
        <v>Counties Power Ltd</v>
      </c>
      <c r="F747" s="74" t="str">
        <f t="shared" si="29"/>
        <v>Franklin District</v>
      </c>
      <c r="G747" s="74" t="str">
        <f t="shared" si="30"/>
        <v>Auckland</v>
      </c>
      <c r="I747" s="74" t="str">
        <f t="shared" si="31"/>
        <v>Auckland</v>
      </c>
      <c r="J747" s="74" t="str">
        <f t="shared" si="32"/>
        <v>NOTFOUND</v>
      </c>
    </row>
    <row r="748" spans="1:10" s="74" customFormat="1">
      <c r="A748" s="167">
        <v>2009</v>
      </c>
      <c r="B748" s="167" t="s">
        <v>162</v>
      </c>
      <c r="C748" s="167">
        <v>365</v>
      </c>
      <c r="D748" s="170">
        <v>237.94024999999999</v>
      </c>
      <c r="E748" s="74" t="str">
        <f t="shared" si="28"/>
        <v>Counties Power Ltd</v>
      </c>
      <c r="F748" s="74" t="str">
        <f t="shared" si="29"/>
        <v>Franklin District</v>
      </c>
      <c r="G748" s="74" t="str">
        <f t="shared" si="30"/>
        <v>Auckland</v>
      </c>
      <c r="I748" s="74" t="str">
        <f t="shared" si="31"/>
        <v>Auckland</v>
      </c>
      <c r="J748" s="74" t="str">
        <f t="shared" si="32"/>
        <v>NOTFOUND</v>
      </c>
    </row>
    <row r="749" spans="1:10" s="74" customFormat="1">
      <c r="A749" s="167">
        <v>2010</v>
      </c>
      <c r="B749" s="167" t="s">
        <v>162</v>
      </c>
      <c r="C749" s="167">
        <v>365</v>
      </c>
      <c r="D749" s="170">
        <v>241.92214999999999</v>
      </c>
      <c r="E749" s="74" t="str">
        <f t="shared" si="28"/>
        <v>Counties Power Ltd</v>
      </c>
      <c r="F749" s="74" t="str">
        <f t="shared" si="29"/>
        <v>Franklin District</v>
      </c>
      <c r="G749" s="74" t="str">
        <f t="shared" si="30"/>
        <v>Auckland</v>
      </c>
      <c r="I749" s="74" t="str">
        <f t="shared" si="31"/>
        <v>Auckland</v>
      </c>
      <c r="J749" s="74" t="str">
        <f t="shared" si="32"/>
        <v>NOTFOUND</v>
      </c>
    </row>
    <row r="750" spans="1:10" s="74" customFormat="1">
      <c r="A750" s="167">
        <v>2011</v>
      </c>
      <c r="B750" s="167" t="s">
        <v>162</v>
      </c>
      <c r="C750" s="167">
        <v>181</v>
      </c>
      <c r="D750" s="170">
        <v>121.3027</v>
      </c>
      <c r="E750" s="74" t="str">
        <f t="shared" si="28"/>
        <v>Counties Power Ltd</v>
      </c>
      <c r="F750" s="74" t="str">
        <f t="shared" si="29"/>
        <v>Franklin District</v>
      </c>
      <c r="G750" s="74" t="str">
        <f t="shared" si="30"/>
        <v>Auckland</v>
      </c>
      <c r="I750" s="74" t="str">
        <f t="shared" si="31"/>
        <v>Auckland</v>
      </c>
      <c r="J750" s="74" t="str">
        <f t="shared" si="32"/>
        <v>NOTFOUND</v>
      </c>
    </row>
    <row r="751" spans="1:10" s="74" customFormat="1">
      <c r="A751" s="167">
        <v>2010</v>
      </c>
      <c r="B751" s="167" t="s">
        <v>163</v>
      </c>
      <c r="C751" s="167">
        <v>356</v>
      </c>
      <c r="D751" s="170">
        <v>10.7631</v>
      </c>
      <c r="E751" s="74" t="str">
        <f t="shared" si="28"/>
        <v>NOTFOUND</v>
      </c>
      <c r="F751" s="74" t="str">
        <f t="shared" si="29"/>
        <v>NOTFOUND</v>
      </c>
      <c r="G751" s="74" t="str">
        <f t="shared" si="30"/>
        <v>NOTFOUND</v>
      </c>
      <c r="I751" s="74" t="str">
        <f t="shared" si="31"/>
        <v>NOTFOUND</v>
      </c>
      <c r="J751" s="74" t="str">
        <f t="shared" si="32"/>
        <v>NOTFOUND</v>
      </c>
    </row>
    <row r="752" spans="1:10" s="74" customFormat="1">
      <c r="A752" s="167">
        <v>2011</v>
      </c>
      <c r="B752" s="167" t="s">
        <v>163</v>
      </c>
      <c r="C752" s="167">
        <v>181</v>
      </c>
      <c r="D752" s="170">
        <v>6.8578000000000001</v>
      </c>
      <c r="E752" s="74" t="str">
        <f t="shared" si="28"/>
        <v>NOTFOUND</v>
      </c>
      <c r="F752" s="74" t="str">
        <f t="shared" si="29"/>
        <v>NOTFOUND</v>
      </c>
      <c r="G752" s="74" t="str">
        <f t="shared" si="30"/>
        <v>NOTFOUND</v>
      </c>
      <c r="I752" s="74" t="str">
        <f t="shared" si="31"/>
        <v>NOTFOUND</v>
      </c>
      <c r="J752" s="74" t="str">
        <f t="shared" si="32"/>
        <v>NOTFOUND</v>
      </c>
    </row>
    <row r="753" spans="1:10" s="74" customFormat="1">
      <c r="A753" s="167">
        <v>2000</v>
      </c>
      <c r="B753" s="167" t="s">
        <v>164</v>
      </c>
      <c r="C753" s="167">
        <v>366</v>
      </c>
      <c r="D753" s="170">
        <v>344.5478</v>
      </c>
      <c r="E753" s="74" t="str">
        <f t="shared" si="28"/>
        <v>Powerco Ltd</v>
      </c>
      <c r="F753" s="74" t="str">
        <f t="shared" si="29"/>
        <v>Manawatu District</v>
      </c>
      <c r="G753" s="74" t="str">
        <f t="shared" si="30"/>
        <v>Central</v>
      </c>
      <c r="I753" s="74" t="str">
        <f t="shared" si="31"/>
        <v>Manawatu-Wanganui</v>
      </c>
      <c r="J753" s="74" t="str">
        <f t="shared" si="32"/>
        <v>Powerco</v>
      </c>
    </row>
    <row r="754" spans="1:10" s="74" customFormat="1">
      <c r="A754" s="167">
        <v>2001</v>
      </c>
      <c r="B754" s="167" t="s">
        <v>164</v>
      </c>
      <c r="C754" s="167">
        <v>365</v>
      </c>
      <c r="D754" s="170">
        <v>353.38454999999999</v>
      </c>
      <c r="E754" s="74" t="str">
        <f t="shared" si="28"/>
        <v>Powerco Ltd</v>
      </c>
      <c r="F754" s="74" t="str">
        <f t="shared" si="29"/>
        <v>Manawatu District</v>
      </c>
      <c r="G754" s="74" t="str">
        <f t="shared" si="30"/>
        <v>Central</v>
      </c>
      <c r="I754" s="74" t="str">
        <f t="shared" si="31"/>
        <v>Manawatu-Wanganui</v>
      </c>
      <c r="J754" s="74" t="str">
        <f t="shared" si="32"/>
        <v>Powerco</v>
      </c>
    </row>
    <row r="755" spans="1:10" s="74" customFormat="1">
      <c r="A755" s="167">
        <v>2002</v>
      </c>
      <c r="B755" s="167" t="s">
        <v>164</v>
      </c>
      <c r="C755" s="167">
        <v>365</v>
      </c>
      <c r="D755" s="170">
        <v>333.49759999999998</v>
      </c>
      <c r="E755" s="74" t="str">
        <f t="shared" si="28"/>
        <v>Powerco Ltd</v>
      </c>
      <c r="F755" s="74" t="str">
        <f t="shared" si="29"/>
        <v>Manawatu District</v>
      </c>
      <c r="G755" s="74" t="str">
        <f t="shared" si="30"/>
        <v>Central</v>
      </c>
      <c r="I755" s="74" t="str">
        <f t="shared" si="31"/>
        <v>Manawatu-Wanganui</v>
      </c>
      <c r="J755" s="74" t="str">
        <f t="shared" si="32"/>
        <v>Powerco</v>
      </c>
    </row>
    <row r="756" spans="1:10" s="74" customFormat="1">
      <c r="A756" s="167">
        <v>2003</v>
      </c>
      <c r="B756" s="167" t="s">
        <v>164</v>
      </c>
      <c r="C756" s="167">
        <v>365</v>
      </c>
      <c r="D756" s="170">
        <v>345.40795000000003</v>
      </c>
      <c r="E756" s="74" t="str">
        <f t="shared" si="28"/>
        <v>Powerco Ltd</v>
      </c>
      <c r="F756" s="74" t="str">
        <f t="shared" si="29"/>
        <v>Manawatu District</v>
      </c>
      <c r="G756" s="74" t="str">
        <f t="shared" si="30"/>
        <v>Central</v>
      </c>
      <c r="I756" s="74" t="str">
        <f t="shared" si="31"/>
        <v>Manawatu-Wanganui</v>
      </c>
      <c r="J756" s="74" t="str">
        <f t="shared" si="32"/>
        <v>Powerco</v>
      </c>
    </row>
    <row r="757" spans="1:10" s="74" customFormat="1">
      <c r="A757" s="167">
        <v>2004</v>
      </c>
      <c r="B757" s="167" t="s">
        <v>164</v>
      </c>
      <c r="C757" s="167">
        <v>366</v>
      </c>
      <c r="D757" s="170">
        <v>323.81279999999998</v>
      </c>
      <c r="E757" s="74" t="str">
        <f t="shared" si="28"/>
        <v>Powerco Ltd</v>
      </c>
      <c r="F757" s="74" t="str">
        <f t="shared" si="29"/>
        <v>Manawatu District</v>
      </c>
      <c r="G757" s="74" t="str">
        <f t="shared" si="30"/>
        <v>Central</v>
      </c>
      <c r="I757" s="74" t="str">
        <f t="shared" si="31"/>
        <v>Manawatu-Wanganui</v>
      </c>
      <c r="J757" s="74" t="str">
        <f t="shared" si="32"/>
        <v>Powerco</v>
      </c>
    </row>
    <row r="758" spans="1:10" s="74" customFormat="1">
      <c r="A758" s="167">
        <v>2005</v>
      </c>
      <c r="B758" s="167" t="s">
        <v>164</v>
      </c>
      <c r="C758" s="167">
        <v>365</v>
      </c>
      <c r="D758" s="170">
        <v>313.32324999999997</v>
      </c>
      <c r="E758" s="74" t="str">
        <f t="shared" si="28"/>
        <v>Powerco Ltd</v>
      </c>
      <c r="F758" s="74" t="str">
        <f t="shared" si="29"/>
        <v>Manawatu District</v>
      </c>
      <c r="G758" s="74" t="str">
        <f t="shared" si="30"/>
        <v>Central</v>
      </c>
      <c r="I758" s="74" t="str">
        <f t="shared" si="31"/>
        <v>Manawatu-Wanganui</v>
      </c>
      <c r="J758" s="74" t="str">
        <f t="shared" si="32"/>
        <v>Powerco</v>
      </c>
    </row>
    <row r="759" spans="1:10" s="74" customFormat="1">
      <c r="A759" s="167">
        <v>2006</v>
      </c>
      <c r="B759" s="167" t="s">
        <v>164</v>
      </c>
      <c r="C759" s="167">
        <v>365</v>
      </c>
      <c r="D759" s="170">
        <v>313.44754999999998</v>
      </c>
      <c r="E759" s="74" t="str">
        <f t="shared" si="28"/>
        <v>Powerco Ltd</v>
      </c>
      <c r="F759" s="74" t="str">
        <f t="shared" si="29"/>
        <v>Manawatu District</v>
      </c>
      <c r="G759" s="74" t="str">
        <f t="shared" si="30"/>
        <v>Central</v>
      </c>
      <c r="I759" s="74" t="str">
        <f t="shared" si="31"/>
        <v>Manawatu-Wanganui</v>
      </c>
      <c r="J759" s="74" t="str">
        <f t="shared" si="32"/>
        <v>Powerco</v>
      </c>
    </row>
    <row r="760" spans="1:10" s="74" customFormat="1">
      <c r="A760" s="167">
        <v>2007</v>
      </c>
      <c r="B760" s="167" t="s">
        <v>164</v>
      </c>
      <c r="C760" s="167">
        <v>365</v>
      </c>
      <c r="D760" s="170">
        <v>315.48160000000001</v>
      </c>
      <c r="E760" s="74" t="str">
        <f t="shared" si="28"/>
        <v>Powerco Ltd</v>
      </c>
      <c r="F760" s="74" t="str">
        <f t="shared" si="29"/>
        <v>Manawatu District</v>
      </c>
      <c r="G760" s="74" t="str">
        <f t="shared" si="30"/>
        <v>Central</v>
      </c>
      <c r="I760" s="74" t="str">
        <f t="shared" si="31"/>
        <v>Manawatu-Wanganui</v>
      </c>
      <c r="J760" s="74" t="str">
        <f t="shared" si="32"/>
        <v>Powerco</v>
      </c>
    </row>
    <row r="761" spans="1:10" s="74" customFormat="1">
      <c r="A761" s="167">
        <v>2008</v>
      </c>
      <c r="B761" s="167" t="s">
        <v>164</v>
      </c>
      <c r="C761" s="167">
        <v>366</v>
      </c>
      <c r="D761" s="170">
        <v>333.4024</v>
      </c>
      <c r="E761" s="74" t="str">
        <f t="shared" si="28"/>
        <v>Powerco Ltd</v>
      </c>
      <c r="F761" s="74" t="str">
        <f t="shared" si="29"/>
        <v>Manawatu District</v>
      </c>
      <c r="G761" s="74" t="str">
        <f t="shared" si="30"/>
        <v>Central</v>
      </c>
      <c r="I761" s="74" t="str">
        <f t="shared" si="31"/>
        <v>Manawatu-Wanganui</v>
      </c>
      <c r="J761" s="74" t="str">
        <f t="shared" si="32"/>
        <v>Powerco</v>
      </c>
    </row>
    <row r="762" spans="1:10" s="74" customFormat="1">
      <c r="A762" s="167">
        <v>2009</v>
      </c>
      <c r="B762" s="167" t="s">
        <v>164</v>
      </c>
      <c r="C762" s="167">
        <v>365</v>
      </c>
      <c r="D762" s="170">
        <v>335.91025000000002</v>
      </c>
      <c r="E762" s="74" t="str">
        <f t="shared" si="28"/>
        <v>Powerco Ltd</v>
      </c>
      <c r="F762" s="74" t="str">
        <f t="shared" si="29"/>
        <v>Manawatu District</v>
      </c>
      <c r="G762" s="74" t="str">
        <f t="shared" si="30"/>
        <v>Central</v>
      </c>
      <c r="I762" s="74" t="str">
        <f t="shared" si="31"/>
        <v>Manawatu-Wanganui</v>
      </c>
      <c r="J762" s="74" t="str">
        <f t="shared" si="32"/>
        <v>Powerco</v>
      </c>
    </row>
    <row r="763" spans="1:10" s="74" customFormat="1">
      <c r="A763" s="167">
        <v>2010</v>
      </c>
      <c r="B763" s="167" t="s">
        <v>164</v>
      </c>
      <c r="C763" s="167">
        <v>365</v>
      </c>
      <c r="D763" s="170">
        <v>342.88260000000002</v>
      </c>
      <c r="E763" s="74" t="str">
        <f t="shared" si="28"/>
        <v>Powerco Ltd</v>
      </c>
      <c r="F763" s="74" t="str">
        <f t="shared" si="29"/>
        <v>Manawatu District</v>
      </c>
      <c r="G763" s="74" t="str">
        <f t="shared" si="30"/>
        <v>Central</v>
      </c>
      <c r="I763" s="74" t="str">
        <f t="shared" si="31"/>
        <v>Manawatu-Wanganui</v>
      </c>
      <c r="J763" s="74" t="str">
        <f t="shared" si="32"/>
        <v>Powerco</v>
      </c>
    </row>
    <row r="764" spans="1:10" s="74" customFormat="1">
      <c r="A764" s="167">
        <v>2011</v>
      </c>
      <c r="B764" s="167" t="s">
        <v>164</v>
      </c>
      <c r="C764" s="167">
        <v>181</v>
      </c>
      <c r="D764" s="170">
        <v>165.03505000000001</v>
      </c>
      <c r="E764" s="74" t="str">
        <f t="shared" si="28"/>
        <v>Powerco Ltd</v>
      </c>
      <c r="F764" s="74" t="str">
        <f t="shared" si="29"/>
        <v>Manawatu District</v>
      </c>
      <c r="G764" s="74" t="str">
        <f t="shared" si="30"/>
        <v>Central</v>
      </c>
      <c r="I764" s="74" t="str">
        <f t="shared" si="31"/>
        <v>Manawatu-Wanganui</v>
      </c>
      <c r="J764" s="74" t="str">
        <f t="shared" si="32"/>
        <v>Powerco</v>
      </c>
    </row>
    <row r="765" spans="1:10" s="74" customFormat="1">
      <c r="A765" s="167">
        <v>2000</v>
      </c>
      <c r="B765" s="167" t="s">
        <v>165</v>
      </c>
      <c r="C765" s="167">
        <v>366</v>
      </c>
      <c r="D765" s="170">
        <v>10.8848</v>
      </c>
      <c r="E765" s="74" t="str">
        <f t="shared" si="28"/>
        <v/>
      </c>
      <c r="F765" s="74" t="str">
        <f t="shared" si="29"/>
        <v>Manawatu District</v>
      </c>
      <c r="G765" s="74" t="str">
        <f t="shared" si="30"/>
        <v>Central</v>
      </c>
      <c r="I765" s="74" t="str">
        <f t="shared" si="31"/>
        <v>Manawatu-Wanganui</v>
      </c>
      <c r="J765" s="74" t="str">
        <f t="shared" si="32"/>
        <v>NOTFOUND</v>
      </c>
    </row>
    <row r="766" spans="1:10" s="74" customFormat="1">
      <c r="A766" s="167">
        <v>2001</v>
      </c>
      <c r="B766" s="167" t="s">
        <v>165</v>
      </c>
      <c r="C766" s="167">
        <v>365</v>
      </c>
      <c r="D766" s="170">
        <v>9.4771000000000001</v>
      </c>
      <c r="E766" s="74" t="str">
        <f t="shared" si="28"/>
        <v/>
      </c>
      <c r="F766" s="74" t="str">
        <f t="shared" si="29"/>
        <v>Manawatu District</v>
      </c>
      <c r="G766" s="74" t="str">
        <f t="shared" si="30"/>
        <v>Central</v>
      </c>
      <c r="I766" s="74" t="str">
        <f t="shared" si="31"/>
        <v>Manawatu-Wanganui</v>
      </c>
      <c r="J766" s="74" t="str">
        <f t="shared" si="32"/>
        <v>NOTFOUND</v>
      </c>
    </row>
    <row r="767" spans="1:10" s="74" customFormat="1">
      <c r="A767" s="167">
        <v>2002</v>
      </c>
      <c r="B767" s="167" t="s">
        <v>165</v>
      </c>
      <c r="C767" s="167">
        <v>365</v>
      </c>
      <c r="D767" s="170">
        <v>9.8782999999999994</v>
      </c>
      <c r="E767" s="74" t="str">
        <f t="shared" si="28"/>
        <v/>
      </c>
      <c r="F767" s="74" t="str">
        <f t="shared" si="29"/>
        <v>Manawatu District</v>
      </c>
      <c r="G767" s="74" t="str">
        <f t="shared" si="30"/>
        <v>Central</v>
      </c>
      <c r="I767" s="74" t="str">
        <f t="shared" si="31"/>
        <v>Manawatu-Wanganui</v>
      </c>
      <c r="J767" s="74" t="str">
        <f t="shared" si="32"/>
        <v>NOTFOUND</v>
      </c>
    </row>
    <row r="768" spans="1:10" s="74" customFormat="1">
      <c r="A768" s="167">
        <v>2003</v>
      </c>
      <c r="B768" s="167" t="s">
        <v>165</v>
      </c>
      <c r="C768" s="167">
        <v>365</v>
      </c>
      <c r="D768" s="170">
        <v>10.318099999999999</v>
      </c>
      <c r="E768" s="74" t="str">
        <f t="shared" si="28"/>
        <v/>
      </c>
      <c r="F768" s="74" t="str">
        <f t="shared" si="29"/>
        <v>Manawatu District</v>
      </c>
      <c r="G768" s="74" t="str">
        <f t="shared" si="30"/>
        <v>Central</v>
      </c>
      <c r="I768" s="74" t="str">
        <f t="shared" si="31"/>
        <v>Manawatu-Wanganui</v>
      </c>
      <c r="J768" s="74" t="str">
        <f t="shared" si="32"/>
        <v>NOTFOUND</v>
      </c>
    </row>
    <row r="769" spans="1:10" s="74" customFormat="1">
      <c r="A769" s="167">
        <v>2004</v>
      </c>
      <c r="B769" s="167" t="s">
        <v>165</v>
      </c>
      <c r="C769" s="167">
        <v>366</v>
      </c>
      <c r="D769" s="170">
        <v>10.286099999999999</v>
      </c>
      <c r="E769" s="74" t="str">
        <f t="shared" si="28"/>
        <v/>
      </c>
      <c r="F769" s="74" t="str">
        <f t="shared" si="29"/>
        <v>Manawatu District</v>
      </c>
      <c r="G769" s="74" t="str">
        <f t="shared" si="30"/>
        <v>Central</v>
      </c>
      <c r="I769" s="74" t="str">
        <f t="shared" si="31"/>
        <v>Manawatu-Wanganui</v>
      </c>
      <c r="J769" s="74" t="str">
        <f t="shared" si="32"/>
        <v>NOTFOUND</v>
      </c>
    </row>
    <row r="770" spans="1:10" s="74" customFormat="1">
      <c r="A770" s="167">
        <v>2005</v>
      </c>
      <c r="B770" s="167" t="s">
        <v>165</v>
      </c>
      <c r="C770" s="167">
        <v>365</v>
      </c>
      <c r="D770" s="170">
        <v>9.3895999999999997</v>
      </c>
      <c r="E770" s="74" t="str">
        <f t="shared" si="28"/>
        <v/>
      </c>
      <c r="F770" s="74" t="str">
        <f t="shared" si="29"/>
        <v>Manawatu District</v>
      </c>
      <c r="G770" s="74" t="str">
        <f t="shared" si="30"/>
        <v>Central</v>
      </c>
      <c r="I770" s="74" t="str">
        <f t="shared" si="31"/>
        <v>Manawatu-Wanganui</v>
      </c>
      <c r="J770" s="74" t="str">
        <f t="shared" si="32"/>
        <v>NOTFOUND</v>
      </c>
    </row>
    <row r="771" spans="1:10" s="74" customFormat="1">
      <c r="A771" s="167">
        <v>2006</v>
      </c>
      <c r="B771" s="167" t="s">
        <v>165</v>
      </c>
      <c r="C771" s="167">
        <v>365</v>
      </c>
      <c r="D771" s="170">
        <v>8.3965499999999995</v>
      </c>
      <c r="E771" s="74" t="str">
        <f t="shared" si="28"/>
        <v/>
      </c>
      <c r="F771" s="74" t="str">
        <f t="shared" si="29"/>
        <v>Manawatu District</v>
      </c>
      <c r="G771" s="74" t="str">
        <f t="shared" si="30"/>
        <v>Central</v>
      </c>
      <c r="I771" s="74" t="str">
        <f t="shared" si="31"/>
        <v>Manawatu-Wanganui</v>
      </c>
      <c r="J771" s="74" t="str">
        <f t="shared" si="32"/>
        <v>NOTFOUND</v>
      </c>
    </row>
    <row r="772" spans="1:10" s="74" customFormat="1">
      <c r="A772" s="167">
        <v>2007</v>
      </c>
      <c r="B772" s="167" t="s">
        <v>165</v>
      </c>
      <c r="C772" s="167">
        <v>365</v>
      </c>
      <c r="D772" s="170">
        <v>8.7940500000000004</v>
      </c>
      <c r="E772" s="74" t="str">
        <f t="shared" si="28"/>
        <v/>
      </c>
      <c r="F772" s="74" t="str">
        <f t="shared" si="29"/>
        <v>Manawatu District</v>
      </c>
      <c r="G772" s="74" t="str">
        <f t="shared" si="30"/>
        <v>Central</v>
      </c>
      <c r="I772" s="74" t="str">
        <f t="shared" si="31"/>
        <v>Manawatu-Wanganui</v>
      </c>
      <c r="J772" s="74" t="str">
        <f t="shared" si="32"/>
        <v>NOTFOUND</v>
      </c>
    </row>
    <row r="773" spans="1:10" s="74" customFormat="1">
      <c r="A773" s="167">
        <v>2008</v>
      </c>
      <c r="B773" s="167" t="s">
        <v>165</v>
      </c>
      <c r="C773" s="167">
        <v>366</v>
      </c>
      <c r="D773" s="170">
        <v>8.5048499999999994</v>
      </c>
      <c r="E773" s="74" t="str">
        <f t="shared" si="28"/>
        <v/>
      </c>
      <c r="F773" s="74" t="str">
        <f t="shared" si="29"/>
        <v>Manawatu District</v>
      </c>
      <c r="G773" s="74" t="str">
        <f t="shared" si="30"/>
        <v>Central</v>
      </c>
      <c r="I773" s="74" t="str">
        <f t="shared" si="31"/>
        <v>Manawatu-Wanganui</v>
      </c>
      <c r="J773" s="74" t="str">
        <f t="shared" si="32"/>
        <v>NOTFOUND</v>
      </c>
    </row>
    <row r="774" spans="1:10" s="74" customFormat="1">
      <c r="A774" s="167">
        <v>2009</v>
      </c>
      <c r="B774" s="167" t="s">
        <v>165</v>
      </c>
      <c r="C774" s="167">
        <v>365</v>
      </c>
      <c r="D774" s="170">
        <v>7.1980500000000003</v>
      </c>
      <c r="E774" s="74" t="str">
        <f t="shared" si="28"/>
        <v/>
      </c>
      <c r="F774" s="74" t="str">
        <f t="shared" si="29"/>
        <v>Manawatu District</v>
      </c>
      <c r="G774" s="74" t="str">
        <f t="shared" si="30"/>
        <v>Central</v>
      </c>
      <c r="I774" s="74" t="str">
        <f t="shared" si="31"/>
        <v>Manawatu-Wanganui</v>
      </c>
      <c r="J774" s="74" t="str">
        <f t="shared" si="32"/>
        <v>NOTFOUND</v>
      </c>
    </row>
    <row r="775" spans="1:10" s="74" customFormat="1">
      <c r="A775" s="167">
        <v>2010</v>
      </c>
      <c r="B775" s="167" t="s">
        <v>165</v>
      </c>
      <c r="C775" s="167">
        <v>365</v>
      </c>
      <c r="D775" s="170">
        <v>8.4006500000000006</v>
      </c>
      <c r="E775" s="74" t="str">
        <f t="shared" si="28"/>
        <v/>
      </c>
      <c r="F775" s="74" t="str">
        <f t="shared" si="29"/>
        <v>Manawatu District</v>
      </c>
      <c r="G775" s="74" t="str">
        <f t="shared" si="30"/>
        <v>Central</v>
      </c>
      <c r="I775" s="74" t="str">
        <f t="shared" si="31"/>
        <v>Manawatu-Wanganui</v>
      </c>
      <c r="J775" s="74" t="str">
        <f t="shared" si="32"/>
        <v>NOTFOUND</v>
      </c>
    </row>
    <row r="776" spans="1:10" s="74" customFormat="1">
      <c r="A776" s="167">
        <v>2011</v>
      </c>
      <c r="B776" s="167" t="s">
        <v>165</v>
      </c>
      <c r="C776" s="167">
        <v>181</v>
      </c>
      <c r="D776" s="170">
        <v>4.2699999999999996</v>
      </c>
      <c r="E776" s="74" t="str">
        <f t="shared" si="28"/>
        <v/>
      </c>
      <c r="F776" s="74" t="str">
        <f t="shared" si="29"/>
        <v>Manawatu District</v>
      </c>
      <c r="G776" s="74" t="str">
        <f t="shared" si="30"/>
        <v>Central</v>
      </c>
      <c r="I776" s="74" t="str">
        <f t="shared" si="31"/>
        <v>Manawatu-Wanganui</v>
      </c>
      <c r="J776" s="74" t="str">
        <f t="shared" si="32"/>
        <v>NOTFOUND</v>
      </c>
    </row>
    <row r="777" spans="1:10" s="74" customFormat="1">
      <c r="A777" s="167">
        <v>2006</v>
      </c>
      <c r="B777" s="167" t="s">
        <v>166</v>
      </c>
      <c r="C777" s="167">
        <v>306</v>
      </c>
      <c r="D777" s="170">
        <v>3.5648499999999999</v>
      </c>
      <c r="E777" s="74" t="str">
        <f t="shared" si="28"/>
        <v/>
      </c>
      <c r="F777" s="74" t="str">
        <f t="shared" si="29"/>
        <v>Waitaki District</v>
      </c>
      <c r="G777" s="74" t="str">
        <f t="shared" si="30"/>
        <v>Otago Southland</v>
      </c>
      <c r="I777" s="74" t="str">
        <f t="shared" si="31"/>
        <v>Otago</v>
      </c>
      <c r="J777" s="74" t="str">
        <f t="shared" si="32"/>
        <v>NOTFOUND</v>
      </c>
    </row>
    <row r="778" spans="1:10" s="74" customFormat="1">
      <c r="A778" s="167">
        <v>2007</v>
      </c>
      <c r="B778" s="167" t="s">
        <v>166</v>
      </c>
      <c r="C778" s="167">
        <v>365</v>
      </c>
      <c r="D778" s="170">
        <v>14.543950000000001</v>
      </c>
      <c r="E778" s="74" t="str">
        <f t="shared" si="28"/>
        <v/>
      </c>
      <c r="F778" s="74" t="str">
        <f t="shared" si="29"/>
        <v>Waitaki District</v>
      </c>
      <c r="G778" s="74" t="str">
        <f t="shared" si="30"/>
        <v>Otago Southland</v>
      </c>
      <c r="I778" s="74" t="str">
        <f t="shared" si="31"/>
        <v>Otago</v>
      </c>
      <c r="J778" s="74" t="str">
        <f t="shared" si="32"/>
        <v>NOTFOUND</v>
      </c>
    </row>
    <row r="779" spans="1:10" s="74" customFormat="1">
      <c r="A779" s="167">
        <v>2008</v>
      </c>
      <c r="B779" s="167" t="s">
        <v>166</v>
      </c>
      <c r="C779" s="167">
        <v>366</v>
      </c>
      <c r="D779" s="170">
        <v>20.797149999999998</v>
      </c>
      <c r="E779" s="74" t="str">
        <f t="shared" si="28"/>
        <v/>
      </c>
      <c r="F779" s="74" t="str">
        <f t="shared" si="29"/>
        <v>Waitaki District</v>
      </c>
      <c r="G779" s="74" t="str">
        <f t="shared" si="30"/>
        <v>Otago Southland</v>
      </c>
      <c r="I779" s="74" t="str">
        <f t="shared" si="31"/>
        <v>Otago</v>
      </c>
      <c r="J779" s="74" t="str">
        <f t="shared" si="32"/>
        <v>NOTFOUND</v>
      </c>
    </row>
    <row r="780" spans="1:10" s="74" customFormat="1">
      <c r="A780" s="167">
        <v>2009</v>
      </c>
      <c r="B780" s="167" t="s">
        <v>166</v>
      </c>
      <c r="C780" s="167">
        <v>365</v>
      </c>
      <c r="D780" s="170">
        <v>17.971050000000002</v>
      </c>
      <c r="E780" s="74" t="str">
        <f t="shared" si="28"/>
        <v/>
      </c>
      <c r="F780" s="74" t="str">
        <f t="shared" si="29"/>
        <v>Waitaki District</v>
      </c>
      <c r="G780" s="74" t="str">
        <f t="shared" si="30"/>
        <v>Otago Southland</v>
      </c>
      <c r="I780" s="74" t="str">
        <f t="shared" si="31"/>
        <v>Otago</v>
      </c>
      <c r="J780" s="74" t="str">
        <f t="shared" si="32"/>
        <v>NOTFOUND</v>
      </c>
    </row>
    <row r="781" spans="1:10" s="74" customFormat="1">
      <c r="A781" s="167">
        <v>2010</v>
      </c>
      <c r="B781" s="167" t="s">
        <v>166</v>
      </c>
      <c r="C781" s="167">
        <v>365</v>
      </c>
      <c r="D781" s="170">
        <v>27.5702</v>
      </c>
      <c r="E781" s="74" t="str">
        <f t="shared" si="28"/>
        <v/>
      </c>
      <c r="F781" s="74" t="str">
        <f t="shared" si="29"/>
        <v>Waitaki District</v>
      </c>
      <c r="G781" s="74" t="str">
        <f t="shared" si="30"/>
        <v>Otago Southland</v>
      </c>
      <c r="I781" s="74" t="str">
        <f t="shared" si="31"/>
        <v>Otago</v>
      </c>
      <c r="J781" s="74" t="str">
        <f t="shared" si="32"/>
        <v>NOTFOUND</v>
      </c>
    </row>
    <row r="782" spans="1:10" s="74" customFormat="1">
      <c r="A782" s="167">
        <v>2011</v>
      </c>
      <c r="B782" s="167" t="s">
        <v>166</v>
      </c>
      <c r="C782" s="167">
        <v>181</v>
      </c>
      <c r="D782" s="170">
        <v>4.5567000000000002</v>
      </c>
      <c r="E782" s="74" t="str">
        <f t="shared" si="28"/>
        <v/>
      </c>
      <c r="F782" s="74" t="str">
        <f t="shared" si="29"/>
        <v>Waitaki District</v>
      </c>
      <c r="G782" s="74" t="str">
        <f t="shared" si="30"/>
        <v>Otago Southland</v>
      </c>
      <c r="I782" s="74" t="str">
        <f t="shared" si="31"/>
        <v>Otago</v>
      </c>
      <c r="J782" s="74" t="str">
        <f t="shared" si="32"/>
        <v>NOTFOUND</v>
      </c>
    </row>
    <row r="783" spans="1:10" s="74" customFormat="1">
      <c r="A783" s="167">
        <v>2000</v>
      </c>
      <c r="B783" s="167" t="s">
        <v>167</v>
      </c>
      <c r="C783" s="167">
        <v>366</v>
      </c>
      <c r="D783" s="170">
        <v>264.35750000000002</v>
      </c>
      <c r="E783" s="74" t="str">
        <f t="shared" si="28"/>
        <v>Northpower Ltd</v>
      </c>
      <c r="F783" s="74" t="str">
        <f t="shared" si="29"/>
        <v>Whangarei District</v>
      </c>
      <c r="G783" s="74" t="str">
        <f t="shared" si="30"/>
        <v>North Isthmus</v>
      </c>
      <c r="I783" s="74" t="str">
        <f t="shared" si="31"/>
        <v>Northland</v>
      </c>
      <c r="J783" s="74" t="str">
        <f t="shared" si="32"/>
        <v>NOTFOUND</v>
      </c>
    </row>
    <row r="784" spans="1:10" s="74" customFormat="1">
      <c r="A784" s="167">
        <v>2001</v>
      </c>
      <c r="B784" s="167" t="s">
        <v>167</v>
      </c>
      <c r="C784" s="167">
        <v>365</v>
      </c>
      <c r="D784" s="170">
        <v>262.06464999999997</v>
      </c>
      <c r="E784" s="74" t="str">
        <f t="shared" si="28"/>
        <v>Northpower Ltd</v>
      </c>
      <c r="F784" s="74" t="str">
        <f t="shared" si="29"/>
        <v>Whangarei District</v>
      </c>
      <c r="G784" s="74" t="str">
        <f t="shared" si="30"/>
        <v>North Isthmus</v>
      </c>
      <c r="I784" s="74" t="str">
        <f t="shared" si="31"/>
        <v>Northland</v>
      </c>
      <c r="J784" s="74" t="str">
        <f t="shared" si="32"/>
        <v>NOTFOUND</v>
      </c>
    </row>
    <row r="785" spans="1:10" s="74" customFormat="1">
      <c r="A785" s="167">
        <v>2002</v>
      </c>
      <c r="B785" s="167" t="s">
        <v>167</v>
      </c>
      <c r="C785" s="167">
        <v>365</v>
      </c>
      <c r="D785" s="170">
        <v>280.67739999999998</v>
      </c>
      <c r="E785" s="74" t="str">
        <f t="shared" si="28"/>
        <v>Northpower Ltd</v>
      </c>
      <c r="F785" s="74" t="str">
        <f t="shared" si="29"/>
        <v>Whangarei District</v>
      </c>
      <c r="G785" s="74" t="str">
        <f t="shared" si="30"/>
        <v>North Isthmus</v>
      </c>
      <c r="I785" s="74" t="str">
        <f t="shared" si="31"/>
        <v>Northland</v>
      </c>
      <c r="J785" s="74" t="str">
        <f t="shared" si="32"/>
        <v>NOTFOUND</v>
      </c>
    </row>
    <row r="786" spans="1:10" s="74" customFormat="1">
      <c r="A786" s="167">
        <v>2003</v>
      </c>
      <c r="B786" s="167" t="s">
        <v>167</v>
      </c>
      <c r="C786" s="167">
        <v>365</v>
      </c>
      <c r="D786" s="170">
        <v>287.98205000000002</v>
      </c>
      <c r="E786" s="74" t="str">
        <f t="shared" si="28"/>
        <v>Northpower Ltd</v>
      </c>
      <c r="F786" s="74" t="str">
        <f t="shared" si="29"/>
        <v>Whangarei District</v>
      </c>
      <c r="G786" s="74" t="str">
        <f t="shared" si="30"/>
        <v>North Isthmus</v>
      </c>
      <c r="I786" s="74" t="str">
        <f t="shared" si="31"/>
        <v>Northland</v>
      </c>
      <c r="J786" s="74" t="str">
        <f t="shared" si="32"/>
        <v>NOTFOUND</v>
      </c>
    </row>
    <row r="787" spans="1:10" s="74" customFormat="1">
      <c r="A787" s="167">
        <v>2004</v>
      </c>
      <c r="B787" s="167" t="s">
        <v>167</v>
      </c>
      <c r="C787" s="167">
        <v>366</v>
      </c>
      <c r="D787" s="170">
        <v>284.43865</v>
      </c>
      <c r="E787" s="74" t="str">
        <f t="shared" si="28"/>
        <v>Northpower Ltd</v>
      </c>
      <c r="F787" s="74" t="str">
        <f t="shared" si="29"/>
        <v>Whangarei District</v>
      </c>
      <c r="G787" s="74" t="str">
        <f t="shared" si="30"/>
        <v>North Isthmus</v>
      </c>
      <c r="I787" s="74" t="str">
        <f t="shared" si="31"/>
        <v>Northland</v>
      </c>
      <c r="J787" s="74" t="str">
        <f t="shared" si="32"/>
        <v>NOTFOUND</v>
      </c>
    </row>
    <row r="788" spans="1:10" s="74" customFormat="1">
      <c r="A788" s="167">
        <v>2005</v>
      </c>
      <c r="B788" s="167" t="s">
        <v>167</v>
      </c>
      <c r="C788" s="167">
        <v>365</v>
      </c>
      <c r="D788" s="170">
        <v>304.63184999999999</v>
      </c>
      <c r="E788" s="74" t="str">
        <f t="shared" si="28"/>
        <v>Northpower Ltd</v>
      </c>
      <c r="F788" s="74" t="str">
        <f t="shared" si="29"/>
        <v>Whangarei District</v>
      </c>
      <c r="G788" s="74" t="str">
        <f t="shared" si="30"/>
        <v>North Isthmus</v>
      </c>
      <c r="I788" s="74" t="str">
        <f t="shared" si="31"/>
        <v>Northland</v>
      </c>
      <c r="J788" s="74" t="str">
        <f t="shared" si="32"/>
        <v>NOTFOUND</v>
      </c>
    </row>
    <row r="789" spans="1:10" s="74" customFormat="1">
      <c r="A789" s="167">
        <v>2006</v>
      </c>
      <c r="B789" s="167" t="s">
        <v>167</v>
      </c>
      <c r="C789" s="167">
        <v>365</v>
      </c>
      <c r="D789" s="170">
        <v>316.69655</v>
      </c>
      <c r="E789" s="74" t="str">
        <f t="shared" si="28"/>
        <v>Northpower Ltd</v>
      </c>
      <c r="F789" s="74" t="str">
        <f t="shared" si="29"/>
        <v>Whangarei District</v>
      </c>
      <c r="G789" s="74" t="str">
        <f t="shared" si="30"/>
        <v>North Isthmus</v>
      </c>
      <c r="I789" s="74" t="str">
        <f t="shared" si="31"/>
        <v>Northland</v>
      </c>
      <c r="J789" s="74" t="str">
        <f t="shared" si="32"/>
        <v>NOTFOUND</v>
      </c>
    </row>
    <row r="790" spans="1:10" s="74" customFormat="1">
      <c r="A790" s="167">
        <v>2007</v>
      </c>
      <c r="B790" s="167" t="s">
        <v>167</v>
      </c>
      <c r="C790" s="167">
        <v>365</v>
      </c>
      <c r="D790" s="170">
        <v>315.49785000000003</v>
      </c>
      <c r="E790" s="74" t="str">
        <f t="shared" si="28"/>
        <v>Northpower Ltd</v>
      </c>
      <c r="F790" s="74" t="str">
        <f t="shared" si="29"/>
        <v>Whangarei District</v>
      </c>
      <c r="G790" s="74" t="str">
        <f t="shared" si="30"/>
        <v>North Isthmus</v>
      </c>
      <c r="I790" s="74" t="str">
        <f t="shared" si="31"/>
        <v>Northland</v>
      </c>
      <c r="J790" s="74" t="str">
        <f t="shared" si="32"/>
        <v>NOTFOUND</v>
      </c>
    </row>
    <row r="791" spans="1:10" s="74" customFormat="1">
      <c r="A791" s="167">
        <v>2008</v>
      </c>
      <c r="B791" s="167" t="s">
        <v>167</v>
      </c>
      <c r="C791" s="167">
        <v>366</v>
      </c>
      <c r="D791" s="170">
        <v>331.27334999999999</v>
      </c>
      <c r="E791" s="74" t="str">
        <f t="shared" si="28"/>
        <v>Northpower Ltd</v>
      </c>
      <c r="F791" s="74" t="str">
        <f t="shared" si="29"/>
        <v>Whangarei District</v>
      </c>
      <c r="G791" s="74" t="str">
        <f t="shared" si="30"/>
        <v>North Isthmus</v>
      </c>
      <c r="I791" s="74" t="str">
        <f t="shared" si="31"/>
        <v>Northland</v>
      </c>
      <c r="J791" s="74" t="str">
        <f t="shared" si="32"/>
        <v>NOTFOUND</v>
      </c>
    </row>
    <row r="792" spans="1:10" s="74" customFormat="1">
      <c r="A792" s="167">
        <v>2009</v>
      </c>
      <c r="B792" s="167" t="s">
        <v>167</v>
      </c>
      <c r="C792" s="167">
        <v>365</v>
      </c>
      <c r="D792" s="170">
        <v>316.21165000000002</v>
      </c>
      <c r="E792" s="74" t="str">
        <f t="shared" si="28"/>
        <v>Northpower Ltd</v>
      </c>
      <c r="F792" s="74" t="str">
        <f t="shared" si="29"/>
        <v>Whangarei District</v>
      </c>
      <c r="G792" s="74" t="str">
        <f t="shared" si="30"/>
        <v>North Isthmus</v>
      </c>
      <c r="I792" s="74" t="str">
        <f t="shared" si="31"/>
        <v>Northland</v>
      </c>
      <c r="J792" s="74" t="str">
        <f t="shared" si="32"/>
        <v>NOTFOUND</v>
      </c>
    </row>
    <row r="793" spans="1:10" s="74" customFormat="1">
      <c r="A793" s="167">
        <v>2010</v>
      </c>
      <c r="B793" s="167" t="s">
        <v>167</v>
      </c>
      <c r="C793" s="167">
        <v>365</v>
      </c>
      <c r="D793" s="170">
        <v>331.86754999999999</v>
      </c>
      <c r="E793" s="74" t="str">
        <f t="shared" si="28"/>
        <v>Northpower Ltd</v>
      </c>
      <c r="F793" s="74" t="str">
        <f t="shared" si="29"/>
        <v>Whangarei District</v>
      </c>
      <c r="G793" s="74" t="str">
        <f t="shared" si="30"/>
        <v>North Isthmus</v>
      </c>
      <c r="I793" s="74" t="str">
        <f t="shared" si="31"/>
        <v>Northland</v>
      </c>
      <c r="J793" s="74" t="str">
        <f t="shared" si="32"/>
        <v>NOTFOUND</v>
      </c>
    </row>
    <row r="794" spans="1:10" s="74" customFormat="1">
      <c r="A794" s="167">
        <v>2011</v>
      </c>
      <c r="B794" s="167" t="s">
        <v>167</v>
      </c>
      <c r="C794" s="167">
        <v>181</v>
      </c>
      <c r="D794" s="170">
        <v>171.42075</v>
      </c>
      <c r="E794" s="74" t="str">
        <f t="shared" si="28"/>
        <v>Northpower Ltd</v>
      </c>
      <c r="F794" s="74" t="str">
        <f t="shared" si="29"/>
        <v>Whangarei District</v>
      </c>
      <c r="G794" s="74" t="str">
        <f t="shared" si="30"/>
        <v>North Isthmus</v>
      </c>
      <c r="I794" s="74" t="str">
        <f t="shared" si="31"/>
        <v>Northland</v>
      </c>
      <c r="J794" s="74" t="str">
        <f t="shared" si="32"/>
        <v>NOTFOUND</v>
      </c>
    </row>
    <row r="795" spans="1:10" s="74" customFormat="1">
      <c r="A795" s="167">
        <v>2000</v>
      </c>
      <c r="B795" s="167" t="s">
        <v>168</v>
      </c>
      <c r="C795" s="167">
        <v>366</v>
      </c>
      <c r="D795" s="170">
        <v>114.41095</v>
      </c>
      <c r="E795" s="74" t="str">
        <f t="shared" ref="E795:E858" si="33">IF(ISNA(VLOOKUP(B795,$A$338:$D$525,4,FALSE)),"NOTFOUND",VLOOKUP(B795,$A$338:$D$525,4,FALSE))</f>
        <v>Powerco Ltd</v>
      </c>
      <c r="F795" s="74" t="str">
        <f t="shared" si="29"/>
        <v>Wanganui District</v>
      </c>
      <c r="G795" s="74" t="str">
        <f t="shared" si="30"/>
        <v>Central</v>
      </c>
      <c r="I795" s="74" t="str">
        <f t="shared" si="31"/>
        <v>Manawatu-Wanganui</v>
      </c>
      <c r="J795" s="74" t="str">
        <f t="shared" si="32"/>
        <v>Powerco</v>
      </c>
    </row>
    <row r="796" spans="1:10" s="74" customFormat="1">
      <c r="A796" s="167">
        <v>2001</v>
      </c>
      <c r="B796" s="167" t="s">
        <v>168</v>
      </c>
      <c r="C796" s="167">
        <v>365</v>
      </c>
      <c r="D796" s="170">
        <v>118.03085</v>
      </c>
      <c r="E796" s="74" t="str">
        <f t="shared" si="33"/>
        <v>Powerco Ltd</v>
      </c>
      <c r="F796" s="74" t="str">
        <f t="shared" si="29"/>
        <v>Wanganui District</v>
      </c>
      <c r="G796" s="74" t="str">
        <f t="shared" si="30"/>
        <v>Central</v>
      </c>
      <c r="I796" s="74" t="str">
        <f t="shared" si="31"/>
        <v>Manawatu-Wanganui</v>
      </c>
      <c r="J796" s="74" t="str">
        <f t="shared" si="32"/>
        <v>Powerco</v>
      </c>
    </row>
    <row r="797" spans="1:10" s="74" customFormat="1">
      <c r="A797" s="167">
        <v>2002</v>
      </c>
      <c r="B797" s="167" t="s">
        <v>168</v>
      </c>
      <c r="C797" s="167">
        <v>365</v>
      </c>
      <c r="D797" s="170">
        <v>118.78985</v>
      </c>
      <c r="E797" s="74" t="str">
        <f t="shared" si="33"/>
        <v>Powerco Ltd</v>
      </c>
      <c r="F797" s="74" t="str">
        <f t="shared" si="29"/>
        <v>Wanganui District</v>
      </c>
      <c r="G797" s="74" t="str">
        <f t="shared" si="30"/>
        <v>Central</v>
      </c>
      <c r="I797" s="74" t="str">
        <f t="shared" si="31"/>
        <v>Manawatu-Wanganui</v>
      </c>
      <c r="J797" s="74" t="str">
        <f t="shared" si="32"/>
        <v>Powerco</v>
      </c>
    </row>
    <row r="798" spans="1:10" s="74" customFormat="1">
      <c r="A798" s="167">
        <v>2003</v>
      </c>
      <c r="B798" s="167" t="s">
        <v>168</v>
      </c>
      <c r="C798" s="167">
        <v>365</v>
      </c>
      <c r="D798" s="170">
        <v>113.89449999999999</v>
      </c>
      <c r="E798" s="74" t="str">
        <f t="shared" si="33"/>
        <v>Powerco Ltd</v>
      </c>
      <c r="F798" s="74" t="str">
        <f t="shared" si="29"/>
        <v>Wanganui District</v>
      </c>
      <c r="G798" s="74" t="str">
        <f t="shared" si="30"/>
        <v>Central</v>
      </c>
      <c r="I798" s="74" t="str">
        <f t="shared" si="31"/>
        <v>Manawatu-Wanganui</v>
      </c>
      <c r="J798" s="74" t="str">
        <f t="shared" si="32"/>
        <v>Powerco</v>
      </c>
    </row>
    <row r="799" spans="1:10" s="74" customFormat="1">
      <c r="A799" s="167">
        <v>2004</v>
      </c>
      <c r="B799" s="167" t="s">
        <v>168</v>
      </c>
      <c r="C799" s="167">
        <v>366</v>
      </c>
      <c r="D799" s="170">
        <v>120.8946</v>
      </c>
      <c r="E799" s="74" t="str">
        <f t="shared" si="33"/>
        <v>Powerco Ltd</v>
      </c>
      <c r="F799" s="74" t="str">
        <f t="shared" si="29"/>
        <v>Wanganui District</v>
      </c>
      <c r="G799" s="74" t="str">
        <f t="shared" si="30"/>
        <v>Central</v>
      </c>
      <c r="I799" s="74" t="str">
        <f t="shared" si="31"/>
        <v>Manawatu-Wanganui</v>
      </c>
      <c r="J799" s="74" t="str">
        <f t="shared" si="32"/>
        <v>Powerco</v>
      </c>
    </row>
    <row r="800" spans="1:10" s="74" customFormat="1">
      <c r="A800" s="167">
        <v>2005</v>
      </c>
      <c r="B800" s="167" t="s">
        <v>168</v>
      </c>
      <c r="C800" s="167">
        <v>365</v>
      </c>
      <c r="D800" s="170">
        <v>120.6943</v>
      </c>
      <c r="E800" s="74" t="str">
        <f t="shared" si="33"/>
        <v>Powerco Ltd</v>
      </c>
      <c r="F800" s="74" t="str">
        <f t="shared" si="29"/>
        <v>Wanganui District</v>
      </c>
      <c r="G800" s="74" t="str">
        <f t="shared" si="30"/>
        <v>Central</v>
      </c>
      <c r="I800" s="74" t="str">
        <f t="shared" si="31"/>
        <v>Manawatu-Wanganui</v>
      </c>
      <c r="J800" s="74" t="str">
        <f t="shared" si="32"/>
        <v>Powerco</v>
      </c>
    </row>
    <row r="801" spans="1:10" s="74" customFormat="1">
      <c r="A801" s="167">
        <v>2006</v>
      </c>
      <c r="B801" s="167" t="s">
        <v>168</v>
      </c>
      <c r="C801" s="167">
        <v>365</v>
      </c>
      <c r="D801" s="170">
        <v>125.4926</v>
      </c>
      <c r="E801" s="74" t="str">
        <f t="shared" si="33"/>
        <v>Powerco Ltd</v>
      </c>
      <c r="F801" s="74" t="str">
        <f t="shared" si="29"/>
        <v>Wanganui District</v>
      </c>
      <c r="G801" s="74" t="str">
        <f t="shared" si="30"/>
        <v>Central</v>
      </c>
      <c r="I801" s="74" t="str">
        <f t="shared" si="31"/>
        <v>Manawatu-Wanganui</v>
      </c>
      <c r="J801" s="74" t="str">
        <f t="shared" si="32"/>
        <v>Powerco</v>
      </c>
    </row>
    <row r="802" spans="1:10" s="74" customFormat="1">
      <c r="A802" s="167">
        <v>2007</v>
      </c>
      <c r="B802" s="167" t="s">
        <v>168</v>
      </c>
      <c r="C802" s="167">
        <v>365</v>
      </c>
      <c r="D802" s="170">
        <v>127.42010000000001</v>
      </c>
      <c r="E802" s="74" t="str">
        <f t="shared" si="33"/>
        <v>Powerco Ltd</v>
      </c>
      <c r="F802" s="74" t="str">
        <f t="shared" si="29"/>
        <v>Wanganui District</v>
      </c>
      <c r="G802" s="74" t="str">
        <f t="shared" si="30"/>
        <v>Central</v>
      </c>
      <c r="I802" s="74" t="str">
        <f t="shared" si="31"/>
        <v>Manawatu-Wanganui</v>
      </c>
      <c r="J802" s="74" t="str">
        <f t="shared" si="32"/>
        <v>Powerco</v>
      </c>
    </row>
    <row r="803" spans="1:10" s="74" customFormat="1">
      <c r="A803" s="167">
        <v>2008</v>
      </c>
      <c r="B803" s="167" t="s">
        <v>168</v>
      </c>
      <c r="C803" s="167">
        <v>366</v>
      </c>
      <c r="D803" s="170">
        <v>128.10045</v>
      </c>
      <c r="E803" s="74" t="str">
        <f t="shared" si="33"/>
        <v>Powerco Ltd</v>
      </c>
      <c r="F803" s="74" t="str">
        <f t="shared" si="29"/>
        <v>Wanganui District</v>
      </c>
      <c r="G803" s="74" t="str">
        <f t="shared" si="30"/>
        <v>Central</v>
      </c>
      <c r="I803" s="74" t="str">
        <f t="shared" si="31"/>
        <v>Manawatu-Wanganui</v>
      </c>
      <c r="J803" s="74" t="str">
        <f t="shared" si="32"/>
        <v>Powerco</v>
      </c>
    </row>
    <row r="804" spans="1:10" s="74" customFormat="1">
      <c r="A804" s="167">
        <v>2009</v>
      </c>
      <c r="B804" s="167" t="s">
        <v>168</v>
      </c>
      <c r="C804" s="167">
        <v>365</v>
      </c>
      <c r="D804" s="170">
        <v>132.46084999999999</v>
      </c>
      <c r="E804" s="74" t="str">
        <f t="shared" si="33"/>
        <v>Powerco Ltd</v>
      </c>
      <c r="F804" s="74" t="str">
        <f t="shared" si="29"/>
        <v>Wanganui District</v>
      </c>
      <c r="G804" s="74" t="str">
        <f t="shared" si="30"/>
        <v>Central</v>
      </c>
      <c r="I804" s="74" t="str">
        <f t="shared" si="31"/>
        <v>Manawatu-Wanganui</v>
      </c>
      <c r="J804" s="74" t="str">
        <f t="shared" si="32"/>
        <v>Powerco</v>
      </c>
    </row>
    <row r="805" spans="1:10" s="74" customFormat="1">
      <c r="A805" s="167">
        <v>2010</v>
      </c>
      <c r="B805" s="167" t="s">
        <v>168</v>
      </c>
      <c r="C805" s="167">
        <v>365</v>
      </c>
      <c r="D805" s="170">
        <v>134.42894999999999</v>
      </c>
      <c r="E805" s="74" t="str">
        <f t="shared" si="33"/>
        <v>Powerco Ltd</v>
      </c>
      <c r="F805" s="74" t="str">
        <f t="shared" si="29"/>
        <v>Wanganui District</v>
      </c>
      <c r="G805" s="74" t="str">
        <f t="shared" si="30"/>
        <v>Central</v>
      </c>
      <c r="I805" s="74" t="str">
        <f t="shared" si="31"/>
        <v>Manawatu-Wanganui</v>
      </c>
      <c r="J805" s="74" t="str">
        <f t="shared" si="32"/>
        <v>Powerco</v>
      </c>
    </row>
    <row r="806" spans="1:10" s="74" customFormat="1">
      <c r="A806" s="167">
        <v>2011</v>
      </c>
      <c r="B806" s="167" t="s">
        <v>168</v>
      </c>
      <c r="C806" s="167">
        <v>181</v>
      </c>
      <c r="D806" s="170">
        <v>63.395350000000001</v>
      </c>
      <c r="E806" s="74" t="str">
        <f t="shared" si="33"/>
        <v>Powerco Ltd</v>
      </c>
      <c r="F806" s="74" t="str">
        <f t="shared" si="29"/>
        <v>Wanganui District</v>
      </c>
      <c r="G806" s="74" t="str">
        <f t="shared" si="30"/>
        <v>Central</v>
      </c>
      <c r="I806" s="74" t="str">
        <f t="shared" si="31"/>
        <v>Manawatu-Wanganui</v>
      </c>
      <c r="J806" s="74" t="str">
        <f t="shared" si="32"/>
        <v>Powerco</v>
      </c>
    </row>
    <row r="807" spans="1:10" s="74" customFormat="1">
      <c r="A807" s="167">
        <v>2000</v>
      </c>
      <c r="B807" s="167" t="s">
        <v>169</v>
      </c>
      <c r="C807" s="167">
        <v>366</v>
      </c>
      <c r="D807" s="170">
        <v>242.96899999999999</v>
      </c>
      <c r="E807" s="74" t="str">
        <f t="shared" si="33"/>
        <v>Orion New Zealand Limited</v>
      </c>
      <c r="F807" s="74" t="str">
        <f t="shared" si="29"/>
        <v>Christchurch City</v>
      </c>
      <c r="G807" s="74" t="str">
        <f t="shared" si="30"/>
        <v>Canterbury</v>
      </c>
      <c r="I807" s="74" t="str">
        <f t="shared" si="31"/>
        <v>Canterbury</v>
      </c>
      <c r="J807" s="74" t="str">
        <f t="shared" si="32"/>
        <v>Orion</v>
      </c>
    </row>
    <row r="808" spans="1:10" s="74" customFormat="1">
      <c r="A808" s="167">
        <v>2001</v>
      </c>
      <c r="B808" s="167" t="s">
        <v>169</v>
      </c>
      <c r="C808" s="167">
        <v>365</v>
      </c>
      <c r="D808" s="170">
        <v>250.52175</v>
      </c>
      <c r="E808" s="74" t="str">
        <f t="shared" si="33"/>
        <v>Orion New Zealand Limited</v>
      </c>
      <c r="F808" s="74" t="str">
        <f t="shared" ref="F808:F871" si="34">IF(ISNA(VLOOKUP(B808,$A$338:$D$525,2,FALSE)),"NOTFOUND",VLOOKUP(B808,$A$338:$D$525,2,FALSE))</f>
        <v>Christchurch City</v>
      </c>
      <c r="G808" s="74" t="str">
        <f t="shared" ref="G808:G871" si="35">IF(ISNA(VLOOKUP(B808,$A$338:$D$525,3,FALSE)),"NOTFOUND",VLOOKUP(B808,$A$338:$D$525,3,FALSE))</f>
        <v>Canterbury</v>
      </c>
      <c r="I808" s="74" t="str">
        <f t="shared" ref="I808:I871" si="36">IF(ISNA(VLOOKUP(B808,$A$338:$E$525,5,FALSE)),"NOTFOUND",(VLOOKUP(B808,$A$338:$E$525,5,FALSE)))</f>
        <v>Canterbury</v>
      </c>
      <c r="J808" s="74" t="str">
        <f t="shared" ref="J808:J871" si="37">IF(ISNA(VLOOKUP(E808,$A$528:$B$545,2,FALSE)),"NOTFOUND",VLOOKUP(E808,$A$528:$B$545,2,FALSE))</f>
        <v>Orion</v>
      </c>
    </row>
    <row r="809" spans="1:10" s="74" customFormat="1">
      <c r="A809" s="167">
        <v>2002</v>
      </c>
      <c r="B809" s="167" t="s">
        <v>169</v>
      </c>
      <c r="C809" s="167">
        <v>365</v>
      </c>
      <c r="D809" s="170">
        <v>275.96674999999999</v>
      </c>
      <c r="E809" s="74" t="str">
        <f t="shared" si="33"/>
        <v>Orion New Zealand Limited</v>
      </c>
      <c r="F809" s="74" t="str">
        <f t="shared" si="34"/>
        <v>Christchurch City</v>
      </c>
      <c r="G809" s="74" t="str">
        <f t="shared" si="35"/>
        <v>Canterbury</v>
      </c>
      <c r="I809" s="74" t="str">
        <f t="shared" si="36"/>
        <v>Canterbury</v>
      </c>
      <c r="J809" s="74" t="str">
        <f t="shared" si="37"/>
        <v>Orion</v>
      </c>
    </row>
    <row r="810" spans="1:10" s="74" customFormat="1">
      <c r="A810" s="167">
        <v>2003</v>
      </c>
      <c r="B810" s="167" t="s">
        <v>169</v>
      </c>
      <c r="C810" s="167">
        <v>365</v>
      </c>
      <c r="D810" s="170">
        <v>271.45605</v>
      </c>
      <c r="E810" s="74" t="str">
        <f t="shared" si="33"/>
        <v>Orion New Zealand Limited</v>
      </c>
      <c r="F810" s="74" t="str">
        <f t="shared" si="34"/>
        <v>Christchurch City</v>
      </c>
      <c r="G810" s="74" t="str">
        <f t="shared" si="35"/>
        <v>Canterbury</v>
      </c>
      <c r="I810" s="74" t="str">
        <f t="shared" si="36"/>
        <v>Canterbury</v>
      </c>
      <c r="J810" s="74" t="str">
        <f t="shared" si="37"/>
        <v>Orion</v>
      </c>
    </row>
    <row r="811" spans="1:10" s="74" customFormat="1">
      <c r="A811" s="167">
        <v>2004</v>
      </c>
      <c r="B811" s="167" t="s">
        <v>169</v>
      </c>
      <c r="C811" s="167">
        <v>366</v>
      </c>
      <c r="D811" s="170">
        <v>274.32724999999999</v>
      </c>
      <c r="E811" s="74" t="str">
        <f t="shared" si="33"/>
        <v>Orion New Zealand Limited</v>
      </c>
      <c r="F811" s="74" t="str">
        <f t="shared" si="34"/>
        <v>Christchurch City</v>
      </c>
      <c r="G811" s="74" t="str">
        <f t="shared" si="35"/>
        <v>Canterbury</v>
      </c>
      <c r="I811" s="74" t="str">
        <f t="shared" si="36"/>
        <v>Canterbury</v>
      </c>
      <c r="J811" s="74" t="str">
        <f t="shared" si="37"/>
        <v>Orion</v>
      </c>
    </row>
    <row r="812" spans="1:10" s="74" customFormat="1">
      <c r="A812" s="167">
        <v>2005</v>
      </c>
      <c r="B812" s="167" t="s">
        <v>169</v>
      </c>
      <c r="C812" s="167">
        <v>365</v>
      </c>
      <c r="D812" s="170">
        <v>271.72829999999999</v>
      </c>
      <c r="E812" s="74" t="str">
        <f t="shared" si="33"/>
        <v>Orion New Zealand Limited</v>
      </c>
      <c r="F812" s="74" t="str">
        <f t="shared" si="34"/>
        <v>Christchurch City</v>
      </c>
      <c r="G812" s="74" t="str">
        <f t="shared" si="35"/>
        <v>Canterbury</v>
      </c>
      <c r="I812" s="74" t="str">
        <f t="shared" si="36"/>
        <v>Canterbury</v>
      </c>
      <c r="J812" s="74" t="str">
        <f t="shared" si="37"/>
        <v>Orion</v>
      </c>
    </row>
    <row r="813" spans="1:10" s="74" customFormat="1">
      <c r="A813" s="167">
        <v>2006</v>
      </c>
      <c r="B813" s="167" t="s">
        <v>169</v>
      </c>
      <c r="C813" s="167">
        <v>365</v>
      </c>
      <c r="D813" s="170">
        <v>263.07400000000001</v>
      </c>
      <c r="E813" s="74" t="str">
        <f t="shared" si="33"/>
        <v>Orion New Zealand Limited</v>
      </c>
      <c r="F813" s="74" t="str">
        <f t="shared" si="34"/>
        <v>Christchurch City</v>
      </c>
      <c r="G813" s="74" t="str">
        <f t="shared" si="35"/>
        <v>Canterbury</v>
      </c>
      <c r="I813" s="74" t="str">
        <f t="shared" si="36"/>
        <v>Canterbury</v>
      </c>
      <c r="J813" s="74" t="str">
        <f t="shared" si="37"/>
        <v>Orion</v>
      </c>
    </row>
    <row r="814" spans="1:10" s="74" customFormat="1">
      <c r="A814" s="167">
        <v>2007</v>
      </c>
      <c r="B814" s="167" t="s">
        <v>169</v>
      </c>
      <c r="C814" s="167">
        <v>365</v>
      </c>
      <c r="D814" s="170">
        <v>258.75315000000001</v>
      </c>
      <c r="E814" s="74" t="str">
        <f t="shared" si="33"/>
        <v>Orion New Zealand Limited</v>
      </c>
      <c r="F814" s="74" t="str">
        <f t="shared" si="34"/>
        <v>Christchurch City</v>
      </c>
      <c r="G814" s="74" t="str">
        <f t="shared" si="35"/>
        <v>Canterbury</v>
      </c>
      <c r="I814" s="74" t="str">
        <f t="shared" si="36"/>
        <v>Canterbury</v>
      </c>
      <c r="J814" s="74" t="str">
        <f t="shared" si="37"/>
        <v>Orion</v>
      </c>
    </row>
    <row r="815" spans="1:10" s="74" customFormat="1">
      <c r="A815" s="167">
        <v>2008</v>
      </c>
      <c r="B815" s="167" t="s">
        <v>169</v>
      </c>
      <c r="C815" s="167">
        <v>366</v>
      </c>
      <c r="D815" s="170">
        <v>253.35785000000001</v>
      </c>
      <c r="E815" s="74" t="str">
        <f t="shared" si="33"/>
        <v>Orion New Zealand Limited</v>
      </c>
      <c r="F815" s="74" t="str">
        <f t="shared" si="34"/>
        <v>Christchurch City</v>
      </c>
      <c r="G815" s="74" t="str">
        <f t="shared" si="35"/>
        <v>Canterbury</v>
      </c>
      <c r="I815" s="74" t="str">
        <f t="shared" si="36"/>
        <v>Canterbury</v>
      </c>
      <c r="J815" s="74" t="str">
        <f t="shared" si="37"/>
        <v>Orion</v>
      </c>
    </row>
    <row r="816" spans="1:10" s="74" customFormat="1">
      <c r="A816" s="167">
        <v>2009</v>
      </c>
      <c r="B816" s="167" t="s">
        <v>169</v>
      </c>
      <c r="C816" s="167">
        <v>365</v>
      </c>
      <c r="D816" s="170">
        <v>218.71815000000001</v>
      </c>
      <c r="E816" s="74" t="str">
        <f t="shared" si="33"/>
        <v>Orion New Zealand Limited</v>
      </c>
      <c r="F816" s="74" t="str">
        <f t="shared" si="34"/>
        <v>Christchurch City</v>
      </c>
      <c r="G816" s="74" t="str">
        <f t="shared" si="35"/>
        <v>Canterbury</v>
      </c>
      <c r="I816" s="74" t="str">
        <f t="shared" si="36"/>
        <v>Canterbury</v>
      </c>
      <c r="J816" s="74" t="str">
        <f t="shared" si="37"/>
        <v>Orion</v>
      </c>
    </row>
    <row r="817" spans="1:10" s="74" customFormat="1">
      <c r="A817" s="167">
        <v>2010</v>
      </c>
      <c r="B817" s="167" t="s">
        <v>169</v>
      </c>
      <c r="C817" s="167">
        <v>365</v>
      </c>
      <c r="D817" s="170">
        <v>209.90960000000001</v>
      </c>
      <c r="E817" s="74" t="str">
        <f t="shared" si="33"/>
        <v>Orion New Zealand Limited</v>
      </c>
      <c r="F817" s="74" t="str">
        <f t="shared" si="34"/>
        <v>Christchurch City</v>
      </c>
      <c r="G817" s="74" t="str">
        <f t="shared" si="35"/>
        <v>Canterbury</v>
      </c>
      <c r="I817" s="74" t="str">
        <f t="shared" si="36"/>
        <v>Canterbury</v>
      </c>
      <c r="J817" s="74" t="str">
        <f t="shared" si="37"/>
        <v>Orion</v>
      </c>
    </row>
    <row r="818" spans="1:10" s="74" customFormat="1">
      <c r="A818" s="167">
        <v>2011</v>
      </c>
      <c r="B818" s="167" t="s">
        <v>169</v>
      </c>
      <c r="C818" s="167">
        <v>181</v>
      </c>
      <c r="D818" s="170">
        <v>86.461399999999998</v>
      </c>
      <c r="E818" s="74" t="str">
        <f t="shared" si="33"/>
        <v>Orion New Zealand Limited</v>
      </c>
      <c r="F818" s="74" t="str">
        <f t="shared" si="34"/>
        <v>Christchurch City</v>
      </c>
      <c r="G818" s="74" t="str">
        <f t="shared" si="35"/>
        <v>Canterbury</v>
      </c>
      <c r="I818" s="74" t="str">
        <f t="shared" si="36"/>
        <v>Canterbury</v>
      </c>
      <c r="J818" s="74" t="str">
        <f t="shared" si="37"/>
        <v>Orion</v>
      </c>
    </row>
    <row r="819" spans="1:10" s="74" customFormat="1">
      <c r="A819" s="167">
        <v>2000</v>
      </c>
      <c r="B819" s="167" t="s">
        <v>170</v>
      </c>
      <c r="C819" s="167">
        <v>366</v>
      </c>
      <c r="D819" s="170">
        <v>395.86115000000001</v>
      </c>
      <c r="E819" s="74" t="str">
        <f t="shared" si="33"/>
        <v>Orion New Zealand Limited</v>
      </c>
      <c r="F819" s="74" t="str">
        <f t="shared" si="34"/>
        <v>Christchurch City</v>
      </c>
      <c r="G819" s="74" t="str">
        <f t="shared" si="35"/>
        <v>Canterbury</v>
      </c>
      <c r="I819" s="74" t="str">
        <f t="shared" si="36"/>
        <v>Canterbury</v>
      </c>
      <c r="J819" s="74" t="str">
        <f t="shared" si="37"/>
        <v>Orion</v>
      </c>
    </row>
    <row r="820" spans="1:10" s="74" customFormat="1">
      <c r="A820" s="167">
        <v>2001</v>
      </c>
      <c r="B820" s="167" t="s">
        <v>170</v>
      </c>
      <c r="C820" s="167">
        <v>365</v>
      </c>
      <c r="D820" s="170">
        <v>470.10944999999998</v>
      </c>
      <c r="E820" s="74" t="str">
        <f t="shared" si="33"/>
        <v>Orion New Zealand Limited</v>
      </c>
      <c r="F820" s="74" t="str">
        <f t="shared" si="34"/>
        <v>Christchurch City</v>
      </c>
      <c r="G820" s="74" t="str">
        <f t="shared" si="35"/>
        <v>Canterbury</v>
      </c>
      <c r="I820" s="74" t="str">
        <f t="shared" si="36"/>
        <v>Canterbury</v>
      </c>
      <c r="J820" s="74" t="str">
        <f t="shared" si="37"/>
        <v>Orion</v>
      </c>
    </row>
    <row r="821" spans="1:10" s="74" customFormat="1">
      <c r="A821" s="167">
        <v>2002</v>
      </c>
      <c r="B821" s="167" t="s">
        <v>170</v>
      </c>
      <c r="C821" s="167">
        <v>365</v>
      </c>
      <c r="D821" s="170">
        <v>447.68804999999998</v>
      </c>
      <c r="E821" s="74" t="str">
        <f t="shared" si="33"/>
        <v>Orion New Zealand Limited</v>
      </c>
      <c r="F821" s="74" t="str">
        <f t="shared" si="34"/>
        <v>Christchurch City</v>
      </c>
      <c r="G821" s="74" t="str">
        <f t="shared" si="35"/>
        <v>Canterbury</v>
      </c>
      <c r="I821" s="74" t="str">
        <f t="shared" si="36"/>
        <v>Canterbury</v>
      </c>
      <c r="J821" s="74" t="str">
        <f t="shared" si="37"/>
        <v>Orion</v>
      </c>
    </row>
    <row r="822" spans="1:10" s="74" customFormat="1">
      <c r="A822" s="167">
        <v>2003</v>
      </c>
      <c r="B822" s="167" t="s">
        <v>170</v>
      </c>
      <c r="C822" s="167">
        <v>365</v>
      </c>
      <c r="D822" s="170">
        <v>471.1422</v>
      </c>
      <c r="E822" s="74" t="str">
        <f t="shared" si="33"/>
        <v>Orion New Zealand Limited</v>
      </c>
      <c r="F822" s="74" t="str">
        <f t="shared" si="34"/>
        <v>Christchurch City</v>
      </c>
      <c r="G822" s="74" t="str">
        <f t="shared" si="35"/>
        <v>Canterbury</v>
      </c>
      <c r="I822" s="74" t="str">
        <f t="shared" si="36"/>
        <v>Canterbury</v>
      </c>
      <c r="J822" s="74" t="str">
        <f t="shared" si="37"/>
        <v>Orion</v>
      </c>
    </row>
    <row r="823" spans="1:10" s="74" customFormat="1">
      <c r="A823" s="167">
        <v>2004</v>
      </c>
      <c r="B823" s="167" t="s">
        <v>170</v>
      </c>
      <c r="C823" s="167">
        <v>366</v>
      </c>
      <c r="D823" s="170">
        <v>487.13735000000003</v>
      </c>
      <c r="E823" s="74" t="str">
        <f t="shared" si="33"/>
        <v>Orion New Zealand Limited</v>
      </c>
      <c r="F823" s="74" t="str">
        <f t="shared" si="34"/>
        <v>Christchurch City</v>
      </c>
      <c r="G823" s="74" t="str">
        <f t="shared" si="35"/>
        <v>Canterbury</v>
      </c>
      <c r="I823" s="74" t="str">
        <f t="shared" si="36"/>
        <v>Canterbury</v>
      </c>
      <c r="J823" s="74" t="str">
        <f t="shared" si="37"/>
        <v>Orion</v>
      </c>
    </row>
    <row r="824" spans="1:10" s="74" customFormat="1">
      <c r="A824" s="167">
        <v>2005</v>
      </c>
      <c r="B824" s="167" t="s">
        <v>170</v>
      </c>
      <c r="C824" s="167">
        <v>365</v>
      </c>
      <c r="D824" s="170">
        <v>483.22365000000002</v>
      </c>
      <c r="E824" s="74" t="str">
        <f t="shared" si="33"/>
        <v>Orion New Zealand Limited</v>
      </c>
      <c r="F824" s="74" t="str">
        <f t="shared" si="34"/>
        <v>Christchurch City</v>
      </c>
      <c r="G824" s="74" t="str">
        <f t="shared" si="35"/>
        <v>Canterbury</v>
      </c>
      <c r="I824" s="74" t="str">
        <f t="shared" si="36"/>
        <v>Canterbury</v>
      </c>
      <c r="J824" s="74" t="str">
        <f t="shared" si="37"/>
        <v>Orion</v>
      </c>
    </row>
    <row r="825" spans="1:10" s="74" customFormat="1">
      <c r="A825" s="167">
        <v>2006</v>
      </c>
      <c r="B825" s="167" t="s">
        <v>170</v>
      </c>
      <c r="C825" s="167">
        <v>365</v>
      </c>
      <c r="D825" s="170">
        <v>500.40154999999999</v>
      </c>
      <c r="E825" s="74" t="str">
        <f t="shared" si="33"/>
        <v>Orion New Zealand Limited</v>
      </c>
      <c r="F825" s="74" t="str">
        <f t="shared" si="34"/>
        <v>Christchurch City</v>
      </c>
      <c r="G825" s="74" t="str">
        <f t="shared" si="35"/>
        <v>Canterbury</v>
      </c>
      <c r="I825" s="74" t="str">
        <f t="shared" si="36"/>
        <v>Canterbury</v>
      </c>
      <c r="J825" s="74" t="str">
        <f t="shared" si="37"/>
        <v>Orion</v>
      </c>
    </row>
    <row r="826" spans="1:10" s="74" customFormat="1">
      <c r="A826" s="167">
        <v>2007</v>
      </c>
      <c r="B826" s="167" t="s">
        <v>170</v>
      </c>
      <c r="C826" s="167">
        <v>365</v>
      </c>
      <c r="D826" s="170">
        <v>521.28795000000002</v>
      </c>
      <c r="E826" s="74" t="str">
        <f t="shared" si="33"/>
        <v>Orion New Zealand Limited</v>
      </c>
      <c r="F826" s="74" t="str">
        <f t="shared" si="34"/>
        <v>Christchurch City</v>
      </c>
      <c r="G826" s="74" t="str">
        <f t="shared" si="35"/>
        <v>Canterbury</v>
      </c>
      <c r="I826" s="74" t="str">
        <f t="shared" si="36"/>
        <v>Canterbury</v>
      </c>
      <c r="J826" s="74" t="str">
        <f t="shared" si="37"/>
        <v>Orion</v>
      </c>
    </row>
    <row r="827" spans="1:10" s="74" customFormat="1">
      <c r="A827" s="167">
        <v>2008</v>
      </c>
      <c r="B827" s="167" t="s">
        <v>170</v>
      </c>
      <c r="C827" s="167">
        <v>366</v>
      </c>
      <c r="D827" s="170">
        <v>520.53935000000001</v>
      </c>
      <c r="E827" s="74" t="str">
        <f t="shared" si="33"/>
        <v>Orion New Zealand Limited</v>
      </c>
      <c r="F827" s="74" t="str">
        <f t="shared" si="34"/>
        <v>Christchurch City</v>
      </c>
      <c r="G827" s="74" t="str">
        <f t="shared" si="35"/>
        <v>Canterbury</v>
      </c>
      <c r="I827" s="74" t="str">
        <f t="shared" si="36"/>
        <v>Canterbury</v>
      </c>
      <c r="J827" s="74" t="str">
        <f t="shared" si="37"/>
        <v>Orion</v>
      </c>
    </row>
    <row r="828" spans="1:10" s="74" customFormat="1">
      <c r="A828" s="167">
        <v>2009</v>
      </c>
      <c r="B828" s="167" t="s">
        <v>170</v>
      </c>
      <c r="C828" s="167">
        <v>365</v>
      </c>
      <c r="D828" s="170">
        <v>580.2835</v>
      </c>
      <c r="E828" s="74" t="str">
        <f t="shared" si="33"/>
        <v>Orion New Zealand Limited</v>
      </c>
      <c r="F828" s="74" t="str">
        <f t="shared" si="34"/>
        <v>Christchurch City</v>
      </c>
      <c r="G828" s="74" t="str">
        <f t="shared" si="35"/>
        <v>Canterbury</v>
      </c>
      <c r="I828" s="74" t="str">
        <f t="shared" si="36"/>
        <v>Canterbury</v>
      </c>
      <c r="J828" s="74" t="str">
        <f t="shared" si="37"/>
        <v>Orion</v>
      </c>
    </row>
    <row r="829" spans="1:10" s="74" customFormat="1">
      <c r="A829" s="167">
        <v>2010</v>
      </c>
      <c r="B829" s="167" t="s">
        <v>170</v>
      </c>
      <c r="C829" s="167">
        <v>365</v>
      </c>
      <c r="D829" s="170">
        <v>542.00540000000001</v>
      </c>
      <c r="E829" s="74" t="str">
        <f t="shared" si="33"/>
        <v>Orion New Zealand Limited</v>
      </c>
      <c r="F829" s="74" t="str">
        <f t="shared" si="34"/>
        <v>Christchurch City</v>
      </c>
      <c r="G829" s="74" t="str">
        <f t="shared" si="35"/>
        <v>Canterbury</v>
      </c>
      <c r="I829" s="74" t="str">
        <f t="shared" si="36"/>
        <v>Canterbury</v>
      </c>
      <c r="J829" s="74" t="str">
        <f t="shared" si="37"/>
        <v>Orion</v>
      </c>
    </row>
    <row r="830" spans="1:10" s="74" customFormat="1">
      <c r="A830" s="167">
        <v>2011</v>
      </c>
      <c r="B830" s="167" t="s">
        <v>170</v>
      </c>
      <c r="C830" s="167">
        <v>181</v>
      </c>
      <c r="D830" s="170">
        <v>195.61185</v>
      </c>
      <c r="E830" s="74" t="str">
        <f t="shared" si="33"/>
        <v>Orion New Zealand Limited</v>
      </c>
      <c r="F830" s="74" t="str">
        <f t="shared" si="34"/>
        <v>Christchurch City</v>
      </c>
      <c r="G830" s="74" t="str">
        <f t="shared" si="35"/>
        <v>Canterbury</v>
      </c>
      <c r="I830" s="74" t="str">
        <f t="shared" si="36"/>
        <v>Canterbury</v>
      </c>
      <c r="J830" s="74" t="str">
        <f t="shared" si="37"/>
        <v>Orion</v>
      </c>
    </row>
    <row r="831" spans="1:10" s="74" customFormat="1">
      <c r="A831" s="167">
        <v>2000</v>
      </c>
      <c r="B831" s="167" t="s">
        <v>171</v>
      </c>
      <c r="C831" s="167">
        <v>366</v>
      </c>
      <c r="D831" s="170">
        <v>0.40734999999999999</v>
      </c>
      <c r="E831" s="74" t="str">
        <f t="shared" si="33"/>
        <v>NOTFOUND</v>
      </c>
      <c r="F831" s="74" t="str">
        <f t="shared" si="34"/>
        <v>NOTFOUND</v>
      </c>
      <c r="G831" s="74" t="str">
        <f t="shared" si="35"/>
        <v>NOTFOUND</v>
      </c>
      <c r="I831" s="74" t="str">
        <f t="shared" si="36"/>
        <v>NOTFOUND</v>
      </c>
      <c r="J831" s="74" t="str">
        <f t="shared" si="37"/>
        <v>NOTFOUND</v>
      </c>
    </row>
    <row r="832" spans="1:10" s="74" customFormat="1">
      <c r="A832" s="167">
        <v>2001</v>
      </c>
      <c r="B832" s="167" t="s">
        <v>171</v>
      </c>
      <c r="C832" s="167">
        <v>365</v>
      </c>
      <c r="D832" s="170">
        <v>0.50090000000000001</v>
      </c>
      <c r="E832" s="74" t="str">
        <f t="shared" si="33"/>
        <v>NOTFOUND</v>
      </c>
      <c r="F832" s="74" t="str">
        <f t="shared" si="34"/>
        <v>NOTFOUND</v>
      </c>
      <c r="G832" s="74" t="str">
        <f t="shared" si="35"/>
        <v>NOTFOUND</v>
      </c>
      <c r="I832" s="74" t="str">
        <f t="shared" si="36"/>
        <v>NOTFOUND</v>
      </c>
      <c r="J832" s="74" t="str">
        <f t="shared" si="37"/>
        <v>NOTFOUND</v>
      </c>
    </row>
    <row r="833" spans="1:10" s="74" customFormat="1">
      <c r="A833" s="167">
        <v>2002</v>
      </c>
      <c r="B833" s="167" t="s">
        <v>171</v>
      </c>
      <c r="C833" s="167">
        <v>365</v>
      </c>
      <c r="D833" s="170">
        <v>0.53405000000000002</v>
      </c>
      <c r="E833" s="74" t="str">
        <f t="shared" si="33"/>
        <v>NOTFOUND</v>
      </c>
      <c r="F833" s="74" t="str">
        <f t="shared" si="34"/>
        <v>NOTFOUND</v>
      </c>
      <c r="G833" s="74" t="str">
        <f t="shared" si="35"/>
        <v>NOTFOUND</v>
      </c>
      <c r="I833" s="74" t="str">
        <f t="shared" si="36"/>
        <v>NOTFOUND</v>
      </c>
      <c r="J833" s="74" t="str">
        <f t="shared" si="37"/>
        <v>NOTFOUND</v>
      </c>
    </row>
    <row r="834" spans="1:10" s="74" customFormat="1">
      <c r="A834" s="167">
        <v>2003</v>
      </c>
      <c r="B834" s="167" t="s">
        <v>171</v>
      </c>
      <c r="C834" s="167">
        <v>365</v>
      </c>
      <c r="D834" s="170">
        <v>0.30095</v>
      </c>
      <c r="E834" s="74" t="str">
        <f t="shared" si="33"/>
        <v>NOTFOUND</v>
      </c>
      <c r="F834" s="74" t="str">
        <f t="shared" si="34"/>
        <v>NOTFOUND</v>
      </c>
      <c r="G834" s="74" t="str">
        <f t="shared" si="35"/>
        <v>NOTFOUND</v>
      </c>
      <c r="I834" s="74" t="str">
        <f t="shared" si="36"/>
        <v>NOTFOUND</v>
      </c>
      <c r="J834" s="74" t="str">
        <f t="shared" si="37"/>
        <v>NOTFOUND</v>
      </c>
    </row>
    <row r="835" spans="1:10" s="74" customFormat="1">
      <c r="A835" s="167">
        <v>2004</v>
      </c>
      <c r="B835" s="167" t="s">
        <v>171</v>
      </c>
      <c r="C835" s="167">
        <v>366</v>
      </c>
      <c r="D835" s="170">
        <v>0.41670000000000001</v>
      </c>
      <c r="E835" s="74" t="str">
        <f t="shared" si="33"/>
        <v>NOTFOUND</v>
      </c>
      <c r="F835" s="74" t="str">
        <f t="shared" si="34"/>
        <v>NOTFOUND</v>
      </c>
      <c r="G835" s="74" t="str">
        <f t="shared" si="35"/>
        <v>NOTFOUND</v>
      </c>
      <c r="I835" s="74" t="str">
        <f t="shared" si="36"/>
        <v>NOTFOUND</v>
      </c>
      <c r="J835" s="74" t="str">
        <f t="shared" si="37"/>
        <v>NOTFOUND</v>
      </c>
    </row>
    <row r="836" spans="1:10" s="74" customFormat="1">
      <c r="A836" s="167">
        <v>2005</v>
      </c>
      <c r="B836" s="167" t="s">
        <v>171</v>
      </c>
      <c r="C836" s="167">
        <v>365</v>
      </c>
      <c r="D836" s="170">
        <v>0.29454999999999998</v>
      </c>
      <c r="E836" s="74" t="str">
        <f t="shared" si="33"/>
        <v>NOTFOUND</v>
      </c>
      <c r="F836" s="74" t="str">
        <f t="shared" si="34"/>
        <v>NOTFOUND</v>
      </c>
      <c r="G836" s="74" t="str">
        <f t="shared" si="35"/>
        <v>NOTFOUND</v>
      </c>
      <c r="I836" s="74" t="str">
        <f t="shared" si="36"/>
        <v>NOTFOUND</v>
      </c>
      <c r="J836" s="74" t="str">
        <f t="shared" si="37"/>
        <v>NOTFOUND</v>
      </c>
    </row>
    <row r="837" spans="1:10" s="74" customFormat="1">
      <c r="A837" s="167">
        <v>2006</v>
      </c>
      <c r="B837" s="167" t="s">
        <v>171</v>
      </c>
      <c r="C837" s="167">
        <v>365</v>
      </c>
      <c r="D837" s="170">
        <v>0.44814999999999999</v>
      </c>
      <c r="E837" s="74" t="str">
        <f t="shared" si="33"/>
        <v>NOTFOUND</v>
      </c>
      <c r="F837" s="74" t="str">
        <f t="shared" si="34"/>
        <v>NOTFOUND</v>
      </c>
      <c r="G837" s="74" t="str">
        <f t="shared" si="35"/>
        <v>NOTFOUND</v>
      </c>
      <c r="I837" s="74" t="str">
        <f t="shared" si="36"/>
        <v>NOTFOUND</v>
      </c>
      <c r="J837" s="74" t="str">
        <f t="shared" si="37"/>
        <v>NOTFOUND</v>
      </c>
    </row>
    <row r="838" spans="1:10" s="74" customFormat="1">
      <c r="A838" s="167">
        <v>2007</v>
      </c>
      <c r="B838" s="167" t="s">
        <v>171</v>
      </c>
      <c r="C838" s="167">
        <v>365</v>
      </c>
      <c r="D838" s="170">
        <v>0.46810000000000002</v>
      </c>
      <c r="E838" s="74" t="str">
        <f t="shared" si="33"/>
        <v>NOTFOUND</v>
      </c>
      <c r="F838" s="74" t="str">
        <f t="shared" si="34"/>
        <v>NOTFOUND</v>
      </c>
      <c r="G838" s="74" t="str">
        <f t="shared" si="35"/>
        <v>NOTFOUND</v>
      </c>
      <c r="I838" s="74" t="str">
        <f t="shared" si="36"/>
        <v>NOTFOUND</v>
      </c>
      <c r="J838" s="74" t="str">
        <f t="shared" si="37"/>
        <v>NOTFOUND</v>
      </c>
    </row>
    <row r="839" spans="1:10" s="74" customFormat="1">
      <c r="A839" s="167">
        <v>2008</v>
      </c>
      <c r="B839" s="167" t="s">
        <v>171</v>
      </c>
      <c r="C839" s="167">
        <v>366</v>
      </c>
      <c r="D839" s="170">
        <v>0.61250000000000004</v>
      </c>
      <c r="E839" s="74" t="str">
        <f t="shared" si="33"/>
        <v>NOTFOUND</v>
      </c>
      <c r="F839" s="74" t="str">
        <f t="shared" si="34"/>
        <v>NOTFOUND</v>
      </c>
      <c r="G839" s="74" t="str">
        <f t="shared" si="35"/>
        <v>NOTFOUND</v>
      </c>
      <c r="I839" s="74" t="str">
        <f t="shared" si="36"/>
        <v>NOTFOUND</v>
      </c>
      <c r="J839" s="74" t="str">
        <f t="shared" si="37"/>
        <v>NOTFOUND</v>
      </c>
    </row>
    <row r="840" spans="1:10" s="74" customFormat="1">
      <c r="A840" s="167">
        <v>2009</v>
      </c>
      <c r="B840" s="167" t="s">
        <v>171</v>
      </c>
      <c r="C840" s="167">
        <v>365</v>
      </c>
      <c r="D840" s="170">
        <v>0.66095000000000004</v>
      </c>
      <c r="E840" s="74" t="str">
        <f t="shared" si="33"/>
        <v>NOTFOUND</v>
      </c>
      <c r="F840" s="74" t="str">
        <f t="shared" si="34"/>
        <v>NOTFOUND</v>
      </c>
      <c r="G840" s="74" t="str">
        <f t="shared" si="35"/>
        <v>NOTFOUND</v>
      </c>
      <c r="I840" s="74" t="str">
        <f t="shared" si="36"/>
        <v>NOTFOUND</v>
      </c>
      <c r="J840" s="74" t="str">
        <f t="shared" si="37"/>
        <v>NOTFOUND</v>
      </c>
    </row>
    <row r="841" spans="1:10" s="74" customFormat="1">
      <c r="A841" s="167">
        <v>2010</v>
      </c>
      <c r="B841" s="167" t="s">
        <v>171</v>
      </c>
      <c r="C841" s="167">
        <v>365</v>
      </c>
      <c r="D841" s="170">
        <v>0.47525000000000001</v>
      </c>
      <c r="E841" s="74" t="str">
        <f t="shared" si="33"/>
        <v>NOTFOUND</v>
      </c>
      <c r="F841" s="74" t="str">
        <f t="shared" si="34"/>
        <v>NOTFOUND</v>
      </c>
      <c r="G841" s="74" t="str">
        <f t="shared" si="35"/>
        <v>NOTFOUND</v>
      </c>
      <c r="I841" s="74" t="str">
        <f t="shared" si="36"/>
        <v>NOTFOUND</v>
      </c>
      <c r="J841" s="74" t="str">
        <f t="shared" si="37"/>
        <v>NOTFOUND</v>
      </c>
    </row>
    <row r="842" spans="1:10" s="74" customFormat="1">
      <c r="A842" s="167">
        <v>2011</v>
      </c>
      <c r="B842" s="167" t="s">
        <v>171</v>
      </c>
      <c r="C842" s="167">
        <v>181</v>
      </c>
      <c r="D842" s="170">
        <v>0.27925</v>
      </c>
      <c r="E842" s="74" t="str">
        <f t="shared" si="33"/>
        <v>NOTFOUND</v>
      </c>
      <c r="F842" s="74" t="str">
        <f t="shared" si="34"/>
        <v>NOTFOUND</v>
      </c>
      <c r="G842" s="74" t="str">
        <f t="shared" si="35"/>
        <v>NOTFOUND</v>
      </c>
      <c r="I842" s="74" t="str">
        <f t="shared" si="36"/>
        <v>NOTFOUND</v>
      </c>
      <c r="J842" s="74" t="str">
        <f t="shared" si="37"/>
        <v>NOTFOUND</v>
      </c>
    </row>
    <row r="843" spans="1:10" s="74" customFormat="1">
      <c r="A843" s="167">
        <v>2000</v>
      </c>
      <c r="B843" s="167" t="s">
        <v>172</v>
      </c>
      <c r="C843" s="167">
        <v>366</v>
      </c>
      <c r="D843" s="170">
        <v>38.351950000000002</v>
      </c>
      <c r="E843" s="74" t="str">
        <f t="shared" si="33"/>
        <v>NOTFOUND</v>
      </c>
      <c r="F843" s="74" t="str">
        <f t="shared" si="34"/>
        <v>NOTFOUND</v>
      </c>
      <c r="G843" s="74" t="str">
        <f t="shared" si="35"/>
        <v>NOTFOUND</v>
      </c>
      <c r="I843" s="74" t="str">
        <f t="shared" si="36"/>
        <v>NOTFOUND</v>
      </c>
      <c r="J843" s="74" t="str">
        <f t="shared" si="37"/>
        <v>NOTFOUND</v>
      </c>
    </row>
    <row r="844" spans="1:10" s="74" customFormat="1">
      <c r="A844" s="167">
        <v>2001</v>
      </c>
      <c r="B844" s="167" t="s">
        <v>172</v>
      </c>
      <c r="C844" s="167">
        <v>304</v>
      </c>
      <c r="D844" s="170">
        <v>31.628050000000002</v>
      </c>
      <c r="E844" s="74" t="str">
        <f t="shared" si="33"/>
        <v>NOTFOUND</v>
      </c>
      <c r="F844" s="74" t="str">
        <f t="shared" si="34"/>
        <v>NOTFOUND</v>
      </c>
      <c r="G844" s="74" t="str">
        <f t="shared" si="35"/>
        <v>NOTFOUND</v>
      </c>
      <c r="I844" s="74" t="str">
        <f t="shared" si="36"/>
        <v>NOTFOUND</v>
      </c>
      <c r="J844" s="74" t="str">
        <f t="shared" si="37"/>
        <v>NOTFOUND</v>
      </c>
    </row>
    <row r="845" spans="1:10" s="74" customFormat="1">
      <c r="A845" s="167">
        <v>2000</v>
      </c>
      <c r="B845" s="167" t="s">
        <v>173</v>
      </c>
      <c r="C845" s="167">
        <v>366</v>
      </c>
      <c r="D845" s="170">
        <v>157.90700000000001</v>
      </c>
      <c r="E845" s="74" t="str">
        <f t="shared" si="33"/>
        <v>Waipa Power Ltd</v>
      </c>
      <c r="F845" s="74" t="str">
        <f t="shared" si="34"/>
        <v>Waipa District</v>
      </c>
      <c r="G845" s="74" t="str">
        <f t="shared" si="35"/>
        <v>Waikato</v>
      </c>
      <c r="I845" s="74" t="str">
        <f t="shared" si="36"/>
        <v>Waikato</v>
      </c>
      <c r="J845" s="74" t="str">
        <f t="shared" si="37"/>
        <v>NOTFOUND</v>
      </c>
    </row>
    <row r="846" spans="1:10" s="74" customFormat="1">
      <c r="A846" s="167">
        <v>2001</v>
      </c>
      <c r="B846" s="167" t="s">
        <v>173</v>
      </c>
      <c r="C846" s="167">
        <v>365</v>
      </c>
      <c r="D846" s="170">
        <v>166.93035</v>
      </c>
      <c r="E846" s="74" t="str">
        <f t="shared" si="33"/>
        <v>Waipa Power Ltd</v>
      </c>
      <c r="F846" s="74" t="str">
        <f t="shared" si="34"/>
        <v>Waipa District</v>
      </c>
      <c r="G846" s="74" t="str">
        <f t="shared" si="35"/>
        <v>Waikato</v>
      </c>
      <c r="I846" s="74" t="str">
        <f t="shared" si="36"/>
        <v>Waikato</v>
      </c>
      <c r="J846" s="74" t="str">
        <f t="shared" si="37"/>
        <v>NOTFOUND</v>
      </c>
    </row>
    <row r="847" spans="1:10" s="74" customFormat="1">
      <c r="A847" s="167">
        <v>2002</v>
      </c>
      <c r="B847" s="167" t="s">
        <v>173</v>
      </c>
      <c r="C847" s="167">
        <v>365</v>
      </c>
      <c r="D847" s="170">
        <v>170.33690000000001</v>
      </c>
      <c r="E847" s="74" t="str">
        <f t="shared" si="33"/>
        <v>Waipa Power Ltd</v>
      </c>
      <c r="F847" s="74" t="str">
        <f t="shared" si="34"/>
        <v>Waipa District</v>
      </c>
      <c r="G847" s="74" t="str">
        <f t="shared" si="35"/>
        <v>Waikato</v>
      </c>
      <c r="I847" s="74" t="str">
        <f t="shared" si="36"/>
        <v>Waikato</v>
      </c>
      <c r="J847" s="74" t="str">
        <f t="shared" si="37"/>
        <v>NOTFOUND</v>
      </c>
    </row>
    <row r="848" spans="1:10" s="74" customFormat="1">
      <c r="A848" s="167">
        <v>2003</v>
      </c>
      <c r="B848" s="167" t="s">
        <v>173</v>
      </c>
      <c r="C848" s="167">
        <v>365</v>
      </c>
      <c r="D848" s="170">
        <v>168.34110000000001</v>
      </c>
      <c r="E848" s="74" t="str">
        <f t="shared" si="33"/>
        <v>Waipa Power Ltd</v>
      </c>
      <c r="F848" s="74" t="str">
        <f t="shared" si="34"/>
        <v>Waipa District</v>
      </c>
      <c r="G848" s="74" t="str">
        <f t="shared" si="35"/>
        <v>Waikato</v>
      </c>
      <c r="I848" s="74" t="str">
        <f t="shared" si="36"/>
        <v>Waikato</v>
      </c>
      <c r="J848" s="74" t="str">
        <f t="shared" si="37"/>
        <v>NOTFOUND</v>
      </c>
    </row>
    <row r="849" spans="1:10" s="74" customFormat="1">
      <c r="A849" s="167">
        <v>2004</v>
      </c>
      <c r="B849" s="167" t="s">
        <v>173</v>
      </c>
      <c r="C849" s="167">
        <v>366</v>
      </c>
      <c r="D849" s="170">
        <v>179.50534999999999</v>
      </c>
      <c r="E849" s="74" t="str">
        <f t="shared" si="33"/>
        <v>Waipa Power Ltd</v>
      </c>
      <c r="F849" s="74" t="str">
        <f t="shared" si="34"/>
        <v>Waipa District</v>
      </c>
      <c r="G849" s="74" t="str">
        <f t="shared" si="35"/>
        <v>Waikato</v>
      </c>
      <c r="I849" s="74" t="str">
        <f t="shared" si="36"/>
        <v>Waikato</v>
      </c>
      <c r="J849" s="74" t="str">
        <f t="shared" si="37"/>
        <v>NOTFOUND</v>
      </c>
    </row>
    <row r="850" spans="1:10" s="74" customFormat="1">
      <c r="A850" s="167">
        <v>2005</v>
      </c>
      <c r="B850" s="167" t="s">
        <v>173</v>
      </c>
      <c r="C850" s="167">
        <v>365</v>
      </c>
      <c r="D850" s="170">
        <v>178.35400000000001</v>
      </c>
      <c r="E850" s="74" t="str">
        <f t="shared" si="33"/>
        <v>Waipa Power Ltd</v>
      </c>
      <c r="F850" s="74" t="str">
        <f t="shared" si="34"/>
        <v>Waipa District</v>
      </c>
      <c r="G850" s="74" t="str">
        <f t="shared" si="35"/>
        <v>Waikato</v>
      </c>
      <c r="I850" s="74" t="str">
        <f t="shared" si="36"/>
        <v>Waikato</v>
      </c>
      <c r="J850" s="74" t="str">
        <f t="shared" si="37"/>
        <v>NOTFOUND</v>
      </c>
    </row>
    <row r="851" spans="1:10" s="74" customFormat="1">
      <c r="A851" s="167">
        <v>2006</v>
      </c>
      <c r="B851" s="167" t="s">
        <v>173</v>
      </c>
      <c r="C851" s="167">
        <v>365</v>
      </c>
      <c r="D851" s="170">
        <v>186.47540000000001</v>
      </c>
      <c r="E851" s="74" t="str">
        <f t="shared" si="33"/>
        <v>Waipa Power Ltd</v>
      </c>
      <c r="F851" s="74" t="str">
        <f t="shared" si="34"/>
        <v>Waipa District</v>
      </c>
      <c r="G851" s="74" t="str">
        <f t="shared" si="35"/>
        <v>Waikato</v>
      </c>
      <c r="I851" s="74" t="str">
        <f t="shared" si="36"/>
        <v>Waikato</v>
      </c>
      <c r="J851" s="74" t="str">
        <f t="shared" si="37"/>
        <v>NOTFOUND</v>
      </c>
    </row>
    <row r="852" spans="1:10" s="74" customFormat="1">
      <c r="A852" s="167">
        <v>2007</v>
      </c>
      <c r="B852" s="167" t="s">
        <v>173</v>
      </c>
      <c r="C852" s="167">
        <v>365</v>
      </c>
      <c r="D852" s="170">
        <v>184.97190000000001</v>
      </c>
      <c r="E852" s="74" t="str">
        <f t="shared" si="33"/>
        <v>Waipa Power Ltd</v>
      </c>
      <c r="F852" s="74" t="str">
        <f t="shared" si="34"/>
        <v>Waipa District</v>
      </c>
      <c r="G852" s="74" t="str">
        <f t="shared" si="35"/>
        <v>Waikato</v>
      </c>
      <c r="I852" s="74" t="str">
        <f t="shared" si="36"/>
        <v>Waikato</v>
      </c>
      <c r="J852" s="74" t="str">
        <f t="shared" si="37"/>
        <v>NOTFOUND</v>
      </c>
    </row>
    <row r="853" spans="1:10" s="74" customFormat="1">
      <c r="A853" s="167">
        <v>2008</v>
      </c>
      <c r="B853" s="167" t="s">
        <v>173</v>
      </c>
      <c r="C853" s="167">
        <v>366</v>
      </c>
      <c r="D853" s="170">
        <v>180.33505</v>
      </c>
      <c r="E853" s="74" t="str">
        <f t="shared" si="33"/>
        <v>Waipa Power Ltd</v>
      </c>
      <c r="F853" s="74" t="str">
        <f t="shared" si="34"/>
        <v>Waipa District</v>
      </c>
      <c r="G853" s="74" t="str">
        <f t="shared" si="35"/>
        <v>Waikato</v>
      </c>
      <c r="I853" s="74" t="str">
        <f t="shared" si="36"/>
        <v>Waikato</v>
      </c>
      <c r="J853" s="74" t="str">
        <f t="shared" si="37"/>
        <v>NOTFOUND</v>
      </c>
    </row>
    <row r="854" spans="1:10" s="74" customFormat="1">
      <c r="A854" s="167">
        <v>2009</v>
      </c>
      <c r="B854" s="167" t="s">
        <v>173</v>
      </c>
      <c r="C854" s="167">
        <v>365</v>
      </c>
      <c r="D854" s="170">
        <v>196.2602</v>
      </c>
      <c r="E854" s="74" t="str">
        <f t="shared" si="33"/>
        <v>Waipa Power Ltd</v>
      </c>
      <c r="F854" s="74" t="str">
        <f t="shared" si="34"/>
        <v>Waipa District</v>
      </c>
      <c r="G854" s="74" t="str">
        <f t="shared" si="35"/>
        <v>Waikato</v>
      </c>
      <c r="I854" s="74" t="str">
        <f t="shared" si="36"/>
        <v>Waikato</v>
      </c>
      <c r="J854" s="74" t="str">
        <f t="shared" si="37"/>
        <v>NOTFOUND</v>
      </c>
    </row>
    <row r="855" spans="1:10" s="74" customFormat="1">
      <c r="A855" s="167">
        <v>2010</v>
      </c>
      <c r="B855" s="167" t="s">
        <v>173</v>
      </c>
      <c r="C855" s="167">
        <v>365</v>
      </c>
      <c r="D855" s="170">
        <v>189.35220000000001</v>
      </c>
      <c r="E855" s="74" t="str">
        <f t="shared" si="33"/>
        <v>Waipa Power Ltd</v>
      </c>
      <c r="F855" s="74" t="str">
        <f t="shared" si="34"/>
        <v>Waipa District</v>
      </c>
      <c r="G855" s="74" t="str">
        <f t="shared" si="35"/>
        <v>Waikato</v>
      </c>
      <c r="I855" s="74" t="str">
        <f t="shared" si="36"/>
        <v>Waikato</v>
      </c>
      <c r="J855" s="74" t="str">
        <f t="shared" si="37"/>
        <v>NOTFOUND</v>
      </c>
    </row>
    <row r="856" spans="1:10" s="74" customFormat="1">
      <c r="A856" s="167">
        <v>2011</v>
      </c>
      <c r="B856" s="167" t="s">
        <v>173</v>
      </c>
      <c r="C856" s="167">
        <v>181</v>
      </c>
      <c r="D856" s="170">
        <v>88.684349999999995</v>
      </c>
      <c r="E856" s="74" t="str">
        <f t="shared" si="33"/>
        <v>Waipa Power Ltd</v>
      </c>
      <c r="F856" s="74" t="str">
        <f t="shared" si="34"/>
        <v>Waipa District</v>
      </c>
      <c r="G856" s="74" t="str">
        <f t="shared" si="35"/>
        <v>Waikato</v>
      </c>
      <c r="I856" s="74" t="str">
        <f t="shared" si="36"/>
        <v>Waikato</v>
      </c>
      <c r="J856" s="74" t="str">
        <f t="shared" si="37"/>
        <v>NOTFOUND</v>
      </c>
    </row>
    <row r="857" spans="1:10" s="74" customFormat="1">
      <c r="A857" s="167">
        <v>2000</v>
      </c>
      <c r="B857" s="167" t="s">
        <v>174</v>
      </c>
      <c r="C857" s="167">
        <v>366</v>
      </c>
      <c r="D857" s="170">
        <v>1.49655</v>
      </c>
      <c r="E857" s="74" t="str">
        <f t="shared" si="33"/>
        <v>Orion New Zealand Limited</v>
      </c>
      <c r="F857" s="74" t="str">
        <f t="shared" si="34"/>
        <v>Selwyn District</v>
      </c>
      <c r="G857" s="74" t="str">
        <f t="shared" si="35"/>
        <v>West Coast</v>
      </c>
      <c r="I857" s="74" t="str">
        <f t="shared" si="36"/>
        <v>Canterbury</v>
      </c>
      <c r="J857" s="74" t="str">
        <f t="shared" si="37"/>
        <v>Orion</v>
      </c>
    </row>
    <row r="858" spans="1:10" s="74" customFormat="1">
      <c r="A858" s="167">
        <v>2001</v>
      </c>
      <c r="B858" s="167" t="s">
        <v>174</v>
      </c>
      <c r="C858" s="167">
        <v>365</v>
      </c>
      <c r="D858" s="170">
        <v>1.4739</v>
      </c>
      <c r="E858" s="74" t="str">
        <f t="shared" si="33"/>
        <v>Orion New Zealand Limited</v>
      </c>
      <c r="F858" s="74" t="str">
        <f t="shared" si="34"/>
        <v>Selwyn District</v>
      </c>
      <c r="G858" s="74" t="str">
        <f t="shared" si="35"/>
        <v>West Coast</v>
      </c>
      <c r="I858" s="74" t="str">
        <f t="shared" si="36"/>
        <v>Canterbury</v>
      </c>
      <c r="J858" s="74" t="str">
        <f t="shared" si="37"/>
        <v>Orion</v>
      </c>
    </row>
    <row r="859" spans="1:10" s="74" customFormat="1">
      <c r="A859" s="167">
        <v>2002</v>
      </c>
      <c r="B859" s="167" t="s">
        <v>174</v>
      </c>
      <c r="C859" s="167">
        <v>365</v>
      </c>
      <c r="D859" s="170">
        <v>1.6224000000000001</v>
      </c>
      <c r="E859" s="74" t="str">
        <f t="shared" ref="E859:E922" si="38">IF(ISNA(VLOOKUP(B859,$A$338:$D$525,4,FALSE)),"NOTFOUND",VLOOKUP(B859,$A$338:$D$525,4,FALSE))</f>
        <v>Orion New Zealand Limited</v>
      </c>
      <c r="F859" s="74" t="str">
        <f t="shared" si="34"/>
        <v>Selwyn District</v>
      </c>
      <c r="G859" s="74" t="str">
        <f t="shared" si="35"/>
        <v>West Coast</v>
      </c>
      <c r="I859" s="74" t="str">
        <f t="shared" si="36"/>
        <v>Canterbury</v>
      </c>
      <c r="J859" s="74" t="str">
        <f t="shared" si="37"/>
        <v>Orion</v>
      </c>
    </row>
    <row r="860" spans="1:10" s="74" customFormat="1">
      <c r="A860" s="167">
        <v>2003</v>
      </c>
      <c r="B860" s="167" t="s">
        <v>174</v>
      </c>
      <c r="C860" s="167">
        <v>365</v>
      </c>
      <c r="D860" s="170">
        <v>1.7031499999999999</v>
      </c>
      <c r="E860" s="74" t="str">
        <f t="shared" si="38"/>
        <v>Orion New Zealand Limited</v>
      </c>
      <c r="F860" s="74" t="str">
        <f t="shared" si="34"/>
        <v>Selwyn District</v>
      </c>
      <c r="G860" s="74" t="str">
        <f t="shared" si="35"/>
        <v>West Coast</v>
      </c>
      <c r="I860" s="74" t="str">
        <f t="shared" si="36"/>
        <v>Canterbury</v>
      </c>
      <c r="J860" s="74" t="str">
        <f t="shared" si="37"/>
        <v>Orion</v>
      </c>
    </row>
    <row r="861" spans="1:10" s="74" customFormat="1">
      <c r="A861" s="167">
        <v>2004</v>
      </c>
      <c r="B861" s="167" t="s">
        <v>174</v>
      </c>
      <c r="C861" s="167">
        <v>366</v>
      </c>
      <c r="D861" s="170">
        <v>1.9034</v>
      </c>
      <c r="E861" s="74" t="str">
        <f t="shared" si="38"/>
        <v>Orion New Zealand Limited</v>
      </c>
      <c r="F861" s="74" t="str">
        <f t="shared" si="34"/>
        <v>Selwyn District</v>
      </c>
      <c r="G861" s="74" t="str">
        <f t="shared" si="35"/>
        <v>West Coast</v>
      </c>
      <c r="I861" s="74" t="str">
        <f t="shared" si="36"/>
        <v>Canterbury</v>
      </c>
      <c r="J861" s="74" t="str">
        <f t="shared" si="37"/>
        <v>Orion</v>
      </c>
    </row>
    <row r="862" spans="1:10" s="74" customFormat="1">
      <c r="A862" s="167">
        <v>2005</v>
      </c>
      <c r="B862" s="167" t="s">
        <v>174</v>
      </c>
      <c r="C862" s="167">
        <v>365</v>
      </c>
      <c r="D862" s="170">
        <v>1.6709000000000001</v>
      </c>
      <c r="E862" s="74" t="str">
        <f t="shared" si="38"/>
        <v>Orion New Zealand Limited</v>
      </c>
      <c r="F862" s="74" t="str">
        <f t="shared" si="34"/>
        <v>Selwyn District</v>
      </c>
      <c r="G862" s="74" t="str">
        <f t="shared" si="35"/>
        <v>West Coast</v>
      </c>
      <c r="I862" s="74" t="str">
        <f t="shared" si="36"/>
        <v>Canterbury</v>
      </c>
      <c r="J862" s="74" t="str">
        <f t="shared" si="37"/>
        <v>Orion</v>
      </c>
    </row>
    <row r="863" spans="1:10" s="74" customFormat="1">
      <c r="A863" s="167">
        <v>2006</v>
      </c>
      <c r="B863" s="167" t="s">
        <v>174</v>
      </c>
      <c r="C863" s="167">
        <v>365</v>
      </c>
      <c r="D863" s="170">
        <v>1.887</v>
      </c>
      <c r="E863" s="74" t="str">
        <f t="shared" si="38"/>
        <v>Orion New Zealand Limited</v>
      </c>
      <c r="F863" s="74" t="str">
        <f t="shared" si="34"/>
        <v>Selwyn District</v>
      </c>
      <c r="G863" s="74" t="str">
        <f t="shared" si="35"/>
        <v>West Coast</v>
      </c>
      <c r="I863" s="74" t="str">
        <f t="shared" si="36"/>
        <v>Canterbury</v>
      </c>
      <c r="J863" s="74" t="str">
        <f t="shared" si="37"/>
        <v>Orion</v>
      </c>
    </row>
    <row r="864" spans="1:10" s="74" customFormat="1">
      <c r="A864" s="167">
        <v>2007</v>
      </c>
      <c r="B864" s="167" t="s">
        <v>174</v>
      </c>
      <c r="C864" s="167">
        <v>365</v>
      </c>
      <c r="D864" s="170">
        <v>1.8579000000000001</v>
      </c>
      <c r="E864" s="74" t="str">
        <f t="shared" si="38"/>
        <v>Orion New Zealand Limited</v>
      </c>
      <c r="F864" s="74" t="str">
        <f t="shared" si="34"/>
        <v>Selwyn District</v>
      </c>
      <c r="G864" s="74" t="str">
        <f t="shared" si="35"/>
        <v>West Coast</v>
      </c>
      <c r="I864" s="74" t="str">
        <f t="shared" si="36"/>
        <v>Canterbury</v>
      </c>
      <c r="J864" s="74" t="str">
        <f t="shared" si="37"/>
        <v>Orion</v>
      </c>
    </row>
    <row r="865" spans="1:10" s="74" customFormat="1">
      <c r="A865" s="167">
        <v>2008</v>
      </c>
      <c r="B865" s="167" t="s">
        <v>174</v>
      </c>
      <c r="C865" s="167">
        <v>366</v>
      </c>
      <c r="D865" s="170">
        <v>2.0019499999999999</v>
      </c>
      <c r="E865" s="74" t="str">
        <f t="shared" si="38"/>
        <v>Orion New Zealand Limited</v>
      </c>
      <c r="F865" s="74" t="str">
        <f t="shared" si="34"/>
        <v>Selwyn District</v>
      </c>
      <c r="G865" s="74" t="str">
        <f t="shared" si="35"/>
        <v>West Coast</v>
      </c>
      <c r="I865" s="74" t="str">
        <f t="shared" si="36"/>
        <v>Canterbury</v>
      </c>
      <c r="J865" s="74" t="str">
        <f t="shared" si="37"/>
        <v>Orion</v>
      </c>
    </row>
    <row r="866" spans="1:10" s="74" customFormat="1">
      <c r="A866" s="167">
        <v>2009</v>
      </c>
      <c r="B866" s="167" t="s">
        <v>174</v>
      </c>
      <c r="C866" s="167">
        <v>365</v>
      </c>
      <c r="D866" s="170">
        <v>1.9937</v>
      </c>
      <c r="E866" s="74" t="str">
        <f t="shared" si="38"/>
        <v>Orion New Zealand Limited</v>
      </c>
      <c r="F866" s="74" t="str">
        <f t="shared" si="34"/>
        <v>Selwyn District</v>
      </c>
      <c r="G866" s="74" t="str">
        <f t="shared" si="35"/>
        <v>West Coast</v>
      </c>
      <c r="I866" s="74" t="str">
        <f t="shared" si="36"/>
        <v>Canterbury</v>
      </c>
      <c r="J866" s="74" t="str">
        <f t="shared" si="37"/>
        <v>Orion</v>
      </c>
    </row>
    <row r="867" spans="1:10" s="74" customFormat="1">
      <c r="A867" s="167">
        <v>2010</v>
      </c>
      <c r="B867" s="167" t="s">
        <v>174</v>
      </c>
      <c r="C867" s="167">
        <v>365</v>
      </c>
      <c r="D867" s="170">
        <v>1.90665</v>
      </c>
      <c r="E867" s="74" t="str">
        <f t="shared" si="38"/>
        <v>Orion New Zealand Limited</v>
      </c>
      <c r="F867" s="74" t="str">
        <f t="shared" si="34"/>
        <v>Selwyn District</v>
      </c>
      <c r="G867" s="74" t="str">
        <f t="shared" si="35"/>
        <v>West Coast</v>
      </c>
      <c r="I867" s="74" t="str">
        <f t="shared" si="36"/>
        <v>Canterbury</v>
      </c>
      <c r="J867" s="74" t="str">
        <f t="shared" si="37"/>
        <v>Orion</v>
      </c>
    </row>
    <row r="868" spans="1:10" s="74" customFormat="1">
      <c r="A868" s="167">
        <v>2011</v>
      </c>
      <c r="B868" s="167" t="s">
        <v>174</v>
      </c>
      <c r="C868" s="167">
        <v>181</v>
      </c>
      <c r="D868" s="170">
        <v>0.78244999999999998</v>
      </c>
      <c r="E868" s="74" t="str">
        <f t="shared" si="38"/>
        <v>Orion New Zealand Limited</v>
      </c>
      <c r="F868" s="74" t="str">
        <f t="shared" si="34"/>
        <v>Selwyn District</v>
      </c>
      <c r="G868" s="74" t="str">
        <f t="shared" si="35"/>
        <v>West Coast</v>
      </c>
      <c r="I868" s="74" t="str">
        <f t="shared" si="36"/>
        <v>Canterbury</v>
      </c>
      <c r="J868" s="74" t="str">
        <f t="shared" si="37"/>
        <v>Orion</v>
      </c>
    </row>
    <row r="869" spans="1:10" s="74" customFormat="1">
      <c r="A869" s="167">
        <v>2000</v>
      </c>
      <c r="B869" s="167" t="s">
        <v>175</v>
      </c>
      <c r="C869" s="167">
        <v>366</v>
      </c>
      <c r="D869" s="170">
        <v>61.163150000000002</v>
      </c>
      <c r="E869" s="74" t="str">
        <f t="shared" si="38"/>
        <v>Aurora Energy Ltd</v>
      </c>
      <c r="F869" s="74" t="str">
        <f t="shared" si="34"/>
        <v>Central Otago District</v>
      </c>
      <c r="G869" s="74" t="str">
        <f t="shared" si="35"/>
        <v>Otago Southland</v>
      </c>
      <c r="I869" s="74" t="str">
        <f t="shared" si="36"/>
        <v>Otago</v>
      </c>
      <c r="J869" s="74" t="str">
        <f t="shared" si="37"/>
        <v>Aurora Energy</v>
      </c>
    </row>
    <row r="870" spans="1:10" s="74" customFormat="1">
      <c r="A870" s="167">
        <v>2001</v>
      </c>
      <c r="B870" s="167" t="s">
        <v>175</v>
      </c>
      <c r="C870" s="167">
        <v>365</v>
      </c>
      <c r="D870" s="170">
        <v>60.406500000000001</v>
      </c>
      <c r="E870" s="74" t="str">
        <f t="shared" si="38"/>
        <v>Aurora Energy Ltd</v>
      </c>
      <c r="F870" s="74" t="str">
        <f t="shared" si="34"/>
        <v>Central Otago District</v>
      </c>
      <c r="G870" s="74" t="str">
        <f t="shared" si="35"/>
        <v>Otago Southland</v>
      </c>
      <c r="I870" s="74" t="str">
        <f t="shared" si="36"/>
        <v>Otago</v>
      </c>
      <c r="J870" s="74" t="str">
        <f t="shared" si="37"/>
        <v>Aurora Energy</v>
      </c>
    </row>
    <row r="871" spans="1:10" s="74" customFormat="1">
      <c r="A871" s="167">
        <v>2002</v>
      </c>
      <c r="B871" s="167" t="s">
        <v>175</v>
      </c>
      <c r="C871" s="167">
        <v>365</v>
      </c>
      <c r="D871" s="170">
        <v>65.940100000000001</v>
      </c>
      <c r="E871" s="74" t="str">
        <f t="shared" si="38"/>
        <v>Aurora Energy Ltd</v>
      </c>
      <c r="F871" s="74" t="str">
        <f t="shared" si="34"/>
        <v>Central Otago District</v>
      </c>
      <c r="G871" s="74" t="str">
        <f t="shared" si="35"/>
        <v>Otago Southland</v>
      </c>
      <c r="I871" s="74" t="str">
        <f t="shared" si="36"/>
        <v>Otago</v>
      </c>
      <c r="J871" s="74" t="str">
        <f t="shared" si="37"/>
        <v>Aurora Energy</v>
      </c>
    </row>
    <row r="872" spans="1:10" s="74" customFormat="1">
      <c r="A872" s="167">
        <v>2003</v>
      </c>
      <c r="B872" s="167" t="s">
        <v>175</v>
      </c>
      <c r="C872" s="167">
        <v>365</v>
      </c>
      <c r="D872" s="170">
        <v>74.523349999999994</v>
      </c>
      <c r="E872" s="74" t="str">
        <f t="shared" si="38"/>
        <v>Aurora Energy Ltd</v>
      </c>
      <c r="F872" s="74" t="str">
        <f t="shared" ref="F872:F935" si="39">IF(ISNA(VLOOKUP(B872,$A$338:$D$525,2,FALSE)),"NOTFOUND",VLOOKUP(B872,$A$338:$D$525,2,FALSE))</f>
        <v>Central Otago District</v>
      </c>
      <c r="G872" s="74" t="str">
        <f t="shared" ref="G872:G935" si="40">IF(ISNA(VLOOKUP(B872,$A$338:$D$525,3,FALSE)),"NOTFOUND",VLOOKUP(B872,$A$338:$D$525,3,FALSE))</f>
        <v>Otago Southland</v>
      </c>
      <c r="I872" s="74" t="str">
        <f t="shared" ref="I872:I935" si="41">IF(ISNA(VLOOKUP(B872,$A$338:$E$525,5,FALSE)),"NOTFOUND",(VLOOKUP(B872,$A$338:$E$525,5,FALSE)))</f>
        <v>Otago</v>
      </c>
      <c r="J872" s="74" t="str">
        <f t="shared" ref="J872:J935" si="42">IF(ISNA(VLOOKUP(E872,$A$528:$B$545,2,FALSE)),"NOTFOUND",VLOOKUP(E872,$A$528:$B$545,2,FALSE))</f>
        <v>Aurora Energy</v>
      </c>
    </row>
    <row r="873" spans="1:10" s="74" customFormat="1">
      <c r="A873" s="167">
        <v>2004</v>
      </c>
      <c r="B873" s="167" t="s">
        <v>175</v>
      </c>
      <c r="C873" s="167">
        <v>366</v>
      </c>
      <c r="D873" s="170">
        <v>77.7684</v>
      </c>
      <c r="E873" s="74" t="str">
        <f t="shared" si="38"/>
        <v>Aurora Energy Ltd</v>
      </c>
      <c r="F873" s="74" t="str">
        <f t="shared" si="39"/>
        <v>Central Otago District</v>
      </c>
      <c r="G873" s="74" t="str">
        <f t="shared" si="40"/>
        <v>Otago Southland</v>
      </c>
      <c r="I873" s="74" t="str">
        <f t="shared" si="41"/>
        <v>Otago</v>
      </c>
      <c r="J873" s="74" t="str">
        <f t="shared" si="42"/>
        <v>Aurora Energy</v>
      </c>
    </row>
    <row r="874" spans="1:10" s="74" customFormat="1">
      <c r="A874" s="167">
        <v>2005</v>
      </c>
      <c r="B874" s="167" t="s">
        <v>175</v>
      </c>
      <c r="C874" s="167">
        <v>365</v>
      </c>
      <c r="D874" s="170">
        <v>81.261200000000002</v>
      </c>
      <c r="E874" s="74" t="str">
        <f t="shared" si="38"/>
        <v>Aurora Energy Ltd</v>
      </c>
      <c r="F874" s="74" t="str">
        <f t="shared" si="39"/>
        <v>Central Otago District</v>
      </c>
      <c r="G874" s="74" t="str">
        <f t="shared" si="40"/>
        <v>Otago Southland</v>
      </c>
      <c r="I874" s="74" t="str">
        <f t="shared" si="41"/>
        <v>Otago</v>
      </c>
      <c r="J874" s="74" t="str">
        <f t="shared" si="42"/>
        <v>Aurora Energy</v>
      </c>
    </row>
    <row r="875" spans="1:10" s="74" customFormat="1">
      <c r="A875" s="167">
        <v>2006</v>
      </c>
      <c r="B875" s="167" t="s">
        <v>175</v>
      </c>
      <c r="C875" s="167">
        <v>365</v>
      </c>
      <c r="D875" s="170">
        <v>92.266199999999998</v>
      </c>
      <c r="E875" s="74" t="str">
        <f t="shared" si="38"/>
        <v>Aurora Energy Ltd</v>
      </c>
      <c r="F875" s="74" t="str">
        <f t="shared" si="39"/>
        <v>Central Otago District</v>
      </c>
      <c r="G875" s="74" t="str">
        <f t="shared" si="40"/>
        <v>Otago Southland</v>
      </c>
      <c r="I875" s="74" t="str">
        <f t="shared" si="41"/>
        <v>Otago</v>
      </c>
      <c r="J875" s="74" t="str">
        <f t="shared" si="42"/>
        <v>Aurora Energy</v>
      </c>
    </row>
    <row r="876" spans="1:10" s="74" customFormat="1">
      <c r="A876" s="167">
        <v>2007</v>
      </c>
      <c r="B876" s="167" t="s">
        <v>175</v>
      </c>
      <c r="C876" s="167">
        <v>365</v>
      </c>
      <c r="D876" s="170">
        <v>98.156450000000007</v>
      </c>
      <c r="E876" s="74" t="str">
        <f t="shared" si="38"/>
        <v>Aurora Energy Ltd</v>
      </c>
      <c r="F876" s="74" t="str">
        <f t="shared" si="39"/>
        <v>Central Otago District</v>
      </c>
      <c r="G876" s="74" t="str">
        <f t="shared" si="40"/>
        <v>Otago Southland</v>
      </c>
      <c r="I876" s="74" t="str">
        <f t="shared" si="41"/>
        <v>Otago</v>
      </c>
      <c r="J876" s="74" t="str">
        <f t="shared" si="42"/>
        <v>Aurora Energy</v>
      </c>
    </row>
    <row r="877" spans="1:10" s="74" customFormat="1">
      <c r="A877" s="167">
        <v>2008</v>
      </c>
      <c r="B877" s="167" t="s">
        <v>175</v>
      </c>
      <c r="C877" s="167">
        <v>366</v>
      </c>
      <c r="D877" s="170">
        <v>103.30244999999999</v>
      </c>
      <c r="E877" s="74" t="str">
        <f t="shared" si="38"/>
        <v>Aurora Energy Ltd</v>
      </c>
      <c r="F877" s="74" t="str">
        <f t="shared" si="39"/>
        <v>Central Otago District</v>
      </c>
      <c r="G877" s="74" t="str">
        <f t="shared" si="40"/>
        <v>Otago Southland</v>
      </c>
      <c r="I877" s="74" t="str">
        <f t="shared" si="41"/>
        <v>Otago</v>
      </c>
      <c r="J877" s="74" t="str">
        <f t="shared" si="42"/>
        <v>Aurora Energy</v>
      </c>
    </row>
    <row r="878" spans="1:10" s="74" customFormat="1">
      <c r="A878" s="167">
        <v>2009</v>
      </c>
      <c r="B878" s="167" t="s">
        <v>175</v>
      </c>
      <c r="C878" s="167">
        <v>365</v>
      </c>
      <c r="D878" s="170">
        <v>105.08965000000001</v>
      </c>
      <c r="E878" s="74" t="str">
        <f t="shared" si="38"/>
        <v>Aurora Energy Ltd</v>
      </c>
      <c r="F878" s="74" t="str">
        <f t="shared" si="39"/>
        <v>Central Otago District</v>
      </c>
      <c r="G878" s="74" t="str">
        <f t="shared" si="40"/>
        <v>Otago Southland</v>
      </c>
      <c r="I878" s="74" t="str">
        <f t="shared" si="41"/>
        <v>Otago</v>
      </c>
      <c r="J878" s="74" t="str">
        <f t="shared" si="42"/>
        <v>Aurora Energy</v>
      </c>
    </row>
    <row r="879" spans="1:10" s="74" customFormat="1">
      <c r="A879" s="167">
        <v>2010</v>
      </c>
      <c r="B879" s="167" t="s">
        <v>175</v>
      </c>
      <c r="C879" s="167">
        <v>365</v>
      </c>
      <c r="D879" s="170">
        <v>110.25409999999999</v>
      </c>
      <c r="E879" s="74" t="str">
        <f t="shared" si="38"/>
        <v>Aurora Energy Ltd</v>
      </c>
      <c r="F879" s="74" t="str">
        <f t="shared" si="39"/>
        <v>Central Otago District</v>
      </c>
      <c r="G879" s="74" t="str">
        <f t="shared" si="40"/>
        <v>Otago Southland</v>
      </c>
      <c r="I879" s="74" t="str">
        <f t="shared" si="41"/>
        <v>Otago</v>
      </c>
      <c r="J879" s="74" t="str">
        <f t="shared" si="42"/>
        <v>Aurora Energy</v>
      </c>
    </row>
    <row r="880" spans="1:10" s="74" customFormat="1">
      <c r="A880" s="167">
        <v>2011</v>
      </c>
      <c r="B880" s="167" t="s">
        <v>175</v>
      </c>
      <c r="C880" s="167">
        <v>181</v>
      </c>
      <c r="D880" s="170">
        <v>45.930149999999998</v>
      </c>
      <c r="E880" s="74" t="str">
        <f t="shared" si="38"/>
        <v>Aurora Energy Ltd</v>
      </c>
      <c r="F880" s="74" t="str">
        <f t="shared" si="39"/>
        <v>Central Otago District</v>
      </c>
      <c r="G880" s="74" t="str">
        <f t="shared" si="40"/>
        <v>Otago Southland</v>
      </c>
      <c r="I880" s="74" t="str">
        <f t="shared" si="41"/>
        <v>Otago</v>
      </c>
      <c r="J880" s="74" t="str">
        <f t="shared" si="42"/>
        <v>Aurora Energy</v>
      </c>
    </row>
    <row r="881" spans="1:10" s="74" customFormat="1">
      <c r="A881" s="167">
        <v>2000</v>
      </c>
      <c r="B881" s="167" t="s">
        <v>176</v>
      </c>
      <c r="C881" s="167">
        <v>366</v>
      </c>
      <c r="D881" s="170">
        <v>1.0098499999999999</v>
      </c>
      <c r="E881" s="74" t="str">
        <f t="shared" si="38"/>
        <v>Orion New Zealand Limited</v>
      </c>
      <c r="F881" s="74" t="str">
        <f t="shared" si="39"/>
        <v>Selwyn District</v>
      </c>
      <c r="G881" s="74" t="str">
        <f t="shared" si="40"/>
        <v>Canterbury</v>
      </c>
      <c r="I881" s="74" t="str">
        <f t="shared" si="41"/>
        <v>Canterbury</v>
      </c>
      <c r="J881" s="74" t="str">
        <f t="shared" si="42"/>
        <v>Orion</v>
      </c>
    </row>
    <row r="882" spans="1:10" s="74" customFormat="1">
      <c r="A882" s="167">
        <v>2001</v>
      </c>
      <c r="B882" s="167" t="s">
        <v>176</v>
      </c>
      <c r="C882" s="167">
        <v>365</v>
      </c>
      <c r="D882" s="170">
        <v>0.98475000000000001</v>
      </c>
      <c r="E882" s="74" t="str">
        <f t="shared" si="38"/>
        <v>Orion New Zealand Limited</v>
      </c>
      <c r="F882" s="74" t="str">
        <f t="shared" si="39"/>
        <v>Selwyn District</v>
      </c>
      <c r="G882" s="74" t="str">
        <f t="shared" si="40"/>
        <v>Canterbury</v>
      </c>
      <c r="I882" s="74" t="str">
        <f t="shared" si="41"/>
        <v>Canterbury</v>
      </c>
      <c r="J882" s="74" t="str">
        <f t="shared" si="42"/>
        <v>Orion</v>
      </c>
    </row>
    <row r="883" spans="1:10" s="74" customFormat="1">
      <c r="A883" s="167">
        <v>2002</v>
      </c>
      <c r="B883" s="167" t="s">
        <v>176</v>
      </c>
      <c r="C883" s="167">
        <v>365</v>
      </c>
      <c r="D883" s="170">
        <v>1.0335000000000001</v>
      </c>
      <c r="E883" s="74" t="str">
        <f t="shared" si="38"/>
        <v>Orion New Zealand Limited</v>
      </c>
      <c r="F883" s="74" t="str">
        <f t="shared" si="39"/>
        <v>Selwyn District</v>
      </c>
      <c r="G883" s="74" t="str">
        <f t="shared" si="40"/>
        <v>Canterbury</v>
      </c>
      <c r="I883" s="74" t="str">
        <f t="shared" si="41"/>
        <v>Canterbury</v>
      </c>
      <c r="J883" s="74" t="str">
        <f t="shared" si="42"/>
        <v>Orion</v>
      </c>
    </row>
    <row r="884" spans="1:10" s="74" customFormat="1">
      <c r="A884" s="167">
        <v>2003</v>
      </c>
      <c r="B884" s="167" t="s">
        <v>176</v>
      </c>
      <c r="C884" s="167">
        <v>365</v>
      </c>
      <c r="D884" s="170">
        <v>1.0861499999999999</v>
      </c>
      <c r="E884" s="74" t="str">
        <f t="shared" si="38"/>
        <v>Orion New Zealand Limited</v>
      </c>
      <c r="F884" s="74" t="str">
        <f t="shared" si="39"/>
        <v>Selwyn District</v>
      </c>
      <c r="G884" s="74" t="str">
        <f t="shared" si="40"/>
        <v>Canterbury</v>
      </c>
      <c r="I884" s="74" t="str">
        <f t="shared" si="41"/>
        <v>Canterbury</v>
      </c>
      <c r="J884" s="74" t="str">
        <f t="shared" si="42"/>
        <v>Orion</v>
      </c>
    </row>
    <row r="885" spans="1:10" s="74" customFormat="1">
      <c r="A885" s="167">
        <v>2004</v>
      </c>
      <c r="B885" s="167" t="s">
        <v>176</v>
      </c>
      <c r="C885" s="167">
        <v>366</v>
      </c>
      <c r="D885" s="170">
        <v>1.12985</v>
      </c>
      <c r="E885" s="74" t="str">
        <f t="shared" si="38"/>
        <v>Orion New Zealand Limited</v>
      </c>
      <c r="F885" s="74" t="str">
        <f t="shared" si="39"/>
        <v>Selwyn District</v>
      </c>
      <c r="G885" s="74" t="str">
        <f t="shared" si="40"/>
        <v>Canterbury</v>
      </c>
      <c r="I885" s="74" t="str">
        <f t="shared" si="41"/>
        <v>Canterbury</v>
      </c>
      <c r="J885" s="74" t="str">
        <f t="shared" si="42"/>
        <v>Orion</v>
      </c>
    </row>
    <row r="886" spans="1:10" s="74" customFormat="1">
      <c r="A886" s="167">
        <v>2005</v>
      </c>
      <c r="B886" s="167" t="s">
        <v>176</v>
      </c>
      <c r="C886" s="167">
        <v>365</v>
      </c>
      <c r="D886" s="170">
        <v>1.05925</v>
      </c>
      <c r="E886" s="74" t="str">
        <f t="shared" si="38"/>
        <v>Orion New Zealand Limited</v>
      </c>
      <c r="F886" s="74" t="str">
        <f t="shared" si="39"/>
        <v>Selwyn District</v>
      </c>
      <c r="G886" s="74" t="str">
        <f t="shared" si="40"/>
        <v>Canterbury</v>
      </c>
      <c r="I886" s="74" t="str">
        <f t="shared" si="41"/>
        <v>Canterbury</v>
      </c>
      <c r="J886" s="74" t="str">
        <f t="shared" si="42"/>
        <v>Orion</v>
      </c>
    </row>
    <row r="887" spans="1:10" s="74" customFormat="1">
      <c r="A887" s="167">
        <v>2006</v>
      </c>
      <c r="B887" s="167" t="s">
        <v>176</v>
      </c>
      <c r="C887" s="167">
        <v>365</v>
      </c>
      <c r="D887" s="170">
        <v>1.13185</v>
      </c>
      <c r="E887" s="74" t="str">
        <f t="shared" si="38"/>
        <v>Orion New Zealand Limited</v>
      </c>
      <c r="F887" s="74" t="str">
        <f t="shared" si="39"/>
        <v>Selwyn District</v>
      </c>
      <c r="G887" s="74" t="str">
        <f t="shared" si="40"/>
        <v>Canterbury</v>
      </c>
      <c r="I887" s="74" t="str">
        <f t="shared" si="41"/>
        <v>Canterbury</v>
      </c>
      <c r="J887" s="74" t="str">
        <f t="shared" si="42"/>
        <v>Orion</v>
      </c>
    </row>
    <row r="888" spans="1:10" s="74" customFormat="1">
      <c r="A888" s="167">
        <v>2007</v>
      </c>
      <c r="B888" s="167" t="s">
        <v>176</v>
      </c>
      <c r="C888" s="167">
        <v>365</v>
      </c>
      <c r="D888" s="170">
        <v>1.0325</v>
      </c>
      <c r="E888" s="74" t="str">
        <f t="shared" si="38"/>
        <v>Orion New Zealand Limited</v>
      </c>
      <c r="F888" s="74" t="str">
        <f t="shared" si="39"/>
        <v>Selwyn District</v>
      </c>
      <c r="G888" s="74" t="str">
        <f t="shared" si="40"/>
        <v>Canterbury</v>
      </c>
      <c r="I888" s="74" t="str">
        <f t="shared" si="41"/>
        <v>Canterbury</v>
      </c>
      <c r="J888" s="74" t="str">
        <f t="shared" si="42"/>
        <v>Orion</v>
      </c>
    </row>
    <row r="889" spans="1:10" s="74" customFormat="1">
      <c r="A889" s="167">
        <v>2008</v>
      </c>
      <c r="B889" s="167" t="s">
        <v>176</v>
      </c>
      <c r="C889" s="167">
        <v>366</v>
      </c>
      <c r="D889" s="170">
        <v>1.0696000000000001</v>
      </c>
      <c r="E889" s="74" t="str">
        <f t="shared" si="38"/>
        <v>Orion New Zealand Limited</v>
      </c>
      <c r="F889" s="74" t="str">
        <f t="shared" si="39"/>
        <v>Selwyn District</v>
      </c>
      <c r="G889" s="74" t="str">
        <f t="shared" si="40"/>
        <v>Canterbury</v>
      </c>
      <c r="I889" s="74" t="str">
        <f t="shared" si="41"/>
        <v>Canterbury</v>
      </c>
      <c r="J889" s="74" t="str">
        <f t="shared" si="42"/>
        <v>Orion</v>
      </c>
    </row>
    <row r="890" spans="1:10" s="74" customFormat="1">
      <c r="A890" s="167">
        <v>2009</v>
      </c>
      <c r="B890" s="167" t="s">
        <v>176</v>
      </c>
      <c r="C890" s="167">
        <v>365</v>
      </c>
      <c r="D890" s="170">
        <v>1.1807000000000001</v>
      </c>
      <c r="E890" s="74" t="str">
        <f t="shared" si="38"/>
        <v>Orion New Zealand Limited</v>
      </c>
      <c r="F890" s="74" t="str">
        <f t="shared" si="39"/>
        <v>Selwyn District</v>
      </c>
      <c r="G890" s="74" t="str">
        <f t="shared" si="40"/>
        <v>Canterbury</v>
      </c>
      <c r="I890" s="74" t="str">
        <f t="shared" si="41"/>
        <v>Canterbury</v>
      </c>
      <c r="J890" s="74" t="str">
        <f t="shared" si="42"/>
        <v>Orion</v>
      </c>
    </row>
    <row r="891" spans="1:10" s="74" customFormat="1">
      <c r="A891" s="167">
        <v>2010</v>
      </c>
      <c r="B891" s="167" t="s">
        <v>176</v>
      </c>
      <c r="C891" s="167">
        <v>365</v>
      </c>
      <c r="D891" s="170">
        <v>1.21025</v>
      </c>
      <c r="E891" s="74" t="str">
        <f t="shared" si="38"/>
        <v>Orion New Zealand Limited</v>
      </c>
      <c r="F891" s="74" t="str">
        <f t="shared" si="39"/>
        <v>Selwyn District</v>
      </c>
      <c r="G891" s="74" t="str">
        <f t="shared" si="40"/>
        <v>Canterbury</v>
      </c>
      <c r="I891" s="74" t="str">
        <f t="shared" si="41"/>
        <v>Canterbury</v>
      </c>
      <c r="J891" s="74" t="str">
        <f t="shared" si="42"/>
        <v>Orion</v>
      </c>
    </row>
    <row r="892" spans="1:10" s="74" customFormat="1">
      <c r="A892" s="167">
        <v>2011</v>
      </c>
      <c r="B892" s="167" t="s">
        <v>176</v>
      </c>
      <c r="C892" s="167">
        <v>181</v>
      </c>
      <c r="D892" s="170">
        <v>0.57345000000000002</v>
      </c>
      <c r="E892" s="74" t="str">
        <f t="shared" si="38"/>
        <v>Orion New Zealand Limited</v>
      </c>
      <c r="F892" s="74" t="str">
        <f t="shared" si="39"/>
        <v>Selwyn District</v>
      </c>
      <c r="G892" s="74" t="str">
        <f t="shared" si="40"/>
        <v>Canterbury</v>
      </c>
      <c r="I892" s="74" t="str">
        <f t="shared" si="41"/>
        <v>Canterbury</v>
      </c>
      <c r="J892" s="74" t="str">
        <f t="shared" si="42"/>
        <v>Orion</v>
      </c>
    </row>
    <row r="893" spans="1:10" s="74" customFormat="1">
      <c r="A893" s="167">
        <v>2000</v>
      </c>
      <c r="B893" s="167" t="s">
        <v>177</v>
      </c>
      <c r="C893" s="167">
        <v>366</v>
      </c>
      <c r="D893" s="170">
        <v>74.942350000000005</v>
      </c>
      <c r="E893" s="74" t="str">
        <f t="shared" si="38"/>
        <v>Wellington Electricity Lines Limited</v>
      </c>
      <c r="F893" s="74" t="str">
        <f t="shared" si="39"/>
        <v>Wellington City</v>
      </c>
      <c r="G893" s="74" t="str">
        <f t="shared" si="40"/>
        <v>Wellington</v>
      </c>
      <c r="I893" s="74" t="str">
        <f t="shared" si="41"/>
        <v>Wellington</v>
      </c>
      <c r="J893" s="74" t="str">
        <f t="shared" si="42"/>
        <v>Wellington Electricity</v>
      </c>
    </row>
    <row r="894" spans="1:10" s="74" customFormat="1">
      <c r="A894" s="167">
        <v>2001</v>
      </c>
      <c r="B894" s="167" t="s">
        <v>177</v>
      </c>
      <c r="C894" s="167">
        <v>365</v>
      </c>
      <c r="D894" s="170">
        <v>73.62885</v>
      </c>
      <c r="E894" s="74" t="str">
        <f t="shared" si="38"/>
        <v>Wellington Electricity Lines Limited</v>
      </c>
      <c r="F894" s="74" t="str">
        <f t="shared" si="39"/>
        <v>Wellington City</v>
      </c>
      <c r="G894" s="74" t="str">
        <f t="shared" si="40"/>
        <v>Wellington</v>
      </c>
      <c r="I894" s="74" t="str">
        <f t="shared" si="41"/>
        <v>Wellington</v>
      </c>
      <c r="J894" s="74" t="str">
        <f t="shared" si="42"/>
        <v>Wellington Electricity</v>
      </c>
    </row>
    <row r="895" spans="1:10" s="74" customFormat="1">
      <c r="A895" s="167">
        <v>2002</v>
      </c>
      <c r="B895" s="167" t="s">
        <v>177</v>
      </c>
      <c r="C895" s="167">
        <v>365</v>
      </c>
      <c r="D895" s="170">
        <v>74.174449999999993</v>
      </c>
      <c r="E895" s="74" t="str">
        <f t="shared" si="38"/>
        <v>Wellington Electricity Lines Limited</v>
      </c>
      <c r="F895" s="74" t="str">
        <f t="shared" si="39"/>
        <v>Wellington City</v>
      </c>
      <c r="G895" s="74" t="str">
        <f t="shared" si="40"/>
        <v>Wellington</v>
      </c>
      <c r="I895" s="74" t="str">
        <f t="shared" si="41"/>
        <v>Wellington</v>
      </c>
      <c r="J895" s="74" t="str">
        <f t="shared" si="42"/>
        <v>Wellington Electricity</v>
      </c>
    </row>
    <row r="896" spans="1:10" s="74" customFormat="1">
      <c r="A896" s="167">
        <v>2003</v>
      </c>
      <c r="B896" s="167" t="s">
        <v>177</v>
      </c>
      <c r="C896" s="167">
        <v>365</v>
      </c>
      <c r="D896" s="170">
        <v>74.078800000000001</v>
      </c>
      <c r="E896" s="74" t="str">
        <f t="shared" si="38"/>
        <v>Wellington Electricity Lines Limited</v>
      </c>
      <c r="F896" s="74" t="str">
        <f t="shared" si="39"/>
        <v>Wellington City</v>
      </c>
      <c r="G896" s="74" t="str">
        <f t="shared" si="40"/>
        <v>Wellington</v>
      </c>
      <c r="I896" s="74" t="str">
        <f t="shared" si="41"/>
        <v>Wellington</v>
      </c>
      <c r="J896" s="74" t="str">
        <f t="shared" si="42"/>
        <v>Wellington Electricity</v>
      </c>
    </row>
    <row r="897" spans="1:10" s="74" customFormat="1">
      <c r="A897" s="167">
        <v>2004</v>
      </c>
      <c r="B897" s="167" t="s">
        <v>177</v>
      </c>
      <c r="C897" s="167">
        <v>366</v>
      </c>
      <c r="D897" s="170">
        <v>74.718500000000006</v>
      </c>
      <c r="E897" s="74" t="str">
        <f t="shared" si="38"/>
        <v>Wellington Electricity Lines Limited</v>
      </c>
      <c r="F897" s="74" t="str">
        <f t="shared" si="39"/>
        <v>Wellington City</v>
      </c>
      <c r="G897" s="74" t="str">
        <f t="shared" si="40"/>
        <v>Wellington</v>
      </c>
      <c r="I897" s="74" t="str">
        <f t="shared" si="41"/>
        <v>Wellington</v>
      </c>
      <c r="J897" s="74" t="str">
        <f t="shared" si="42"/>
        <v>Wellington Electricity</v>
      </c>
    </row>
    <row r="898" spans="1:10" s="74" customFormat="1">
      <c r="A898" s="167">
        <v>2005</v>
      </c>
      <c r="B898" s="167" t="s">
        <v>177</v>
      </c>
      <c r="C898" s="167">
        <v>365</v>
      </c>
      <c r="D898" s="170">
        <v>75.531499999999994</v>
      </c>
      <c r="E898" s="74" t="str">
        <f t="shared" si="38"/>
        <v>Wellington Electricity Lines Limited</v>
      </c>
      <c r="F898" s="74" t="str">
        <f t="shared" si="39"/>
        <v>Wellington City</v>
      </c>
      <c r="G898" s="74" t="str">
        <f t="shared" si="40"/>
        <v>Wellington</v>
      </c>
      <c r="I898" s="74" t="str">
        <f t="shared" si="41"/>
        <v>Wellington</v>
      </c>
      <c r="J898" s="74" t="str">
        <f t="shared" si="42"/>
        <v>Wellington Electricity</v>
      </c>
    </row>
    <row r="899" spans="1:10" s="74" customFormat="1">
      <c r="A899" s="167">
        <v>2006</v>
      </c>
      <c r="B899" s="167" t="s">
        <v>177</v>
      </c>
      <c r="C899" s="167">
        <v>365</v>
      </c>
      <c r="D899" s="170">
        <v>78.543949999999995</v>
      </c>
      <c r="E899" s="74" t="str">
        <f t="shared" si="38"/>
        <v>Wellington Electricity Lines Limited</v>
      </c>
      <c r="F899" s="74" t="str">
        <f t="shared" si="39"/>
        <v>Wellington City</v>
      </c>
      <c r="G899" s="74" t="str">
        <f t="shared" si="40"/>
        <v>Wellington</v>
      </c>
      <c r="I899" s="74" t="str">
        <f t="shared" si="41"/>
        <v>Wellington</v>
      </c>
      <c r="J899" s="74" t="str">
        <f t="shared" si="42"/>
        <v>Wellington Electricity</v>
      </c>
    </row>
    <row r="900" spans="1:10" s="74" customFormat="1">
      <c r="A900" s="167">
        <v>2007</v>
      </c>
      <c r="B900" s="167" t="s">
        <v>177</v>
      </c>
      <c r="C900" s="167">
        <v>365</v>
      </c>
      <c r="D900" s="170">
        <v>78.690849999999998</v>
      </c>
      <c r="E900" s="74" t="str">
        <f t="shared" si="38"/>
        <v>Wellington Electricity Lines Limited</v>
      </c>
      <c r="F900" s="74" t="str">
        <f t="shared" si="39"/>
        <v>Wellington City</v>
      </c>
      <c r="G900" s="74" t="str">
        <f t="shared" si="40"/>
        <v>Wellington</v>
      </c>
      <c r="I900" s="74" t="str">
        <f t="shared" si="41"/>
        <v>Wellington</v>
      </c>
      <c r="J900" s="74" t="str">
        <f t="shared" si="42"/>
        <v>Wellington Electricity</v>
      </c>
    </row>
    <row r="901" spans="1:10" s="74" customFormat="1">
      <c r="A901" s="167">
        <v>2008</v>
      </c>
      <c r="B901" s="167" t="s">
        <v>177</v>
      </c>
      <c r="C901" s="167">
        <v>366</v>
      </c>
      <c r="D901" s="170">
        <v>77.884200000000007</v>
      </c>
      <c r="E901" s="74" t="str">
        <f t="shared" si="38"/>
        <v>Wellington Electricity Lines Limited</v>
      </c>
      <c r="F901" s="74" t="str">
        <f t="shared" si="39"/>
        <v>Wellington City</v>
      </c>
      <c r="G901" s="74" t="str">
        <f t="shared" si="40"/>
        <v>Wellington</v>
      </c>
      <c r="I901" s="74" t="str">
        <f t="shared" si="41"/>
        <v>Wellington</v>
      </c>
      <c r="J901" s="74" t="str">
        <f t="shared" si="42"/>
        <v>Wellington Electricity</v>
      </c>
    </row>
    <row r="902" spans="1:10" s="74" customFormat="1">
      <c r="A902" s="167">
        <v>2009</v>
      </c>
      <c r="B902" s="167" t="s">
        <v>177</v>
      </c>
      <c r="C902" s="167">
        <v>365</v>
      </c>
      <c r="D902" s="170">
        <v>75.312349999999995</v>
      </c>
      <c r="E902" s="74" t="str">
        <f t="shared" si="38"/>
        <v>Wellington Electricity Lines Limited</v>
      </c>
      <c r="F902" s="74" t="str">
        <f t="shared" si="39"/>
        <v>Wellington City</v>
      </c>
      <c r="G902" s="74" t="str">
        <f t="shared" si="40"/>
        <v>Wellington</v>
      </c>
      <c r="I902" s="74" t="str">
        <f t="shared" si="41"/>
        <v>Wellington</v>
      </c>
      <c r="J902" s="74" t="str">
        <f t="shared" si="42"/>
        <v>Wellington Electricity</v>
      </c>
    </row>
    <row r="903" spans="1:10" s="74" customFormat="1">
      <c r="A903" s="167">
        <v>2010</v>
      </c>
      <c r="B903" s="167" t="s">
        <v>177</v>
      </c>
      <c r="C903" s="167">
        <v>365</v>
      </c>
      <c r="D903" s="170">
        <v>73.396850000000001</v>
      </c>
      <c r="E903" s="74" t="str">
        <f t="shared" si="38"/>
        <v>Wellington Electricity Lines Limited</v>
      </c>
      <c r="F903" s="74" t="str">
        <f t="shared" si="39"/>
        <v>Wellington City</v>
      </c>
      <c r="G903" s="74" t="str">
        <f t="shared" si="40"/>
        <v>Wellington</v>
      </c>
      <c r="I903" s="74" t="str">
        <f t="shared" si="41"/>
        <v>Wellington</v>
      </c>
      <c r="J903" s="74" t="str">
        <f t="shared" si="42"/>
        <v>Wellington Electricity</v>
      </c>
    </row>
    <row r="904" spans="1:10" s="74" customFormat="1">
      <c r="A904" s="167">
        <v>2011</v>
      </c>
      <c r="B904" s="167" t="s">
        <v>177</v>
      </c>
      <c r="C904" s="167">
        <v>181</v>
      </c>
      <c r="D904" s="170">
        <v>33.953749999999999</v>
      </c>
      <c r="E904" s="74" t="str">
        <f t="shared" si="38"/>
        <v>Wellington Electricity Lines Limited</v>
      </c>
      <c r="F904" s="74" t="str">
        <f t="shared" si="39"/>
        <v>Wellington City</v>
      </c>
      <c r="G904" s="74" t="str">
        <f t="shared" si="40"/>
        <v>Wellington</v>
      </c>
      <c r="I904" s="74" t="str">
        <f t="shared" si="41"/>
        <v>Wellington</v>
      </c>
      <c r="J904" s="74" t="str">
        <f t="shared" si="42"/>
        <v>Wellington Electricity</v>
      </c>
    </row>
    <row r="905" spans="1:10" s="74" customFormat="1">
      <c r="A905" s="167">
        <v>2000</v>
      </c>
      <c r="B905" s="167" t="s">
        <v>178</v>
      </c>
      <c r="C905" s="167">
        <v>366</v>
      </c>
      <c r="D905" s="170">
        <v>558.35670000000005</v>
      </c>
      <c r="E905" s="74" t="str">
        <f t="shared" si="38"/>
        <v>Wellington Electricity Lines Limited</v>
      </c>
      <c r="F905" s="74" t="str">
        <f t="shared" si="39"/>
        <v>Wellington City</v>
      </c>
      <c r="G905" s="74" t="str">
        <f t="shared" si="40"/>
        <v>Wellington</v>
      </c>
      <c r="I905" s="74" t="str">
        <f t="shared" si="41"/>
        <v>Wellington</v>
      </c>
      <c r="J905" s="74" t="str">
        <f t="shared" si="42"/>
        <v>Wellington Electricity</v>
      </c>
    </row>
    <row r="906" spans="1:10" s="74" customFormat="1">
      <c r="A906" s="167">
        <v>2001</v>
      </c>
      <c r="B906" s="167" t="s">
        <v>178</v>
      </c>
      <c r="C906" s="167">
        <v>365</v>
      </c>
      <c r="D906" s="170">
        <v>567.29079999999999</v>
      </c>
      <c r="E906" s="74" t="str">
        <f t="shared" si="38"/>
        <v>Wellington Electricity Lines Limited</v>
      </c>
      <c r="F906" s="74" t="str">
        <f t="shared" si="39"/>
        <v>Wellington City</v>
      </c>
      <c r="G906" s="74" t="str">
        <f t="shared" si="40"/>
        <v>Wellington</v>
      </c>
      <c r="I906" s="74" t="str">
        <f t="shared" si="41"/>
        <v>Wellington</v>
      </c>
      <c r="J906" s="74" t="str">
        <f t="shared" si="42"/>
        <v>Wellington Electricity</v>
      </c>
    </row>
    <row r="907" spans="1:10" s="74" customFormat="1">
      <c r="A907" s="167">
        <v>2002</v>
      </c>
      <c r="B907" s="167" t="s">
        <v>178</v>
      </c>
      <c r="C907" s="167">
        <v>365</v>
      </c>
      <c r="D907" s="170">
        <v>585.21785</v>
      </c>
      <c r="E907" s="74" t="str">
        <f t="shared" si="38"/>
        <v>Wellington Electricity Lines Limited</v>
      </c>
      <c r="F907" s="74" t="str">
        <f t="shared" si="39"/>
        <v>Wellington City</v>
      </c>
      <c r="G907" s="74" t="str">
        <f t="shared" si="40"/>
        <v>Wellington</v>
      </c>
      <c r="I907" s="74" t="str">
        <f t="shared" si="41"/>
        <v>Wellington</v>
      </c>
      <c r="J907" s="74" t="str">
        <f t="shared" si="42"/>
        <v>Wellington Electricity</v>
      </c>
    </row>
    <row r="908" spans="1:10" s="74" customFormat="1">
      <c r="A908" s="167">
        <v>2003</v>
      </c>
      <c r="B908" s="167" t="s">
        <v>178</v>
      </c>
      <c r="C908" s="167">
        <v>365</v>
      </c>
      <c r="D908" s="170">
        <v>573.34969999999998</v>
      </c>
      <c r="E908" s="74" t="str">
        <f t="shared" si="38"/>
        <v>Wellington Electricity Lines Limited</v>
      </c>
      <c r="F908" s="74" t="str">
        <f t="shared" si="39"/>
        <v>Wellington City</v>
      </c>
      <c r="G908" s="74" t="str">
        <f t="shared" si="40"/>
        <v>Wellington</v>
      </c>
      <c r="I908" s="74" t="str">
        <f t="shared" si="41"/>
        <v>Wellington</v>
      </c>
      <c r="J908" s="74" t="str">
        <f t="shared" si="42"/>
        <v>Wellington Electricity</v>
      </c>
    </row>
    <row r="909" spans="1:10" s="74" customFormat="1">
      <c r="A909" s="167">
        <v>2004</v>
      </c>
      <c r="B909" s="167" t="s">
        <v>178</v>
      </c>
      <c r="C909" s="167">
        <v>366</v>
      </c>
      <c r="D909" s="170">
        <v>598.64559999999994</v>
      </c>
      <c r="E909" s="74" t="str">
        <f t="shared" si="38"/>
        <v>Wellington Electricity Lines Limited</v>
      </c>
      <c r="F909" s="74" t="str">
        <f t="shared" si="39"/>
        <v>Wellington City</v>
      </c>
      <c r="G909" s="74" t="str">
        <f t="shared" si="40"/>
        <v>Wellington</v>
      </c>
      <c r="I909" s="74" t="str">
        <f t="shared" si="41"/>
        <v>Wellington</v>
      </c>
      <c r="J909" s="74" t="str">
        <f t="shared" si="42"/>
        <v>Wellington Electricity</v>
      </c>
    </row>
    <row r="910" spans="1:10" s="74" customFormat="1">
      <c r="A910" s="167">
        <v>2005</v>
      </c>
      <c r="B910" s="167" t="s">
        <v>178</v>
      </c>
      <c r="C910" s="167">
        <v>365</v>
      </c>
      <c r="D910" s="170">
        <v>597.15</v>
      </c>
      <c r="E910" s="74" t="str">
        <f t="shared" si="38"/>
        <v>Wellington Electricity Lines Limited</v>
      </c>
      <c r="F910" s="74" t="str">
        <f t="shared" si="39"/>
        <v>Wellington City</v>
      </c>
      <c r="G910" s="74" t="str">
        <f t="shared" si="40"/>
        <v>Wellington</v>
      </c>
      <c r="I910" s="74" t="str">
        <f t="shared" si="41"/>
        <v>Wellington</v>
      </c>
      <c r="J910" s="74" t="str">
        <f t="shared" si="42"/>
        <v>Wellington Electricity</v>
      </c>
    </row>
    <row r="911" spans="1:10" s="74" customFormat="1">
      <c r="A911" s="167">
        <v>2006</v>
      </c>
      <c r="B911" s="167" t="s">
        <v>178</v>
      </c>
      <c r="C911" s="167">
        <v>365</v>
      </c>
      <c r="D911" s="170">
        <v>618.63935000000004</v>
      </c>
      <c r="E911" s="74" t="str">
        <f t="shared" si="38"/>
        <v>Wellington Electricity Lines Limited</v>
      </c>
      <c r="F911" s="74" t="str">
        <f t="shared" si="39"/>
        <v>Wellington City</v>
      </c>
      <c r="G911" s="74" t="str">
        <f t="shared" si="40"/>
        <v>Wellington</v>
      </c>
      <c r="I911" s="74" t="str">
        <f t="shared" si="41"/>
        <v>Wellington</v>
      </c>
      <c r="J911" s="74" t="str">
        <f t="shared" si="42"/>
        <v>Wellington Electricity</v>
      </c>
    </row>
    <row r="912" spans="1:10" s="74" customFormat="1">
      <c r="A912" s="167">
        <v>2007</v>
      </c>
      <c r="B912" s="167" t="s">
        <v>178</v>
      </c>
      <c r="C912" s="167">
        <v>365</v>
      </c>
      <c r="D912" s="170">
        <v>618.51390000000004</v>
      </c>
      <c r="E912" s="74" t="str">
        <f t="shared" si="38"/>
        <v>Wellington Electricity Lines Limited</v>
      </c>
      <c r="F912" s="74" t="str">
        <f t="shared" si="39"/>
        <v>Wellington City</v>
      </c>
      <c r="G912" s="74" t="str">
        <f t="shared" si="40"/>
        <v>Wellington</v>
      </c>
      <c r="I912" s="74" t="str">
        <f t="shared" si="41"/>
        <v>Wellington</v>
      </c>
      <c r="J912" s="74" t="str">
        <f t="shared" si="42"/>
        <v>Wellington Electricity</v>
      </c>
    </row>
    <row r="913" spans="1:10" s="74" customFormat="1">
      <c r="A913" s="167">
        <v>2008</v>
      </c>
      <c r="B913" s="167" t="s">
        <v>178</v>
      </c>
      <c r="C913" s="167">
        <v>366</v>
      </c>
      <c r="D913" s="170">
        <v>643.23455000000001</v>
      </c>
      <c r="E913" s="74" t="str">
        <f t="shared" si="38"/>
        <v>Wellington Electricity Lines Limited</v>
      </c>
      <c r="F913" s="74" t="str">
        <f t="shared" si="39"/>
        <v>Wellington City</v>
      </c>
      <c r="G913" s="74" t="str">
        <f t="shared" si="40"/>
        <v>Wellington</v>
      </c>
      <c r="I913" s="74" t="str">
        <f t="shared" si="41"/>
        <v>Wellington</v>
      </c>
      <c r="J913" s="74" t="str">
        <f t="shared" si="42"/>
        <v>Wellington Electricity</v>
      </c>
    </row>
    <row r="914" spans="1:10" s="74" customFormat="1">
      <c r="A914" s="167">
        <v>2009</v>
      </c>
      <c r="B914" s="167" t="s">
        <v>178</v>
      </c>
      <c r="C914" s="167">
        <v>365</v>
      </c>
      <c r="D914" s="170">
        <v>815.33875</v>
      </c>
      <c r="E914" s="74" t="str">
        <f t="shared" si="38"/>
        <v>Wellington Electricity Lines Limited</v>
      </c>
      <c r="F914" s="74" t="str">
        <f t="shared" si="39"/>
        <v>Wellington City</v>
      </c>
      <c r="G914" s="74" t="str">
        <f t="shared" si="40"/>
        <v>Wellington</v>
      </c>
      <c r="I914" s="74" t="str">
        <f t="shared" si="41"/>
        <v>Wellington</v>
      </c>
      <c r="J914" s="74" t="str">
        <f t="shared" si="42"/>
        <v>Wellington Electricity</v>
      </c>
    </row>
    <row r="915" spans="1:10" s="74" customFormat="1">
      <c r="A915" s="167">
        <v>2010</v>
      </c>
      <c r="B915" s="167" t="s">
        <v>178</v>
      </c>
      <c r="C915" s="167">
        <v>365</v>
      </c>
      <c r="D915" s="170">
        <v>773.95349999999996</v>
      </c>
      <c r="E915" s="74" t="str">
        <f t="shared" si="38"/>
        <v>Wellington Electricity Lines Limited</v>
      </c>
      <c r="F915" s="74" t="str">
        <f t="shared" si="39"/>
        <v>Wellington City</v>
      </c>
      <c r="G915" s="74" t="str">
        <f t="shared" si="40"/>
        <v>Wellington</v>
      </c>
      <c r="I915" s="74" t="str">
        <f t="shared" si="41"/>
        <v>Wellington</v>
      </c>
      <c r="J915" s="74" t="str">
        <f t="shared" si="42"/>
        <v>Wellington Electricity</v>
      </c>
    </row>
    <row r="916" spans="1:10" s="74" customFormat="1">
      <c r="A916" s="167">
        <v>2011</v>
      </c>
      <c r="B916" s="167" t="s">
        <v>178</v>
      </c>
      <c r="C916" s="167">
        <v>181</v>
      </c>
      <c r="D916" s="170">
        <v>370.00385</v>
      </c>
      <c r="E916" s="74" t="str">
        <f t="shared" si="38"/>
        <v>Wellington Electricity Lines Limited</v>
      </c>
      <c r="F916" s="74" t="str">
        <f t="shared" si="39"/>
        <v>Wellington City</v>
      </c>
      <c r="G916" s="74" t="str">
        <f t="shared" si="40"/>
        <v>Wellington</v>
      </c>
      <c r="I916" s="74" t="str">
        <f t="shared" si="41"/>
        <v>Wellington</v>
      </c>
      <c r="J916" s="74" t="str">
        <f t="shared" si="42"/>
        <v>Wellington Electricity</v>
      </c>
    </row>
    <row r="917" spans="1:10" s="74" customFormat="1">
      <c r="A917" s="167">
        <v>2000</v>
      </c>
      <c r="B917" s="167" t="s">
        <v>179</v>
      </c>
      <c r="C917" s="167">
        <v>366</v>
      </c>
      <c r="D917" s="170">
        <v>76.008650000000003</v>
      </c>
      <c r="E917" s="74" t="str">
        <f t="shared" si="38"/>
        <v>NOTFOUND</v>
      </c>
      <c r="F917" s="74" t="str">
        <f t="shared" si="39"/>
        <v>NOTFOUND</v>
      </c>
      <c r="G917" s="74" t="str">
        <f t="shared" si="40"/>
        <v>NOTFOUND</v>
      </c>
      <c r="I917" s="74" t="str">
        <f t="shared" si="41"/>
        <v>NOTFOUND</v>
      </c>
      <c r="J917" s="74" t="str">
        <f t="shared" si="42"/>
        <v>NOTFOUND</v>
      </c>
    </row>
    <row r="918" spans="1:10" s="74" customFormat="1">
      <c r="A918" s="167">
        <v>2001</v>
      </c>
      <c r="B918" s="167" t="s">
        <v>179</v>
      </c>
      <c r="C918" s="167">
        <v>365</v>
      </c>
      <c r="D918" s="170">
        <v>74.820250000000001</v>
      </c>
      <c r="E918" s="74" t="str">
        <f t="shared" si="38"/>
        <v>NOTFOUND</v>
      </c>
      <c r="F918" s="74" t="str">
        <f t="shared" si="39"/>
        <v>NOTFOUND</v>
      </c>
      <c r="G918" s="74" t="str">
        <f t="shared" si="40"/>
        <v>NOTFOUND</v>
      </c>
      <c r="I918" s="74" t="str">
        <f t="shared" si="41"/>
        <v>NOTFOUND</v>
      </c>
      <c r="J918" s="74" t="str">
        <f t="shared" si="42"/>
        <v>NOTFOUND</v>
      </c>
    </row>
    <row r="919" spans="1:10" s="74" customFormat="1">
      <c r="A919" s="167">
        <v>2002</v>
      </c>
      <c r="B919" s="167" t="s">
        <v>179</v>
      </c>
      <c r="C919" s="167">
        <v>365</v>
      </c>
      <c r="D919" s="170">
        <v>73.853750000000005</v>
      </c>
      <c r="E919" s="74" t="str">
        <f t="shared" si="38"/>
        <v>NOTFOUND</v>
      </c>
      <c r="F919" s="74" t="str">
        <f t="shared" si="39"/>
        <v>NOTFOUND</v>
      </c>
      <c r="G919" s="74" t="str">
        <f t="shared" si="40"/>
        <v>NOTFOUND</v>
      </c>
      <c r="I919" s="74" t="str">
        <f t="shared" si="41"/>
        <v>NOTFOUND</v>
      </c>
      <c r="J919" s="74" t="str">
        <f t="shared" si="42"/>
        <v>NOTFOUND</v>
      </c>
    </row>
    <row r="920" spans="1:10" s="74" customFormat="1">
      <c r="A920" s="167">
        <v>2003</v>
      </c>
      <c r="B920" s="167" t="s">
        <v>179</v>
      </c>
      <c r="C920" s="167">
        <v>365</v>
      </c>
      <c r="D920" s="170">
        <v>68.274900000000002</v>
      </c>
      <c r="E920" s="74" t="str">
        <f t="shared" si="38"/>
        <v>NOTFOUND</v>
      </c>
      <c r="F920" s="74" t="str">
        <f t="shared" si="39"/>
        <v>NOTFOUND</v>
      </c>
      <c r="G920" s="74" t="str">
        <f t="shared" si="40"/>
        <v>NOTFOUND</v>
      </c>
      <c r="I920" s="74" t="str">
        <f t="shared" si="41"/>
        <v>NOTFOUND</v>
      </c>
      <c r="J920" s="74" t="str">
        <f t="shared" si="42"/>
        <v>NOTFOUND</v>
      </c>
    </row>
    <row r="921" spans="1:10" s="74" customFormat="1">
      <c r="A921" s="167">
        <v>2004</v>
      </c>
      <c r="B921" s="167" t="s">
        <v>179</v>
      </c>
      <c r="C921" s="167">
        <v>366</v>
      </c>
      <c r="D921" s="170">
        <v>71.961699999999993</v>
      </c>
      <c r="E921" s="74" t="str">
        <f t="shared" si="38"/>
        <v>NOTFOUND</v>
      </c>
      <c r="F921" s="74" t="str">
        <f t="shared" si="39"/>
        <v>NOTFOUND</v>
      </c>
      <c r="G921" s="74" t="str">
        <f t="shared" si="40"/>
        <v>NOTFOUND</v>
      </c>
      <c r="I921" s="74" t="str">
        <f t="shared" si="41"/>
        <v>NOTFOUND</v>
      </c>
      <c r="J921" s="74" t="str">
        <f t="shared" si="42"/>
        <v>NOTFOUND</v>
      </c>
    </row>
    <row r="922" spans="1:10" s="74" customFormat="1">
      <c r="A922" s="167">
        <v>2005</v>
      </c>
      <c r="B922" s="167" t="s">
        <v>179</v>
      </c>
      <c r="C922" s="167">
        <v>365</v>
      </c>
      <c r="D922" s="170">
        <v>73.255099999999999</v>
      </c>
      <c r="E922" s="74" t="str">
        <f t="shared" si="38"/>
        <v>NOTFOUND</v>
      </c>
      <c r="F922" s="74" t="str">
        <f t="shared" si="39"/>
        <v>NOTFOUND</v>
      </c>
      <c r="G922" s="74" t="str">
        <f t="shared" si="40"/>
        <v>NOTFOUND</v>
      </c>
      <c r="I922" s="74" t="str">
        <f t="shared" si="41"/>
        <v>NOTFOUND</v>
      </c>
      <c r="J922" s="74" t="str">
        <f t="shared" si="42"/>
        <v>NOTFOUND</v>
      </c>
    </row>
    <row r="923" spans="1:10" s="74" customFormat="1">
      <c r="A923" s="167">
        <v>2006</v>
      </c>
      <c r="B923" s="167" t="s">
        <v>179</v>
      </c>
      <c r="C923" s="167">
        <v>365</v>
      </c>
      <c r="D923" s="170">
        <v>73.361500000000007</v>
      </c>
      <c r="E923" s="74" t="str">
        <f t="shared" ref="E923:E986" si="43">IF(ISNA(VLOOKUP(B923,$A$338:$D$525,4,FALSE)),"NOTFOUND",VLOOKUP(B923,$A$338:$D$525,4,FALSE))</f>
        <v>NOTFOUND</v>
      </c>
      <c r="F923" s="74" t="str">
        <f t="shared" si="39"/>
        <v>NOTFOUND</v>
      </c>
      <c r="G923" s="74" t="str">
        <f t="shared" si="40"/>
        <v>NOTFOUND</v>
      </c>
      <c r="I923" s="74" t="str">
        <f t="shared" si="41"/>
        <v>NOTFOUND</v>
      </c>
      <c r="J923" s="74" t="str">
        <f t="shared" si="42"/>
        <v>NOTFOUND</v>
      </c>
    </row>
    <row r="924" spans="1:10" s="74" customFormat="1">
      <c r="A924" s="167">
        <v>2007</v>
      </c>
      <c r="B924" s="167" t="s">
        <v>179</v>
      </c>
      <c r="C924" s="167">
        <v>151</v>
      </c>
      <c r="D924" s="170">
        <v>16.857150000000001</v>
      </c>
      <c r="E924" s="74" t="str">
        <f t="shared" si="43"/>
        <v>NOTFOUND</v>
      </c>
      <c r="F924" s="74" t="str">
        <f t="shared" si="39"/>
        <v>NOTFOUND</v>
      </c>
      <c r="G924" s="74" t="str">
        <f t="shared" si="40"/>
        <v>NOTFOUND</v>
      </c>
      <c r="I924" s="74" t="str">
        <f t="shared" si="41"/>
        <v>NOTFOUND</v>
      </c>
      <c r="J924" s="74" t="str">
        <f t="shared" si="42"/>
        <v>NOTFOUND</v>
      </c>
    </row>
    <row r="925" spans="1:10" s="74" customFormat="1">
      <c r="A925" s="167">
        <v>2000</v>
      </c>
      <c r="B925" s="167" t="s">
        <v>180</v>
      </c>
      <c r="C925" s="167">
        <v>366</v>
      </c>
      <c r="D925" s="170">
        <v>172.47970000000001</v>
      </c>
      <c r="E925" s="74" t="str">
        <f t="shared" si="43"/>
        <v>Powerco Ltd</v>
      </c>
      <c r="F925" s="74" t="str">
        <f t="shared" si="39"/>
        <v>New Plymouth District</v>
      </c>
      <c r="G925" s="74" t="str">
        <f t="shared" si="40"/>
        <v>Taranaki</v>
      </c>
      <c r="I925" s="74" t="str">
        <f t="shared" si="41"/>
        <v>Taranaki</v>
      </c>
      <c r="J925" s="74" t="str">
        <f t="shared" si="42"/>
        <v>Powerco</v>
      </c>
    </row>
    <row r="926" spans="1:10" s="74" customFormat="1">
      <c r="A926" s="167">
        <v>2001</v>
      </c>
      <c r="B926" s="167" t="s">
        <v>180</v>
      </c>
      <c r="C926" s="167">
        <v>365</v>
      </c>
      <c r="D926" s="170">
        <v>169.0155</v>
      </c>
      <c r="E926" s="74" t="str">
        <f t="shared" si="43"/>
        <v>Powerco Ltd</v>
      </c>
      <c r="F926" s="74" t="str">
        <f t="shared" si="39"/>
        <v>New Plymouth District</v>
      </c>
      <c r="G926" s="74" t="str">
        <f t="shared" si="40"/>
        <v>Taranaki</v>
      </c>
      <c r="I926" s="74" t="str">
        <f t="shared" si="41"/>
        <v>Taranaki</v>
      </c>
      <c r="J926" s="74" t="str">
        <f t="shared" si="42"/>
        <v>Powerco</v>
      </c>
    </row>
    <row r="927" spans="1:10" s="74" customFormat="1">
      <c r="A927" s="167">
        <v>2002</v>
      </c>
      <c r="B927" s="167" t="s">
        <v>180</v>
      </c>
      <c r="C927" s="167">
        <v>365</v>
      </c>
      <c r="D927" s="170">
        <v>172.39859999999999</v>
      </c>
      <c r="E927" s="74" t="str">
        <f t="shared" si="43"/>
        <v>Powerco Ltd</v>
      </c>
      <c r="F927" s="74" t="str">
        <f t="shared" si="39"/>
        <v>New Plymouth District</v>
      </c>
      <c r="G927" s="74" t="str">
        <f t="shared" si="40"/>
        <v>Taranaki</v>
      </c>
      <c r="I927" s="74" t="str">
        <f t="shared" si="41"/>
        <v>Taranaki</v>
      </c>
      <c r="J927" s="74" t="str">
        <f t="shared" si="42"/>
        <v>Powerco</v>
      </c>
    </row>
    <row r="928" spans="1:10" s="74" customFormat="1">
      <c r="A928" s="167">
        <v>2003</v>
      </c>
      <c r="B928" s="167" t="s">
        <v>180</v>
      </c>
      <c r="C928" s="167">
        <v>365</v>
      </c>
      <c r="D928" s="170">
        <v>159.82585</v>
      </c>
      <c r="E928" s="74" t="str">
        <f t="shared" si="43"/>
        <v>Powerco Ltd</v>
      </c>
      <c r="F928" s="74" t="str">
        <f t="shared" si="39"/>
        <v>New Plymouth District</v>
      </c>
      <c r="G928" s="74" t="str">
        <f t="shared" si="40"/>
        <v>Taranaki</v>
      </c>
      <c r="I928" s="74" t="str">
        <f t="shared" si="41"/>
        <v>Taranaki</v>
      </c>
      <c r="J928" s="74" t="str">
        <f t="shared" si="42"/>
        <v>Powerco</v>
      </c>
    </row>
    <row r="929" spans="1:10" s="74" customFormat="1">
      <c r="A929" s="167">
        <v>2004</v>
      </c>
      <c r="B929" s="167" t="s">
        <v>180</v>
      </c>
      <c r="C929" s="167">
        <v>366</v>
      </c>
      <c r="D929" s="170">
        <v>165.9195</v>
      </c>
      <c r="E929" s="74" t="str">
        <f t="shared" si="43"/>
        <v>Powerco Ltd</v>
      </c>
      <c r="F929" s="74" t="str">
        <f t="shared" si="39"/>
        <v>New Plymouth District</v>
      </c>
      <c r="G929" s="74" t="str">
        <f t="shared" si="40"/>
        <v>Taranaki</v>
      </c>
      <c r="I929" s="74" t="str">
        <f t="shared" si="41"/>
        <v>Taranaki</v>
      </c>
      <c r="J929" s="74" t="str">
        <f t="shared" si="42"/>
        <v>Powerco</v>
      </c>
    </row>
    <row r="930" spans="1:10" s="74" customFormat="1">
      <c r="A930" s="167">
        <v>2005</v>
      </c>
      <c r="B930" s="167" t="s">
        <v>180</v>
      </c>
      <c r="C930" s="167">
        <v>365</v>
      </c>
      <c r="D930" s="170">
        <v>168.01150000000001</v>
      </c>
      <c r="E930" s="74" t="str">
        <f t="shared" si="43"/>
        <v>Powerco Ltd</v>
      </c>
      <c r="F930" s="74" t="str">
        <f t="shared" si="39"/>
        <v>New Plymouth District</v>
      </c>
      <c r="G930" s="74" t="str">
        <f t="shared" si="40"/>
        <v>Taranaki</v>
      </c>
      <c r="I930" s="74" t="str">
        <f t="shared" si="41"/>
        <v>Taranaki</v>
      </c>
      <c r="J930" s="74" t="str">
        <f t="shared" si="42"/>
        <v>Powerco</v>
      </c>
    </row>
    <row r="931" spans="1:10" s="74" customFormat="1">
      <c r="A931" s="167">
        <v>2006</v>
      </c>
      <c r="B931" s="167" t="s">
        <v>180</v>
      </c>
      <c r="C931" s="167">
        <v>365</v>
      </c>
      <c r="D931" s="170">
        <v>173.3535</v>
      </c>
      <c r="E931" s="74" t="str">
        <f t="shared" si="43"/>
        <v>Powerco Ltd</v>
      </c>
      <c r="F931" s="74" t="str">
        <f t="shared" si="39"/>
        <v>New Plymouth District</v>
      </c>
      <c r="G931" s="74" t="str">
        <f t="shared" si="40"/>
        <v>Taranaki</v>
      </c>
      <c r="I931" s="74" t="str">
        <f t="shared" si="41"/>
        <v>Taranaki</v>
      </c>
      <c r="J931" s="74" t="str">
        <f t="shared" si="42"/>
        <v>Powerco</v>
      </c>
    </row>
    <row r="932" spans="1:10" s="74" customFormat="1">
      <c r="A932" s="167">
        <v>2007</v>
      </c>
      <c r="B932" s="167" t="s">
        <v>180</v>
      </c>
      <c r="C932" s="167">
        <v>365</v>
      </c>
      <c r="D932" s="170">
        <v>233.6943</v>
      </c>
      <c r="E932" s="74" t="str">
        <f t="shared" si="43"/>
        <v>Powerco Ltd</v>
      </c>
      <c r="F932" s="74" t="str">
        <f t="shared" si="39"/>
        <v>New Plymouth District</v>
      </c>
      <c r="G932" s="74" t="str">
        <f t="shared" si="40"/>
        <v>Taranaki</v>
      </c>
      <c r="I932" s="74" t="str">
        <f t="shared" si="41"/>
        <v>Taranaki</v>
      </c>
      <c r="J932" s="74" t="str">
        <f t="shared" si="42"/>
        <v>Powerco</v>
      </c>
    </row>
    <row r="933" spans="1:10" s="74" customFormat="1">
      <c r="A933" s="167">
        <v>2008</v>
      </c>
      <c r="B933" s="167" t="s">
        <v>180</v>
      </c>
      <c r="C933" s="167">
        <v>366</v>
      </c>
      <c r="D933" s="170">
        <v>255.77455</v>
      </c>
      <c r="E933" s="74" t="str">
        <f t="shared" si="43"/>
        <v>Powerco Ltd</v>
      </c>
      <c r="F933" s="74" t="str">
        <f t="shared" si="39"/>
        <v>New Plymouth District</v>
      </c>
      <c r="G933" s="74" t="str">
        <f t="shared" si="40"/>
        <v>Taranaki</v>
      </c>
      <c r="I933" s="74" t="str">
        <f t="shared" si="41"/>
        <v>Taranaki</v>
      </c>
      <c r="J933" s="74" t="str">
        <f t="shared" si="42"/>
        <v>Powerco</v>
      </c>
    </row>
    <row r="934" spans="1:10" s="74" customFormat="1">
      <c r="A934" s="167">
        <v>2009</v>
      </c>
      <c r="B934" s="167" t="s">
        <v>180</v>
      </c>
      <c r="C934" s="167">
        <v>365</v>
      </c>
      <c r="D934" s="170">
        <v>257.97430000000003</v>
      </c>
      <c r="E934" s="74" t="str">
        <f t="shared" si="43"/>
        <v>Powerco Ltd</v>
      </c>
      <c r="F934" s="74" t="str">
        <f t="shared" si="39"/>
        <v>New Plymouth District</v>
      </c>
      <c r="G934" s="74" t="str">
        <f t="shared" si="40"/>
        <v>Taranaki</v>
      </c>
      <c r="I934" s="74" t="str">
        <f t="shared" si="41"/>
        <v>Taranaki</v>
      </c>
      <c r="J934" s="74" t="str">
        <f t="shared" si="42"/>
        <v>Powerco</v>
      </c>
    </row>
    <row r="935" spans="1:10" s="74" customFormat="1">
      <c r="A935" s="167">
        <v>2010</v>
      </c>
      <c r="B935" s="167" t="s">
        <v>180</v>
      </c>
      <c r="C935" s="167">
        <v>365</v>
      </c>
      <c r="D935" s="170">
        <v>262.9776</v>
      </c>
      <c r="E935" s="74" t="str">
        <f t="shared" si="43"/>
        <v>Powerco Ltd</v>
      </c>
      <c r="F935" s="74" t="str">
        <f t="shared" si="39"/>
        <v>New Plymouth District</v>
      </c>
      <c r="G935" s="74" t="str">
        <f t="shared" si="40"/>
        <v>Taranaki</v>
      </c>
      <c r="I935" s="74" t="str">
        <f t="shared" si="41"/>
        <v>Taranaki</v>
      </c>
      <c r="J935" s="74" t="str">
        <f t="shared" si="42"/>
        <v>Powerco</v>
      </c>
    </row>
    <row r="936" spans="1:10" s="74" customFormat="1">
      <c r="A936" s="167">
        <v>2011</v>
      </c>
      <c r="B936" s="167" t="s">
        <v>180</v>
      </c>
      <c r="C936" s="167">
        <v>181</v>
      </c>
      <c r="D936" s="170">
        <v>127.29734999999999</v>
      </c>
      <c r="E936" s="74" t="str">
        <f t="shared" si="43"/>
        <v>Powerco Ltd</v>
      </c>
      <c r="F936" s="74" t="str">
        <f t="shared" ref="F936:F999" si="44">IF(ISNA(VLOOKUP(B936,$A$338:$D$525,2,FALSE)),"NOTFOUND",VLOOKUP(B936,$A$338:$D$525,2,FALSE))</f>
        <v>New Plymouth District</v>
      </c>
      <c r="G936" s="74" t="str">
        <f t="shared" ref="G936:G999" si="45">IF(ISNA(VLOOKUP(B936,$A$338:$D$525,3,FALSE)),"NOTFOUND",VLOOKUP(B936,$A$338:$D$525,3,FALSE))</f>
        <v>Taranaki</v>
      </c>
      <c r="I936" s="74" t="str">
        <f t="shared" ref="I936:I999" si="46">IF(ISNA(VLOOKUP(B936,$A$338:$E$525,5,FALSE)),"NOTFOUND",(VLOOKUP(B936,$A$338:$E$525,5,FALSE)))</f>
        <v>Taranaki</v>
      </c>
      <c r="J936" s="74" t="str">
        <f t="shared" ref="J936:J999" si="47">IF(ISNA(VLOOKUP(E936,$A$528:$B$545,2,FALSE)),"NOTFOUND",VLOOKUP(E936,$A$528:$B$545,2,FALSE))</f>
        <v>Powerco</v>
      </c>
    </row>
    <row r="937" spans="1:10" s="74" customFormat="1">
      <c r="A937" s="167">
        <v>2000</v>
      </c>
      <c r="B937" s="167" t="s">
        <v>181</v>
      </c>
      <c r="C937" s="167">
        <v>366</v>
      </c>
      <c r="D937" s="170">
        <v>26.557549999999999</v>
      </c>
      <c r="E937" s="74" t="str">
        <f t="shared" si="43"/>
        <v>MainPower NZ Ltd</v>
      </c>
      <c r="F937" s="74" t="str">
        <f t="shared" si="44"/>
        <v>Hurunui District</v>
      </c>
      <c r="G937" s="74" t="str">
        <f t="shared" si="45"/>
        <v>Canterbury</v>
      </c>
      <c r="I937" s="74" t="str">
        <f t="shared" si="46"/>
        <v>Canterbury</v>
      </c>
      <c r="J937" s="74" t="str">
        <f t="shared" si="47"/>
        <v>NOTFOUND</v>
      </c>
    </row>
    <row r="938" spans="1:10" s="74" customFormat="1">
      <c r="A938" s="167">
        <v>2001</v>
      </c>
      <c r="B938" s="167" t="s">
        <v>181</v>
      </c>
      <c r="C938" s="167">
        <v>365</v>
      </c>
      <c r="D938" s="170">
        <v>27.917300000000001</v>
      </c>
      <c r="E938" s="74" t="str">
        <f t="shared" si="43"/>
        <v>MainPower NZ Ltd</v>
      </c>
      <c r="F938" s="74" t="str">
        <f t="shared" si="44"/>
        <v>Hurunui District</v>
      </c>
      <c r="G938" s="74" t="str">
        <f t="shared" si="45"/>
        <v>Canterbury</v>
      </c>
      <c r="I938" s="74" t="str">
        <f t="shared" si="46"/>
        <v>Canterbury</v>
      </c>
      <c r="J938" s="74" t="str">
        <f t="shared" si="47"/>
        <v>NOTFOUND</v>
      </c>
    </row>
    <row r="939" spans="1:10" s="74" customFormat="1">
      <c r="A939" s="167">
        <v>2002</v>
      </c>
      <c r="B939" s="167" t="s">
        <v>181</v>
      </c>
      <c r="C939" s="167">
        <v>365</v>
      </c>
      <c r="D939" s="170">
        <v>28.273150000000001</v>
      </c>
      <c r="E939" s="74" t="str">
        <f t="shared" si="43"/>
        <v>MainPower NZ Ltd</v>
      </c>
      <c r="F939" s="74" t="str">
        <f t="shared" si="44"/>
        <v>Hurunui District</v>
      </c>
      <c r="G939" s="74" t="str">
        <f t="shared" si="45"/>
        <v>Canterbury</v>
      </c>
      <c r="I939" s="74" t="str">
        <f t="shared" si="46"/>
        <v>Canterbury</v>
      </c>
      <c r="J939" s="74" t="str">
        <f t="shared" si="47"/>
        <v>NOTFOUND</v>
      </c>
    </row>
    <row r="940" spans="1:10" s="74" customFormat="1">
      <c r="A940" s="167">
        <v>2003</v>
      </c>
      <c r="B940" s="167" t="s">
        <v>181</v>
      </c>
      <c r="C940" s="167">
        <v>365</v>
      </c>
      <c r="D940" s="170">
        <v>35.454149999999998</v>
      </c>
      <c r="E940" s="74" t="str">
        <f t="shared" si="43"/>
        <v>MainPower NZ Ltd</v>
      </c>
      <c r="F940" s="74" t="str">
        <f t="shared" si="44"/>
        <v>Hurunui District</v>
      </c>
      <c r="G940" s="74" t="str">
        <f t="shared" si="45"/>
        <v>Canterbury</v>
      </c>
      <c r="I940" s="74" t="str">
        <f t="shared" si="46"/>
        <v>Canterbury</v>
      </c>
      <c r="J940" s="74" t="str">
        <f t="shared" si="47"/>
        <v>NOTFOUND</v>
      </c>
    </row>
    <row r="941" spans="1:10" s="74" customFormat="1">
      <c r="A941" s="167">
        <v>2004</v>
      </c>
      <c r="B941" s="167" t="s">
        <v>181</v>
      </c>
      <c r="C941" s="167">
        <v>366</v>
      </c>
      <c r="D941" s="170">
        <v>35.75535</v>
      </c>
      <c r="E941" s="74" t="str">
        <f t="shared" si="43"/>
        <v>MainPower NZ Ltd</v>
      </c>
      <c r="F941" s="74" t="str">
        <f t="shared" si="44"/>
        <v>Hurunui District</v>
      </c>
      <c r="G941" s="74" t="str">
        <f t="shared" si="45"/>
        <v>Canterbury</v>
      </c>
      <c r="I941" s="74" t="str">
        <f t="shared" si="46"/>
        <v>Canterbury</v>
      </c>
      <c r="J941" s="74" t="str">
        <f t="shared" si="47"/>
        <v>NOTFOUND</v>
      </c>
    </row>
    <row r="942" spans="1:10" s="74" customFormat="1">
      <c r="A942" s="167">
        <v>2005</v>
      </c>
      <c r="B942" s="167" t="s">
        <v>181</v>
      </c>
      <c r="C942" s="167">
        <v>365</v>
      </c>
      <c r="D942" s="170">
        <v>38.799999999999997</v>
      </c>
      <c r="E942" s="74" t="str">
        <f t="shared" si="43"/>
        <v>MainPower NZ Ltd</v>
      </c>
      <c r="F942" s="74" t="str">
        <f t="shared" si="44"/>
        <v>Hurunui District</v>
      </c>
      <c r="G942" s="74" t="str">
        <f t="shared" si="45"/>
        <v>Canterbury</v>
      </c>
      <c r="I942" s="74" t="str">
        <f t="shared" si="46"/>
        <v>Canterbury</v>
      </c>
      <c r="J942" s="74" t="str">
        <f t="shared" si="47"/>
        <v>NOTFOUND</v>
      </c>
    </row>
    <row r="943" spans="1:10" s="74" customFormat="1">
      <c r="A943" s="167">
        <v>2006</v>
      </c>
      <c r="B943" s="167" t="s">
        <v>181</v>
      </c>
      <c r="C943" s="167">
        <v>365</v>
      </c>
      <c r="D943" s="170">
        <v>43.283349999999999</v>
      </c>
      <c r="E943" s="74" t="str">
        <f t="shared" si="43"/>
        <v>MainPower NZ Ltd</v>
      </c>
      <c r="F943" s="74" t="str">
        <f t="shared" si="44"/>
        <v>Hurunui District</v>
      </c>
      <c r="G943" s="74" t="str">
        <f t="shared" si="45"/>
        <v>Canterbury</v>
      </c>
      <c r="I943" s="74" t="str">
        <f t="shared" si="46"/>
        <v>Canterbury</v>
      </c>
      <c r="J943" s="74" t="str">
        <f t="shared" si="47"/>
        <v>NOTFOUND</v>
      </c>
    </row>
    <row r="944" spans="1:10" s="74" customFormat="1">
      <c r="A944" s="167">
        <v>2007</v>
      </c>
      <c r="B944" s="167" t="s">
        <v>181</v>
      </c>
      <c r="C944" s="167">
        <v>365</v>
      </c>
      <c r="D944" s="170">
        <v>48.665599999999998</v>
      </c>
      <c r="E944" s="74" t="str">
        <f t="shared" si="43"/>
        <v>MainPower NZ Ltd</v>
      </c>
      <c r="F944" s="74" t="str">
        <f t="shared" si="44"/>
        <v>Hurunui District</v>
      </c>
      <c r="G944" s="74" t="str">
        <f t="shared" si="45"/>
        <v>Canterbury</v>
      </c>
      <c r="I944" s="74" t="str">
        <f t="shared" si="46"/>
        <v>Canterbury</v>
      </c>
      <c r="J944" s="74" t="str">
        <f t="shared" si="47"/>
        <v>NOTFOUND</v>
      </c>
    </row>
    <row r="945" spans="1:10" s="74" customFormat="1">
      <c r="A945" s="167">
        <v>2008</v>
      </c>
      <c r="B945" s="167" t="s">
        <v>181</v>
      </c>
      <c r="C945" s="167">
        <v>366</v>
      </c>
      <c r="D945" s="170">
        <v>59.865049999999997</v>
      </c>
      <c r="E945" s="74" t="str">
        <f t="shared" si="43"/>
        <v>MainPower NZ Ltd</v>
      </c>
      <c r="F945" s="74" t="str">
        <f t="shared" si="44"/>
        <v>Hurunui District</v>
      </c>
      <c r="G945" s="74" t="str">
        <f t="shared" si="45"/>
        <v>Canterbury</v>
      </c>
      <c r="I945" s="74" t="str">
        <f t="shared" si="46"/>
        <v>Canterbury</v>
      </c>
      <c r="J945" s="74" t="str">
        <f t="shared" si="47"/>
        <v>NOTFOUND</v>
      </c>
    </row>
    <row r="946" spans="1:10" s="74" customFormat="1">
      <c r="A946" s="167">
        <v>2009</v>
      </c>
      <c r="B946" s="167" t="s">
        <v>181</v>
      </c>
      <c r="C946" s="167">
        <v>365</v>
      </c>
      <c r="D946" s="170">
        <v>62.291649999999997</v>
      </c>
      <c r="E946" s="74" t="str">
        <f t="shared" si="43"/>
        <v>MainPower NZ Ltd</v>
      </c>
      <c r="F946" s="74" t="str">
        <f t="shared" si="44"/>
        <v>Hurunui District</v>
      </c>
      <c r="G946" s="74" t="str">
        <f t="shared" si="45"/>
        <v>Canterbury</v>
      </c>
      <c r="I946" s="74" t="str">
        <f t="shared" si="46"/>
        <v>Canterbury</v>
      </c>
      <c r="J946" s="74" t="str">
        <f t="shared" si="47"/>
        <v>NOTFOUND</v>
      </c>
    </row>
    <row r="947" spans="1:10" s="74" customFormat="1">
      <c r="A947" s="167">
        <v>2010</v>
      </c>
      <c r="B947" s="167" t="s">
        <v>181</v>
      </c>
      <c r="C947" s="167">
        <v>365</v>
      </c>
      <c r="D947" s="170">
        <v>69.93235</v>
      </c>
      <c r="E947" s="74" t="str">
        <f t="shared" si="43"/>
        <v>MainPower NZ Ltd</v>
      </c>
      <c r="F947" s="74" t="str">
        <f t="shared" si="44"/>
        <v>Hurunui District</v>
      </c>
      <c r="G947" s="74" t="str">
        <f t="shared" si="45"/>
        <v>Canterbury</v>
      </c>
      <c r="I947" s="74" t="str">
        <f t="shared" si="46"/>
        <v>Canterbury</v>
      </c>
      <c r="J947" s="74" t="str">
        <f t="shared" si="47"/>
        <v>NOTFOUND</v>
      </c>
    </row>
    <row r="948" spans="1:10" s="74" customFormat="1">
      <c r="A948" s="167">
        <v>2011</v>
      </c>
      <c r="B948" s="167" t="s">
        <v>181</v>
      </c>
      <c r="C948" s="167">
        <v>181</v>
      </c>
      <c r="D948" s="170">
        <v>34.230200000000004</v>
      </c>
      <c r="E948" s="74" t="str">
        <f t="shared" si="43"/>
        <v>MainPower NZ Ltd</v>
      </c>
      <c r="F948" s="74" t="str">
        <f t="shared" si="44"/>
        <v>Hurunui District</v>
      </c>
      <c r="G948" s="74" t="str">
        <f t="shared" si="45"/>
        <v>Canterbury</v>
      </c>
      <c r="I948" s="74" t="str">
        <f t="shared" si="46"/>
        <v>Canterbury</v>
      </c>
      <c r="J948" s="74" t="str">
        <f t="shared" si="47"/>
        <v>NOTFOUND</v>
      </c>
    </row>
    <row r="949" spans="1:10" s="74" customFormat="1">
      <c r="A949" s="167">
        <v>2000</v>
      </c>
      <c r="B949" s="167" t="s">
        <v>182</v>
      </c>
      <c r="C949" s="167">
        <v>366</v>
      </c>
      <c r="D949" s="170">
        <v>0.82569999999999999</v>
      </c>
      <c r="E949" s="74" t="str">
        <f t="shared" si="43"/>
        <v>Aurora Energy Ltd</v>
      </c>
      <c r="F949" s="74" t="str">
        <f t="shared" si="44"/>
        <v>Central Otago District</v>
      </c>
      <c r="G949" s="74" t="str">
        <f t="shared" si="45"/>
        <v>Otago Southland</v>
      </c>
      <c r="I949" s="74" t="str">
        <f t="shared" si="46"/>
        <v>Otago</v>
      </c>
      <c r="J949" s="74" t="str">
        <f t="shared" si="47"/>
        <v>Aurora Energy</v>
      </c>
    </row>
    <row r="950" spans="1:10" s="74" customFormat="1">
      <c r="A950" s="167">
        <v>2001</v>
      </c>
      <c r="B950" s="167" t="s">
        <v>182</v>
      </c>
      <c r="C950" s="167">
        <v>365</v>
      </c>
      <c r="D950" s="170">
        <v>1.0246</v>
      </c>
      <c r="E950" s="74" t="str">
        <f t="shared" si="43"/>
        <v>Aurora Energy Ltd</v>
      </c>
      <c r="F950" s="74" t="str">
        <f t="shared" si="44"/>
        <v>Central Otago District</v>
      </c>
      <c r="G950" s="74" t="str">
        <f t="shared" si="45"/>
        <v>Otago Southland</v>
      </c>
      <c r="I950" s="74" t="str">
        <f t="shared" si="46"/>
        <v>Otago</v>
      </c>
      <c r="J950" s="74" t="str">
        <f t="shared" si="47"/>
        <v>Aurora Energy</v>
      </c>
    </row>
    <row r="951" spans="1:10" s="74" customFormat="1">
      <c r="A951" s="167">
        <v>2002</v>
      </c>
      <c r="B951" s="167" t="s">
        <v>182</v>
      </c>
      <c r="C951" s="167">
        <v>365</v>
      </c>
      <c r="D951" s="170">
        <v>4.4853500000000004</v>
      </c>
      <c r="E951" s="74" t="str">
        <f t="shared" si="43"/>
        <v>Aurora Energy Ltd</v>
      </c>
      <c r="F951" s="74" t="str">
        <f t="shared" si="44"/>
        <v>Central Otago District</v>
      </c>
      <c r="G951" s="74" t="str">
        <f t="shared" si="45"/>
        <v>Otago Southland</v>
      </c>
      <c r="I951" s="74" t="str">
        <f t="shared" si="46"/>
        <v>Otago</v>
      </c>
      <c r="J951" s="74" t="str">
        <f t="shared" si="47"/>
        <v>Aurora Energy</v>
      </c>
    </row>
    <row r="952" spans="1:10" s="74" customFormat="1">
      <c r="A952" s="167">
        <v>2003</v>
      </c>
      <c r="B952" s="167" t="s">
        <v>182</v>
      </c>
      <c r="C952" s="167">
        <v>365</v>
      </c>
      <c r="D952" s="170">
        <v>8.3996499999999994</v>
      </c>
      <c r="E952" s="74" t="str">
        <f t="shared" si="43"/>
        <v>Aurora Energy Ltd</v>
      </c>
      <c r="F952" s="74" t="str">
        <f t="shared" si="44"/>
        <v>Central Otago District</v>
      </c>
      <c r="G952" s="74" t="str">
        <f t="shared" si="45"/>
        <v>Otago Southland</v>
      </c>
      <c r="I952" s="74" t="str">
        <f t="shared" si="46"/>
        <v>Otago</v>
      </c>
      <c r="J952" s="74" t="str">
        <f t="shared" si="47"/>
        <v>Aurora Energy</v>
      </c>
    </row>
    <row r="953" spans="1:10" s="74" customFormat="1">
      <c r="A953" s="167">
        <v>2004</v>
      </c>
      <c r="B953" s="167" t="s">
        <v>182</v>
      </c>
      <c r="C953" s="167">
        <v>366</v>
      </c>
      <c r="D953" s="170">
        <v>13.1585</v>
      </c>
      <c r="E953" s="74" t="str">
        <f t="shared" si="43"/>
        <v>Aurora Energy Ltd</v>
      </c>
      <c r="F953" s="74" t="str">
        <f t="shared" si="44"/>
        <v>Central Otago District</v>
      </c>
      <c r="G953" s="74" t="str">
        <f t="shared" si="45"/>
        <v>Otago Southland</v>
      </c>
      <c r="I953" s="74" t="str">
        <f t="shared" si="46"/>
        <v>Otago</v>
      </c>
      <c r="J953" s="74" t="str">
        <f t="shared" si="47"/>
        <v>Aurora Energy</v>
      </c>
    </row>
    <row r="954" spans="1:10" s="74" customFormat="1">
      <c r="A954" s="167">
        <v>2005</v>
      </c>
      <c r="B954" s="167" t="s">
        <v>182</v>
      </c>
      <c r="C954" s="167">
        <v>365</v>
      </c>
      <c r="D954" s="170">
        <v>2.19285</v>
      </c>
      <c r="E954" s="74" t="str">
        <f t="shared" si="43"/>
        <v>Aurora Energy Ltd</v>
      </c>
      <c r="F954" s="74" t="str">
        <f t="shared" si="44"/>
        <v>Central Otago District</v>
      </c>
      <c r="G954" s="74" t="str">
        <f t="shared" si="45"/>
        <v>Otago Southland</v>
      </c>
      <c r="I954" s="74" t="str">
        <f t="shared" si="46"/>
        <v>Otago</v>
      </c>
      <c r="J954" s="74" t="str">
        <f t="shared" si="47"/>
        <v>Aurora Energy</v>
      </c>
    </row>
    <row r="955" spans="1:10" s="74" customFormat="1">
      <c r="A955" s="167">
        <v>2006</v>
      </c>
      <c r="B955" s="167" t="s">
        <v>182</v>
      </c>
      <c r="C955" s="167">
        <v>365</v>
      </c>
      <c r="D955" s="170">
        <v>1.92615</v>
      </c>
      <c r="E955" s="74" t="str">
        <f t="shared" si="43"/>
        <v>Aurora Energy Ltd</v>
      </c>
      <c r="F955" s="74" t="str">
        <f t="shared" si="44"/>
        <v>Central Otago District</v>
      </c>
      <c r="G955" s="74" t="str">
        <f t="shared" si="45"/>
        <v>Otago Southland</v>
      </c>
      <c r="I955" s="74" t="str">
        <f t="shared" si="46"/>
        <v>Otago</v>
      </c>
      <c r="J955" s="74" t="str">
        <f t="shared" si="47"/>
        <v>Aurora Energy</v>
      </c>
    </row>
    <row r="956" spans="1:10" s="74" customFormat="1">
      <c r="A956" s="167">
        <v>2007</v>
      </c>
      <c r="B956" s="167" t="s">
        <v>182</v>
      </c>
      <c r="C956" s="167">
        <v>365</v>
      </c>
      <c r="D956" s="170">
        <v>10.78715</v>
      </c>
      <c r="E956" s="74" t="str">
        <f t="shared" si="43"/>
        <v>Aurora Energy Ltd</v>
      </c>
      <c r="F956" s="74" t="str">
        <f t="shared" si="44"/>
        <v>Central Otago District</v>
      </c>
      <c r="G956" s="74" t="str">
        <f t="shared" si="45"/>
        <v>Otago Southland</v>
      </c>
      <c r="I956" s="74" t="str">
        <f t="shared" si="46"/>
        <v>Otago</v>
      </c>
      <c r="J956" s="74" t="str">
        <f t="shared" si="47"/>
        <v>Aurora Energy</v>
      </c>
    </row>
    <row r="957" spans="1:10" s="74" customFormat="1">
      <c r="A957" s="167">
        <v>2008</v>
      </c>
      <c r="B957" s="167" t="s">
        <v>182</v>
      </c>
      <c r="C957" s="167">
        <v>366</v>
      </c>
      <c r="D957" s="170">
        <v>11.072050000000001</v>
      </c>
      <c r="E957" s="74" t="str">
        <f t="shared" si="43"/>
        <v>Aurora Energy Ltd</v>
      </c>
      <c r="F957" s="74" t="str">
        <f t="shared" si="44"/>
        <v>Central Otago District</v>
      </c>
      <c r="G957" s="74" t="str">
        <f t="shared" si="45"/>
        <v>Otago Southland</v>
      </c>
      <c r="I957" s="74" t="str">
        <f t="shared" si="46"/>
        <v>Otago</v>
      </c>
      <c r="J957" s="74" t="str">
        <f t="shared" si="47"/>
        <v>Aurora Energy</v>
      </c>
    </row>
    <row r="958" spans="1:10" s="74" customFormat="1">
      <c r="A958" s="167">
        <v>2009</v>
      </c>
      <c r="B958" s="167" t="s">
        <v>182</v>
      </c>
      <c r="C958" s="167">
        <v>365</v>
      </c>
      <c r="D958" s="170">
        <v>8.6135999999999999</v>
      </c>
      <c r="E958" s="74" t="str">
        <f t="shared" si="43"/>
        <v>Aurora Energy Ltd</v>
      </c>
      <c r="F958" s="74" t="str">
        <f t="shared" si="44"/>
        <v>Central Otago District</v>
      </c>
      <c r="G958" s="74" t="str">
        <f t="shared" si="45"/>
        <v>Otago Southland</v>
      </c>
      <c r="I958" s="74" t="str">
        <f t="shared" si="46"/>
        <v>Otago</v>
      </c>
      <c r="J958" s="74" t="str">
        <f t="shared" si="47"/>
        <v>Aurora Energy</v>
      </c>
    </row>
    <row r="959" spans="1:10" s="74" customFormat="1">
      <c r="A959" s="167">
        <v>2010</v>
      </c>
      <c r="B959" s="167" t="s">
        <v>182</v>
      </c>
      <c r="C959" s="167">
        <v>365</v>
      </c>
      <c r="D959" s="170">
        <v>9.7643000000000004</v>
      </c>
      <c r="E959" s="74" t="str">
        <f t="shared" si="43"/>
        <v>Aurora Energy Ltd</v>
      </c>
      <c r="F959" s="74" t="str">
        <f t="shared" si="44"/>
        <v>Central Otago District</v>
      </c>
      <c r="G959" s="74" t="str">
        <f t="shared" si="45"/>
        <v>Otago Southland</v>
      </c>
      <c r="I959" s="74" t="str">
        <f t="shared" si="46"/>
        <v>Otago</v>
      </c>
      <c r="J959" s="74" t="str">
        <f t="shared" si="47"/>
        <v>Aurora Energy</v>
      </c>
    </row>
    <row r="960" spans="1:10" s="74" customFormat="1">
      <c r="A960" s="167">
        <v>2011</v>
      </c>
      <c r="B960" s="167" t="s">
        <v>182</v>
      </c>
      <c r="C960" s="167">
        <v>181</v>
      </c>
      <c r="D960" s="170">
        <v>0.62634999999999996</v>
      </c>
      <c r="E960" s="74" t="str">
        <f t="shared" si="43"/>
        <v>Aurora Energy Ltd</v>
      </c>
      <c r="F960" s="74" t="str">
        <f t="shared" si="44"/>
        <v>Central Otago District</v>
      </c>
      <c r="G960" s="74" t="str">
        <f t="shared" si="45"/>
        <v>Otago Southland</v>
      </c>
      <c r="I960" s="74" t="str">
        <f t="shared" si="46"/>
        <v>Otago</v>
      </c>
      <c r="J960" s="74" t="str">
        <f t="shared" si="47"/>
        <v>Aurora Energy</v>
      </c>
    </row>
    <row r="961" spans="1:10" s="74" customFormat="1">
      <c r="A961" s="167">
        <v>2000</v>
      </c>
      <c r="B961" s="167" t="s">
        <v>183</v>
      </c>
      <c r="C961" s="167">
        <v>366</v>
      </c>
      <c r="D961" s="170">
        <v>56.205649999999999</v>
      </c>
      <c r="E961" s="74" t="str">
        <f t="shared" si="43"/>
        <v>Northpower Ltd</v>
      </c>
      <c r="F961" s="74" t="str">
        <f t="shared" si="44"/>
        <v>Kaipara District</v>
      </c>
      <c r="G961" s="74" t="str">
        <f t="shared" si="45"/>
        <v>North Isthmus</v>
      </c>
      <c r="I961" s="74" t="str">
        <f t="shared" si="46"/>
        <v>Northland</v>
      </c>
      <c r="J961" s="74" t="str">
        <f t="shared" si="47"/>
        <v>NOTFOUND</v>
      </c>
    </row>
    <row r="962" spans="1:10" s="74" customFormat="1">
      <c r="A962" s="167">
        <v>2001</v>
      </c>
      <c r="B962" s="167" t="s">
        <v>183</v>
      </c>
      <c r="C962" s="167">
        <v>365</v>
      </c>
      <c r="D962" s="170">
        <v>56.191499999999998</v>
      </c>
      <c r="E962" s="74" t="str">
        <f t="shared" si="43"/>
        <v>Northpower Ltd</v>
      </c>
      <c r="F962" s="74" t="str">
        <f t="shared" si="44"/>
        <v>Kaipara District</v>
      </c>
      <c r="G962" s="74" t="str">
        <f t="shared" si="45"/>
        <v>North Isthmus</v>
      </c>
      <c r="I962" s="74" t="str">
        <f t="shared" si="46"/>
        <v>Northland</v>
      </c>
      <c r="J962" s="74" t="str">
        <f t="shared" si="47"/>
        <v>NOTFOUND</v>
      </c>
    </row>
    <row r="963" spans="1:10" s="74" customFormat="1">
      <c r="A963" s="167">
        <v>2002</v>
      </c>
      <c r="B963" s="167" t="s">
        <v>183</v>
      </c>
      <c r="C963" s="167">
        <v>365</v>
      </c>
      <c r="D963" s="170">
        <v>57.104050000000001</v>
      </c>
      <c r="E963" s="74" t="str">
        <f t="shared" si="43"/>
        <v>Northpower Ltd</v>
      </c>
      <c r="F963" s="74" t="str">
        <f t="shared" si="44"/>
        <v>Kaipara District</v>
      </c>
      <c r="G963" s="74" t="str">
        <f t="shared" si="45"/>
        <v>North Isthmus</v>
      </c>
      <c r="I963" s="74" t="str">
        <f t="shared" si="46"/>
        <v>Northland</v>
      </c>
      <c r="J963" s="74" t="str">
        <f t="shared" si="47"/>
        <v>NOTFOUND</v>
      </c>
    </row>
    <row r="964" spans="1:10" s="74" customFormat="1">
      <c r="A964" s="167">
        <v>2003</v>
      </c>
      <c r="B964" s="167" t="s">
        <v>183</v>
      </c>
      <c r="C964" s="167">
        <v>365</v>
      </c>
      <c r="D964" s="170">
        <v>56.697299999999998</v>
      </c>
      <c r="E964" s="74" t="str">
        <f t="shared" si="43"/>
        <v>Northpower Ltd</v>
      </c>
      <c r="F964" s="74" t="str">
        <f t="shared" si="44"/>
        <v>Kaipara District</v>
      </c>
      <c r="G964" s="74" t="str">
        <f t="shared" si="45"/>
        <v>North Isthmus</v>
      </c>
      <c r="I964" s="74" t="str">
        <f t="shared" si="46"/>
        <v>Northland</v>
      </c>
      <c r="J964" s="74" t="str">
        <f t="shared" si="47"/>
        <v>NOTFOUND</v>
      </c>
    </row>
    <row r="965" spans="1:10" s="74" customFormat="1">
      <c r="A965" s="167">
        <v>2004</v>
      </c>
      <c r="B965" s="167" t="s">
        <v>183</v>
      </c>
      <c r="C965" s="167">
        <v>366</v>
      </c>
      <c r="D965" s="170">
        <v>57.774549999999998</v>
      </c>
      <c r="E965" s="74" t="str">
        <f t="shared" si="43"/>
        <v>Northpower Ltd</v>
      </c>
      <c r="F965" s="74" t="str">
        <f t="shared" si="44"/>
        <v>Kaipara District</v>
      </c>
      <c r="G965" s="74" t="str">
        <f t="shared" si="45"/>
        <v>North Isthmus</v>
      </c>
      <c r="I965" s="74" t="str">
        <f t="shared" si="46"/>
        <v>Northland</v>
      </c>
      <c r="J965" s="74" t="str">
        <f t="shared" si="47"/>
        <v>NOTFOUND</v>
      </c>
    </row>
    <row r="966" spans="1:10" s="74" customFormat="1">
      <c r="A966" s="167">
        <v>2005</v>
      </c>
      <c r="B966" s="167" t="s">
        <v>183</v>
      </c>
      <c r="C966" s="167">
        <v>365</v>
      </c>
      <c r="D966" s="170">
        <v>58.172550000000001</v>
      </c>
      <c r="E966" s="74" t="str">
        <f t="shared" si="43"/>
        <v>Northpower Ltd</v>
      </c>
      <c r="F966" s="74" t="str">
        <f t="shared" si="44"/>
        <v>Kaipara District</v>
      </c>
      <c r="G966" s="74" t="str">
        <f t="shared" si="45"/>
        <v>North Isthmus</v>
      </c>
      <c r="I966" s="74" t="str">
        <f t="shared" si="46"/>
        <v>Northland</v>
      </c>
      <c r="J966" s="74" t="str">
        <f t="shared" si="47"/>
        <v>NOTFOUND</v>
      </c>
    </row>
    <row r="967" spans="1:10" s="74" customFormat="1">
      <c r="A967" s="167">
        <v>2006</v>
      </c>
      <c r="B967" s="167" t="s">
        <v>183</v>
      </c>
      <c r="C967" s="167">
        <v>365</v>
      </c>
      <c r="D967" s="170">
        <v>59.670250000000003</v>
      </c>
      <c r="E967" s="74" t="str">
        <f t="shared" si="43"/>
        <v>Northpower Ltd</v>
      </c>
      <c r="F967" s="74" t="str">
        <f t="shared" si="44"/>
        <v>Kaipara District</v>
      </c>
      <c r="G967" s="74" t="str">
        <f t="shared" si="45"/>
        <v>North Isthmus</v>
      </c>
      <c r="I967" s="74" t="str">
        <f t="shared" si="46"/>
        <v>Northland</v>
      </c>
      <c r="J967" s="74" t="str">
        <f t="shared" si="47"/>
        <v>NOTFOUND</v>
      </c>
    </row>
    <row r="968" spans="1:10" s="74" customFormat="1">
      <c r="A968" s="167">
        <v>2007</v>
      </c>
      <c r="B968" s="167" t="s">
        <v>183</v>
      </c>
      <c r="C968" s="167">
        <v>365</v>
      </c>
      <c r="D968" s="170">
        <v>59.509549999999997</v>
      </c>
      <c r="E968" s="74" t="str">
        <f t="shared" si="43"/>
        <v>Northpower Ltd</v>
      </c>
      <c r="F968" s="74" t="str">
        <f t="shared" si="44"/>
        <v>Kaipara District</v>
      </c>
      <c r="G968" s="74" t="str">
        <f t="shared" si="45"/>
        <v>North Isthmus</v>
      </c>
      <c r="I968" s="74" t="str">
        <f t="shared" si="46"/>
        <v>Northland</v>
      </c>
      <c r="J968" s="74" t="str">
        <f t="shared" si="47"/>
        <v>NOTFOUND</v>
      </c>
    </row>
    <row r="969" spans="1:10" s="74" customFormat="1">
      <c r="A969" s="167">
        <v>2008</v>
      </c>
      <c r="B969" s="167" t="s">
        <v>183</v>
      </c>
      <c r="C969" s="167">
        <v>366</v>
      </c>
      <c r="D969" s="170">
        <v>61.473649999999999</v>
      </c>
      <c r="E969" s="74" t="str">
        <f t="shared" si="43"/>
        <v>Northpower Ltd</v>
      </c>
      <c r="F969" s="74" t="str">
        <f t="shared" si="44"/>
        <v>Kaipara District</v>
      </c>
      <c r="G969" s="74" t="str">
        <f t="shared" si="45"/>
        <v>North Isthmus</v>
      </c>
      <c r="I969" s="74" t="str">
        <f t="shared" si="46"/>
        <v>Northland</v>
      </c>
      <c r="J969" s="74" t="str">
        <f t="shared" si="47"/>
        <v>NOTFOUND</v>
      </c>
    </row>
    <row r="970" spans="1:10" s="74" customFormat="1">
      <c r="A970" s="167">
        <v>2009</v>
      </c>
      <c r="B970" s="167" t="s">
        <v>183</v>
      </c>
      <c r="C970" s="167">
        <v>365</v>
      </c>
      <c r="D970" s="170">
        <v>61.682749999999999</v>
      </c>
      <c r="E970" s="74" t="str">
        <f t="shared" si="43"/>
        <v>Northpower Ltd</v>
      </c>
      <c r="F970" s="74" t="str">
        <f t="shared" si="44"/>
        <v>Kaipara District</v>
      </c>
      <c r="G970" s="74" t="str">
        <f t="shared" si="45"/>
        <v>North Isthmus</v>
      </c>
      <c r="I970" s="74" t="str">
        <f t="shared" si="46"/>
        <v>Northland</v>
      </c>
      <c r="J970" s="74" t="str">
        <f t="shared" si="47"/>
        <v>NOTFOUND</v>
      </c>
    </row>
    <row r="971" spans="1:10" s="74" customFormat="1">
      <c r="A971" s="167">
        <v>2010</v>
      </c>
      <c r="B971" s="167" t="s">
        <v>183</v>
      </c>
      <c r="C971" s="167">
        <v>365</v>
      </c>
      <c r="D971" s="170">
        <v>62.018300000000004</v>
      </c>
      <c r="E971" s="74" t="str">
        <f t="shared" si="43"/>
        <v>Northpower Ltd</v>
      </c>
      <c r="F971" s="74" t="str">
        <f t="shared" si="44"/>
        <v>Kaipara District</v>
      </c>
      <c r="G971" s="74" t="str">
        <f t="shared" si="45"/>
        <v>North Isthmus</v>
      </c>
      <c r="I971" s="74" t="str">
        <f t="shared" si="46"/>
        <v>Northland</v>
      </c>
      <c r="J971" s="74" t="str">
        <f t="shared" si="47"/>
        <v>NOTFOUND</v>
      </c>
    </row>
    <row r="972" spans="1:10" s="74" customFormat="1">
      <c r="A972" s="167">
        <v>2011</v>
      </c>
      <c r="B972" s="167" t="s">
        <v>183</v>
      </c>
      <c r="C972" s="167">
        <v>181</v>
      </c>
      <c r="D972" s="170">
        <v>30.321950000000001</v>
      </c>
      <c r="E972" s="74" t="str">
        <f t="shared" si="43"/>
        <v>Northpower Ltd</v>
      </c>
      <c r="F972" s="74" t="str">
        <f t="shared" si="44"/>
        <v>Kaipara District</v>
      </c>
      <c r="G972" s="74" t="str">
        <f t="shared" si="45"/>
        <v>North Isthmus</v>
      </c>
      <c r="I972" s="74" t="str">
        <f t="shared" si="46"/>
        <v>Northland</v>
      </c>
      <c r="J972" s="74" t="str">
        <f t="shared" si="47"/>
        <v>NOTFOUND</v>
      </c>
    </row>
    <row r="973" spans="1:10" s="74" customFormat="1">
      <c r="A973" s="167">
        <v>2000</v>
      </c>
      <c r="B973" s="167" t="s">
        <v>184</v>
      </c>
      <c r="C973" s="167">
        <v>366</v>
      </c>
      <c r="D973" s="170">
        <v>48.162649999999999</v>
      </c>
      <c r="E973" s="74" t="str">
        <f t="shared" si="43"/>
        <v>Westpower Ltd</v>
      </c>
      <c r="F973" s="74" t="str">
        <f t="shared" si="44"/>
        <v>Grey District</v>
      </c>
      <c r="G973" s="74" t="str">
        <f t="shared" si="45"/>
        <v>West Coast</v>
      </c>
      <c r="I973" s="74" t="str">
        <f t="shared" si="46"/>
        <v>Upper South Island</v>
      </c>
      <c r="J973" s="74" t="str">
        <f t="shared" si="47"/>
        <v>NOTFOUND</v>
      </c>
    </row>
    <row r="974" spans="1:10" s="74" customFormat="1">
      <c r="A974" s="167">
        <v>2001</v>
      </c>
      <c r="B974" s="167" t="s">
        <v>184</v>
      </c>
      <c r="C974" s="167">
        <v>365</v>
      </c>
      <c r="D974" s="170">
        <v>46.394399999999997</v>
      </c>
      <c r="E974" s="74" t="str">
        <f t="shared" si="43"/>
        <v>Westpower Ltd</v>
      </c>
      <c r="F974" s="74" t="str">
        <f t="shared" si="44"/>
        <v>Grey District</v>
      </c>
      <c r="G974" s="74" t="str">
        <f t="shared" si="45"/>
        <v>West Coast</v>
      </c>
      <c r="I974" s="74" t="str">
        <f t="shared" si="46"/>
        <v>Upper South Island</v>
      </c>
      <c r="J974" s="74" t="str">
        <f t="shared" si="47"/>
        <v>NOTFOUND</v>
      </c>
    </row>
    <row r="975" spans="1:10" s="74" customFormat="1">
      <c r="A975" s="167">
        <v>2002</v>
      </c>
      <c r="B975" s="167" t="s">
        <v>184</v>
      </c>
      <c r="C975" s="167">
        <v>365</v>
      </c>
      <c r="D975" s="170">
        <v>46.15305</v>
      </c>
      <c r="E975" s="74" t="str">
        <f t="shared" si="43"/>
        <v>Westpower Ltd</v>
      </c>
      <c r="F975" s="74" t="str">
        <f t="shared" si="44"/>
        <v>Grey District</v>
      </c>
      <c r="G975" s="74" t="str">
        <f t="shared" si="45"/>
        <v>West Coast</v>
      </c>
      <c r="I975" s="74" t="str">
        <f t="shared" si="46"/>
        <v>Upper South Island</v>
      </c>
      <c r="J975" s="74" t="str">
        <f t="shared" si="47"/>
        <v>NOTFOUND</v>
      </c>
    </row>
    <row r="976" spans="1:10" s="74" customFormat="1">
      <c r="A976" s="167">
        <v>2003</v>
      </c>
      <c r="B976" s="167" t="s">
        <v>184</v>
      </c>
      <c r="C976" s="167">
        <v>365</v>
      </c>
      <c r="D976" s="170">
        <v>45.4452</v>
      </c>
      <c r="E976" s="74" t="str">
        <f t="shared" si="43"/>
        <v>Westpower Ltd</v>
      </c>
      <c r="F976" s="74" t="str">
        <f t="shared" si="44"/>
        <v>Grey District</v>
      </c>
      <c r="G976" s="74" t="str">
        <f t="shared" si="45"/>
        <v>West Coast</v>
      </c>
      <c r="I976" s="74" t="str">
        <f t="shared" si="46"/>
        <v>Upper South Island</v>
      </c>
      <c r="J976" s="74" t="str">
        <f t="shared" si="47"/>
        <v>NOTFOUND</v>
      </c>
    </row>
    <row r="977" spans="1:10" s="74" customFormat="1">
      <c r="A977" s="167">
        <v>2004</v>
      </c>
      <c r="B977" s="167" t="s">
        <v>184</v>
      </c>
      <c r="C977" s="167">
        <v>366</v>
      </c>
      <c r="D977" s="170">
        <v>38.436500000000002</v>
      </c>
      <c r="E977" s="74" t="str">
        <f t="shared" si="43"/>
        <v>Westpower Ltd</v>
      </c>
      <c r="F977" s="74" t="str">
        <f t="shared" si="44"/>
        <v>Grey District</v>
      </c>
      <c r="G977" s="74" t="str">
        <f t="shared" si="45"/>
        <v>West Coast</v>
      </c>
      <c r="I977" s="74" t="str">
        <f t="shared" si="46"/>
        <v>Upper South Island</v>
      </c>
      <c r="J977" s="74" t="str">
        <f t="shared" si="47"/>
        <v>NOTFOUND</v>
      </c>
    </row>
    <row r="978" spans="1:10" s="74" customFormat="1">
      <c r="A978" s="167">
        <v>2005</v>
      </c>
      <c r="B978" s="167" t="s">
        <v>184</v>
      </c>
      <c r="C978" s="167">
        <v>365</v>
      </c>
      <c r="D978" s="170">
        <v>43.19735</v>
      </c>
      <c r="E978" s="74" t="str">
        <f t="shared" si="43"/>
        <v>Westpower Ltd</v>
      </c>
      <c r="F978" s="74" t="str">
        <f t="shared" si="44"/>
        <v>Grey District</v>
      </c>
      <c r="G978" s="74" t="str">
        <f t="shared" si="45"/>
        <v>West Coast</v>
      </c>
      <c r="I978" s="74" t="str">
        <f t="shared" si="46"/>
        <v>Upper South Island</v>
      </c>
      <c r="J978" s="74" t="str">
        <f t="shared" si="47"/>
        <v>NOTFOUND</v>
      </c>
    </row>
    <row r="979" spans="1:10" s="74" customFormat="1">
      <c r="A979" s="167">
        <v>2006</v>
      </c>
      <c r="B979" s="167" t="s">
        <v>184</v>
      </c>
      <c r="C979" s="167">
        <v>365</v>
      </c>
      <c r="D979" s="170">
        <v>38.444650000000003</v>
      </c>
      <c r="E979" s="74" t="str">
        <f t="shared" si="43"/>
        <v>Westpower Ltd</v>
      </c>
      <c r="F979" s="74" t="str">
        <f t="shared" si="44"/>
        <v>Grey District</v>
      </c>
      <c r="G979" s="74" t="str">
        <f t="shared" si="45"/>
        <v>West Coast</v>
      </c>
      <c r="I979" s="74" t="str">
        <f t="shared" si="46"/>
        <v>Upper South Island</v>
      </c>
      <c r="J979" s="74" t="str">
        <f t="shared" si="47"/>
        <v>NOTFOUND</v>
      </c>
    </row>
    <row r="980" spans="1:10" s="74" customFormat="1">
      <c r="A980" s="167">
        <v>2007</v>
      </c>
      <c r="B980" s="167" t="s">
        <v>184</v>
      </c>
      <c r="C980" s="167">
        <v>365</v>
      </c>
      <c r="D980" s="170">
        <v>23.57865</v>
      </c>
      <c r="E980" s="74" t="str">
        <f t="shared" si="43"/>
        <v>Westpower Ltd</v>
      </c>
      <c r="F980" s="74" t="str">
        <f t="shared" si="44"/>
        <v>Grey District</v>
      </c>
      <c r="G980" s="74" t="str">
        <f t="shared" si="45"/>
        <v>West Coast</v>
      </c>
      <c r="I980" s="74" t="str">
        <f t="shared" si="46"/>
        <v>Upper South Island</v>
      </c>
      <c r="J980" s="74" t="str">
        <f t="shared" si="47"/>
        <v>NOTFOUND</v>
      </c>
    </row>
    <row r="981" spans="1:10" s="74" customFormat="1">
      <c r="A981" s="167">
        <v>2008</v>
      </c>
      <c r="B981" s="167" t="s">
        <v>184</v>
      </c>
      <c r="C981" s="167">
        <v>366</v>
      </c>
      <c r="D981" s="170">
        <v>40.152500000000003</v>
      </c>
      <c r="E981" s="74" t="str">
        <f t="shared" si="43"/>
        <v>Westpower Ltd</v>
      </c>
      <c r="F981" s="74" t="str">
        <f t="shared" si="44"/>
        <v>Grey District</v>
      </c>
      <c r="G981" s="74" t="str">
        <f t="shared" si="45"/>
        <v>West Coast</v>
      </c>
      <c r="I981" s="74" t="str">
        <f t="shared" si="46"/>
        <v>Upper South Island</v>
      </c>
      <c r="J981" s="74" t="str">
        <f t="shared" si="47"/>
        <v>NOTFOUND</v>
      </c>
    </row>
    <row r="982" spans="1:10" s="74" customFormat="1">
      <c r="A982" s="167">
        <v>2009</v>
      </c>
      <c r="B982" s="167" t="s">
        <v>184</v>
      </c>
      <c r="C982" s="167">
        <v>365</v>
      </c>
      <c r="D982" s="170">
        <v>47.091650000000001</v>
      </c>
      <c r="E982" s="74" t="str">
        <f t="shared" si="43"/>
        <v>Westpower Ltd</v>
      </c>
      <c r="F982" s="74" t="str">
        <f t="shared" si="44"/>
        <v>Grey District</v>
      </c>
      <c r="G982" s="74" t="str">
        <f t="shared" si="45"/>
        <v>West Coast</v>
      </c>
      <c r="I982" s="74" t="str">
        <f t="shared" si="46"/>
        <v>Upper South Island</v>
      </c>
      <c r="J982" s="74" t="str">
        <f t="shared" si="47"/>
        <v>NOTFOUND</v>
      </c>
    </row>
    <row r="983" spans="1:10" s="74" customFormat="1">
      <c r="A983" s="167">
        <v>2010</v>
      </c>
      <c r="B983" s="167" t="s">
        <v>184</v>
      </c>
      <c r="C983" s="167">
        <v>365</v>
      </c>
      <c r="D983" s="170">
        <v>49.721649999999997</v>
      </c>
      <c r="E983" s="74" t="str">
        <f t="shared" si="43"/>
        <v>Westpower Ltd</v>
      </c>
      <c r="F983" s="74" t="str">
        <f t="shared" si="44"/>
        <v>Grey District</v>
      </c>
      <c r="G983" s="74" t="str">
        <f t="shared" si="45"/>
        <v>West Coast</v>
      </c>
      <c r="I983" s="74" t="str">
        <f t="shared" si="46"/>
        <v>Upper South Island</v>
      </c>
      <c r="J983" s="74" t="str">
        <f t="shared" si="47"/>
        <v>NOTFOUND</v>
      </c>
    </row>
    <row r="984" spans="1:10" s="74" customFormat="1">
      <c r="A984" s="167">
        <v>2011</v>
      </c>
      <c r="B984" s="167" t="s">
        <v>184</v>
      </c>
      <c r="C984" s="167">
        <v>181</v>
      </c>
      <c r="D984" s="170">
        <v>17.526050000000001</v>
      </c>
      <c r="E984" s="74" t="str">
        <f t="shared" si="43"/>
        <v>Westpower Ltd</v>
      </c>
      <c r="F984" s="74" t="str">
        <f t="shared" si="44"/>
        <v>Grey District</v>
      </c>
      <c r="G984" s="74" t="str">
        <f t="shared" si="45"/>
        <v>West Coast</v>
      </c>
      <c r="I984" s="74" t="str">
        <f t="shared" si="46"/>
        <v>Upper South Island</v>
      </c>
      <c r="J984" s="74" t="str">
        <f t="shared" si="47"/>
        <v>NOTFOUND</v>
      </c>
    </row>
    <row r="985" spans="1:10" s="74" customFormat="1">
      <c r="A985" s="167">
        <v>2000</v>
      </c>
      <c r="B985" s="167" t="s">
        <v>185</v>
      </c>
      <c r="C985" s="167">
        <v>366</v>
      </c>
      <c r="D985" s="170">
        <v>73.029750000000007</v>
      </c>
      <c r="E985" s="74" t="str">
        <f t="shared" si="43"/>
        <v>Scanpower Ltd</v>
      </c>
      <c r="F985" s="74" t="str">
        <f t="shared" si="44"/>
        <v>Tararua District</v>
      </c>
      <c r="G985" s="74" t="str">
        <f t="shared" si="45"/>
        <v>Central</v>
      </c>
      <c r="I985" s="74" t="str">
        <f t="shared" si="46"/>
        <v>Manawatu-Wanganui</v>
      </c>
      <c r="J985" s="74" t="str">
        <f t="shared" si="47"/>
        <v>NOTFOUND</v>
      </c>
    </row>
    <row r="986" spans="1:10" s="74" customFormat="1">
      <c r="A986" s="167">
        <v>2001</v>
      </c>
      <c r="B986" s="167" t="s">
        <v>185</v>
      </c>
      <c r="C986" s="167">
        <v>365</v>
      </c>
      <c r="D986" s="170">
        <v>72.671999999999997</v>
      </c>
      <c r="E986" s="74" t="str">
        <f t="shared" si="43"/>
        <v>Scanpower Ltd</v>
      </c>
      <c r="F986" s="74" t="str">
        <f t="shared" si="44"/>
        <v>Tararua District</v>
      </c>
      <c r="G986" s="74" t="str">
        <f t="shared" si="45"/>
        <v>Central</v>
      </c>
      <c r="I986" s="74" t="str">
        <f t="shared" si="46"/>
        <v>Manawatu-Wanganui</v>
      </c>
      <c r="J986" s="74" t="str">
        <f t="shared" si="47"/>
        <v>NOTFOUND</v>
      </c>
    </row>
    <row r="987" spans="1:10" s="74" customFormat="1">
      <c r="A987" s="167">
        <v>2002</v>
      </c>
      <c r="B987" s="167" t="s">
        <v>185</v>
      </c>
      <c r="C987" s="167">
        <v>365</v>
      </c>
      <c r="D987" s="170">
        <v>76.148650000000004</v>
      </c>
      <c r="E987" s="74" t="str">
        <f t="shared" ref="E987:E1050" si="48">IF(ISNA(VLOOKUP(B987,$A$338:$D$525,4,FALSE)),"NOTFOUND",VLOOKUP(B987,$A$338:$D$525,4,FALSE))</f>
        <v>Scanpower Ltd</v>
      </c>
      <c r="F987" s="74" t="str">
        <f t="shared" si="44"/>
        <v>Tararua District</v>
      </c>
      <c r="G987" s="74" t="str">
        <f t="shared" si="45"/>
        <v>Central</v>
      </c>
      <c r="I987" s="74" t="str">
        <f t="shared" si="46"/>
        <v>Manawatu-Wanganui</v>
      </c>
      <c r="J987" s="74" t="str">
        <f t="shared" si="47"/>
        <v>NOTFOUND</v>
      </c>
    </row>
    <row r="988" spans="1:10" s="74" customFormat="1">
      <c r="A988" s="167">
        <v>2003</v>
      </c>
      <c r="B988" s="167" t="s">
        <v>185</v>
      </c>
      <c r="C988" s="167">
        <v>365</v>
      </c>
      <c r="D988" s="170">
        <v>77.984800000000007</v>
      </c>
      <c r="E988" s="74" t="str">
        <f t="shared" si="48"/>
        <v>Scanpower Ltd</v>
      </c>
      <c r="F988" s="74" t="str">
        <f t="shared" si="44"/>
        <v>Tararua District</v>
      </c>
      <c r="G988" s="74" t="str">
        <f t="shared" si="45"/>
        <v>Central</v>
      </c>
      <c r="I988" s="74" t="str">
        <f t="shared" si="46"/>
        <v>Manawatu-Wanganui</v>
      </c>
      <c r="J988" s="74" t="str">
        <f t="shared" si="47"/>
        <v>NOTFOUND</v>
      </c>
    </row>
    <row r="989" spans="1:10" s="74" customFormat="1">
      <c r="A989" s="167">
        <v>2004</v>
      </c>
      <c r="B989" s="167" t="s">
        <v>185</v>
      </c>
      <c r="C989" s="167">
        <v>366</v>
      </c>
      <c r="D989" s="170">
        <v>82.156599999999997</v>
      </c>
      <c r="E989" s="74" t="str">
        <f t="shared" si="48"/>
        <v>Scanpower Ltd</v>
      </c>
      <c r="F989" s="74" t="str">
        <f t="shared" si="44"/>
        <v>Tararua District</v>
      </c>
      <c r="G989" s="74" t="str">
        <f t="shared" si="45"/>
        <v>Central</v>
      </c>
      <c r="I989" s="74" t="str">
        <f t="shared" si="46"/>
        <v>Manawatu-Wanganui</v>
      </c>
      <c r="J989" s="74" t="str">
        <f t="shared" si="47"/>
        <v>NOTFOUND</v>
      </c>
    </row>
    <row r="990" spans="1:10" s="74" customFormat="1">
      <c r="A990" s="167">
        <v>2005</v>
      </c>
      <c r="B990" s="167" t="s">
        <v>185</v>
      </c>
      <c r="C990" s="167">
        <v>365</v>
      </c>
      <c r="D990" s="170">
        <v>81.638949999999994</v>
      </c>
      <c r="E990" s="74" t="str">
        <f t="shared" si="48"/>
        <v>Scanpower Ltd</v>
      </c>
      <c r="F990" s="74" t="str">
        <f t="shared" si="44"/>
        <v>Tararua District</v>
      </c>
      <c r="G990" s="74" t="str">
        <f t="shared" si="45"/>
        <v>Central</v>
      </c>
      <c r="I990" s="74" t="str">
        <f t="shared" si="46"/>
        <v>Manawatu-Wanganui</v>
      </c>
      <c r="J990" s="74" t="str">
        <f t="shared" si="47"/>
        <v>NOTFOUND</v>
      </c>
    </row>
    <row r="991" spans="1:10" s="74" customFormat="1">
      <c r="A991" s="167">
        <v>2006</v>
      </c>
      <c r="B991" s="167" t="s">
        <v>185</v>
      </c>
      <c r="C991" s="167">
        <v>365</v>
      </c>
      <c r="D991" s="170">
        <v>82.273700000000005</v>
      </c>
      <c r="E991" s="74" t="str">
        <f t="shared" si="48"/>
        <v>Scanpower Ltd</v>
      </c>
      <c r="F991" s="74" t="str">
        <f t="shared" si="44"/>
        <v>Tararua District</v>
      </c>
      <c r="G991" s="74" t="str">
        <f t="shared" si="45"/>
        <v>Central</v>
      </c>
      <c r="I991" s="74" t="str">
        <f t="shared" si="46"/>
        <v>Manawatu-Wanganui</v>
      </c>
      <c r="J991" s="74" t="str">
        <f t="shared" si="47"/>
        <v>NOTFOUND</v>
      </c>
    </row>
    <row r="992" spans="1:10" s="74" customFormat="1">
      <c r="A992" s="167">
        <v>2007</v>
      </c>
      <c r="B992" s="167" t="s">
        <v>185</v>
      </c>
      <c r="C992" s="167">
        <v>365</v>
      </c>
      <c r="D992" s="170">
        <v>81.271450000000002</v>
      </c>
      <c r="E992" s="74" t="str">
        <f t="shared" si="48"/>
        <v>Scanpower Ltd</v>
      </c>
      <c r="F992" s="74" t="str">
        <f t="shared" si="44"/>
        <v>Tararua District</v>
      </c>
      <c r="G992" s="74" t="str">
        <f t="shared" si="45"/>
        <v>Central</v>
      </c>
      <c r="I992" s="74" t="str">
        <f t="shared" si="46"/>
        <v>Manawatu-Wanganui</v>
      </c>
      <c r="J992" s="74" t="str">
        <f t="shared" si="47"/>
        <v>NOTFOUND</v>
      </c>
    </row>
    <row r="993" spans="1:10" s="74" customFormat="1">
      <c r="A993" s="167">
        <v>2008</v>
      </c>
      <c r="B993" s="167" t="s">
        <v>185</v>
      </c>
      <c r="C993" s="167">
        <v>366</v>
      </c>
      <c r="D993" s="170">
        <v>74.953550000000007</v>
      </c>
      <c r="E993" s="74" t="str">
        <f t="shared" si="48"/>
        <v>Scanpower Ltd</v>
      </c>
      <c r="F993" s="74" t="str">
        <f t="shared" si="44"/>
        <v>Tararua District</v>
      </c>
      <c r="G993" s="74" t="str">
        <f t="shared" si="45"/>
        <v>Central</v>
      </c>
      <c r="I993" s="74" t="str">
        <f t="shared" si="46"/>
        <v>Manawatu-Wanganui</v>
      </c>
      <c r="J993" s="74" t="str">
        <f t="shared" si="47"/>
        <v>NOTFOUND</v>
      </c>
    </row>
    <row r="994" spans="1:10" s="74" customFormat="1">
      <c r="A994" s="167">
        <v>2009</v>
      </c>
      <c r="B994" s="167" t="s">
        <v>185</v>
      </c>
      <c r="C994" s="167">
        <v>365</v>
      </c>
      <c r="D994" s="170">
        <v>72.52225</v>
      </c>
      <c r="E994" s="74" t="str">
        <f t="shared" si="48"/>
        <v>Scanpower Ltd</v>
      </c>
      <c r="F994" s="74" t="str">
        <f t="shared" si="44"/>
        <v>Tararua District</v>
      </c>
      <c r="G994" s="74" t="str">
        <f t="shared" si="45"/>
        <v>Central</v>
      </c>
      <c r="I994" s="74" t="str">
        <f t="shared" si="46"/>
        <v>Manawatu-Wanganui</v>
      </c>
      <c r="J994" s="74" t="str">
        <f t="shared" si="47"/>
        <v>NOTFOUND</v>
      </c>
    </row>
    <row r="995" spans="1:10" s="74" customFormat="1">
      <c r="A995" s="167">
        <v>2010</v>
      </c>
      <c r="B995" s="167" t="s">
        <v>185</v>
      </c>
      <c r="C995" s="167">
        <v>365</v>
      </c>
      <c r="D995" s="170">
        <v>72.830550000000002</v>
      </c>
      <c r="E995" s="74" t="str">
        <f t="shared" si="48"/>
        <v>Scanpower Ltd</v>
      </c>
      <c r="F995" s="74" t="str">
        <f t="shared" si="44"/>
        <v>Tararua District</v>
      </c>
      <c r="G995" s="74" t="str">
        <f t="shared" si="45"/>
        <v>Central</v>
      </c>
      <c r="I995" s="74" t="str">
        <f t="shared" si="46"/>
        <v>Manawatu-Wanganui</v>
      </c>
      <c r="J995" s="74" t="str">
        <f t="shared" si="47"/>
        <v>NOTFOUND</v>
      </c>
    </row>
    <row r="996" spans="1:10" s="74" customFormat="1">
      <c r="A996" s="167">
        <v>2011</v>
      </c>
      <c r="B996" s="167" t="s">
        <v>185</v>
      </c>
      <c r="C996" s="167">
        <v>181</v>
      </c>
      <c r="D996" s="170">
        <v>34.587249999999997</v>
      </c>
      <c r="E996" s="74" t="str">
        <f t="shared" si="48"/>
        <v>Scanpower Ltd</v>
      </c>
      <c r="F996" s="74" t="str">
        <f t="shared" si="44"/>
        <v>Tararua District</v>
      </c>
      <c r="G996" s="74" t="str">
        <f t="shared" si="45"/>
        <v>Central</v>
      </c>
      <c r="I996" s="74" t="str">
        <f t="shared" si="46"/>
        <v>Manawatu-Wanganui</v>
      </c>
      <c r="J996" s="74" t="str">
        <f t="shared" si="47"/>
        <v>NOTFOUND</v>
      </c>
    </row>
    <row r="997" spans="1:10" s="74" customFormat="1">
      <c r="A997" s="167">
        <v>2000</v>
      </c>
      <c r="B997" s="167" t="s">
        <v>186</v>
      </c>
      <c r="C997" s="167">
        <v>366</v>
      </c>
      <c r="D997" s="170">
        <v>234.1977</v>
      </c>
      <c r="E997" s="74" t="str">
        <f t="shared" si="48"/>
        <v>Horizon Energy Distribution Limited</v>
      </c>
      <c r="F997" s="74" t="str">
        <f t="shared" si="44"/>
        <v>Whakatane District</v>
      </c>
      <c r="G997" s="74" t="str">
        <f t="shared" si="45"/>
        <v>BOP</v>
      </c>
      <c r="I997" s="74" t="str">
        <f t="shared" si="46"/>
        <v>Bay of Plenty</v>
      </c>
      <c r="J997" s="74" t="str">
        <f t="shared" si="47"/>
        <v xml:space="preserve">Horizon Energy </v>
      </c>
    </row>
    <row r="998" spans="1:10" s="74" customFormat="1">
      <c r="A998" s="167">
        <v>2001</v>
      </c>
      <c r="B998" s="167" t="s">
        <v>186</v>
      </c>
      <c r="C998" s="167">
        <v>365</v>
      </c>
      <c r="D998" s="170">
        <v>226.09549999999999</v>
      </c>
      <c r="E998" s="74" t="str">
        <f t="shared" si="48"/>
        <v>Horizon Energy Distribution Limited</v>
      </c>
      <c r="F998" s="74" t="str">
        <f t="shared" si="44"/>
        <v>Whakatane District</v>
      </c>
      <c r="G998" s="74" t="str">
        <f t="shared" si="45"/>
        <v>BOP</v>
      </c>
      <c r="I998" s="74" t="str">
        <f t="shared" si="46"/>
        <v>Bay of Plenty</v>
      </c>
      <c r="J998" s="74" t="str">
        <f t="shared" si="47"/>
        <v xml:space="preserve">Horizon Energy </v>
      </c>
    </row>
    <row r="999" spans="1:10" s="74" customFormat="1">
      <c r="A999" s="167">
        <v>2002</v>
      </c>
      <c r="B999" s="167" t="s">
        <v>186</v>
      </c>
      <c r="C999" s="167">
        <v>365</v>
      </c>
      <c r="D999" s="170">
        <v>241.01495</v>
      </c>
      <c r="E999" s="74" t="str">
        <f t="shared" si="48"/>
        <v>Horizon Energy Distribution Limited</v>
      </c>
      <c r="F999" s="74" t="str">
        <f t="shared" si="44"/>
        <v>Whakatane District</v>
      </c>
      <c r="G999" s="74" t="str">
        <f t="shared" si="45"/>
        <v>BOP</v>
      </c>
      <c r="I999" s="74" t="str">
        <f t="shared" si="46"/>
        <v>Bay of Plenty</v>
      </c>
      <c r="J999" s="74" t="str">
        <f t="shared" si="47"/>
        <v xml:space="preserve">Horizon Energy </v>
      </c>
    </row>
    <row r="1000" spans="1:10" s="74" customFormat="1">
      <c r="A1000" s="167">
        <v>2003</v>
      </c>
      <c r="B1000" s="167" t="s">
        <v>186</v>
      </c>
      <c r="C1000" s="167">
        <v>365</v>
      </c>
      <c r="D1000" s="170">
        <v>223.58765</v>
      </c>
      <c r="E1000" s="74" t="str">
        <f t="shared" si="48"/>
        <v>Horizon Energy Distribution Limited</v>
      </c>
      <c r="F1000" s="74" t="str">
        <f t="shared" ref="F1000:F1063" si="49">IF(ISNA(VLOOKUP(B1000,$A$338:$D$525,2,FALSE)),"NOTFOUND",VLOOKUP(B1000,$A$338:$D$525,2,FALSE))</f>
        <v>Whakatane District</v>
      </c>
      <c r="G1000" s="74" t="str">
        <f t="shared" ref="G1000:G1063" si="50">IF(ISNA(VLOOKUP(B1000,$A$338:$D$525,3,FALSE)),"NOTFOUND",VLOOKUP(B1000,$A$338:$D$525,3,FALSE))</f>
        <v>BOP</v>
      </c>
      <c r="I1000" s="74" t="str">
        <f t="shared" ref="I1000:I1063" si="51">IF(ISNA(VLOOKUP(B1000,$A$338:$E$525,5,FALSE)),"NOTFOUND",(VLOOKUP(B1000,$A$338:$E$525,5,FALSE)))</f>
        <v>Bay of Plenty</v>
      </c>
      <c r="J1000" s="74" t="str">
        <f t="shared" ref="J1000:J1063" si="52">IF(ISNA(VLOOKUP(E1000,$A$528:$B$545,2,FALSE)),"NOTFOUND",VLOOKUP(E1000,$A$528:$B$545,2,FALSE))</f>
        <v xml:space="preserve">Horizon Energy </v>
      </c>
    </row>
    <row r="1001" spans="1:10" s="74" customFormat="1">
      <c r="A1001" s="167">
        <v>2004</v>
      </c>
      <c r="B1001" s="167" t="s">
        <v>186</v>
      </c>
      <c r="C1001" s="167">
        <v>366</v>
      </c>
      <c r="D1001" s="170">
        <v>251.77385000000001</v>
      </c>
      <c r="E1001" s="74" t="str">
        <f t="shared" si="48"/>
        <v>Horizon Energy Distribution Limited</v>
      </c>
      <c r="F1001" s="74" t="str">
        <f t="shared" si="49"/>
        <v>Whakatane District</v>
      </c>
      <c r="G1001" s="74" t="str">
        <f t="shared" si="50"/>
        <v>BOP</v>
      </c>
      <c r="I1001" s="74" t="str">
        <f t="shared" si="51"/>
        <v>Bay of Plenty</v>
      </c>
      <c r="J1001" s="74" t="str">
        <f t="shared" si="52"/>
        <v xml:space="preserve">Horizon Energy </v>
      </c>
    </row>
    <row r="1002" spans="1:10" s="74" customFormat="1">
      <c r="A1002" s="167">
        <v>2005</v>
      </c>
      <c r="B1002" s="167" t="s">
        <v>186</v>
      </c>
      <c r="C1002" s="167">
        <v>365</v>
      </c>
      <c r="D1002" s="170">
        <v>268.11104999999998</v>
      </c>
      <c r="E1002" s="74" t="str">
        <f t="shared" si="48"/>
        <v>Horizon Energy Distribution Limited</v>
      </c>
      <c r="F1002" s="74" t="str">
        <f t="shared" si="49"/>
        <v>Whakatane District</v>
      </c>
      <c r="G1002" s="74" t="str">
        <f t="shared" si="50"/>
        <v>BOP</v>
      </c>
      <c r="I1002" s="74" t="str">
        <f t="shared" si="51"/>
        <v>Bay of Plenty</v>
      </c>
      <c r="J1002" s="74" t="str">
        <f t="shared" si="52"/>
        <v xml:space="preserve">Horizon Energy </v>
      </c>
    </row>
    <row r="1003" spans="1:10" s="74" customFormat="1">
      <c r="A1003" s="167">
        <v>2006</v>
      </c>
      <c r="B1003" s="167" t="s">
        <v>186</v>
      </c>
      <c r="C1003" s="167">
        <v>365</v>
      </c>
      <c r="D1003" s="170">
        <v>274.77665000000002</v>
      </c>
      <c r="E1003" s="74" t="str">
        <f t="shared" si="48"/>
        <v>Horizon Energy Distribution Limited</v>
      </c>
      <c r="F1003" s="74" t="str">
        <f t="shared" si="49"/>
        <v>Whakatane District</v>
      </c>
      <c r="G1003" s="74" t="str">
        <f t="shared" si="50"/>
        <v>BOP</v>
      </c>
      <c r="I1003" s="74" t="str">
        <f t="shared" si="51"/>
        <v>Bay of Plenty</v>
      </c>
      <c r="J1003" s="74" t="str">
        <f t="shared" si="52"/>
        <v xml:space="preserve">Horizon Energy </v>
      </c>
    </row>
    <row r="1004" spans="1:10" s="74" customFormat="1">
      <c r="A1004" s="167">
        <v>2007</v>
      </c>
      <c r="B1004" s="167" t="s">
        <v>186</v>
      </c>
      <c r="C1004" s="167">
        <v>365</v>
      </c>
      <c r="D1004" s="170">
        <v>274.58434999999997</v>
      </c>
      <c r="E1004" s="74" t="str">
        <f t="shared" si="48"/>
        <v>Horizon Energy Distribution Limited</v>
      </c>
      <c r="F1004" s="74" t="str">
        <f t="shared" si="49"/>
        <v>Whakatane District</v>
      </c>
      <c r="G1004" s="74" t="str">
        <f t="shared" si="50"/>
        <v>BOP</v>
      </c>
      <c r="I1004" s="74" t="str">
        <f t="shared" si="51"/>
        <v>Bay of Plenty</v>
      </c>
      <c r="J1004" s="74" t="str">
        <f t="shared" si="52"/>
        <v xml:space="preserve">Horizon Energy </v>
      </c>
    </row>
    <row r="1005" spans="1:10" s="74" customFormat="1">
      <c r="A1005" s="167">
        <v>2008</v>
      </c>
      <c r="B1005" s="167" t="s">
        <v>186</v>
      </c>
      <c r="C1005" s="167">
        <v>366</v>
      </c>
      <c r="D1005" s="170">
        <v>256.62060000000002</v>
      </c>
      <c r="E1005" s="74" t="str">
        <f t="shared" si="48"/>
        <v>Horizon Energy Distribution Limited</v>
      </c>
      <c r="F1005" s="74" t="str">
        <f t="shared" si="49"/>
        <v>Whakatane District</v>
      </c>
      <c r="G1005" s="74" t="str">
        <f t="shared" si="50"/>
        <v>BOP</v>
      </c>
      <c r="I1005" s="74" t="str">
        <f t="shared" si="51"/>
        <v>Bay of Plenty</v>
      </c>
      <c r="J1005" s="74" t="str">
        <f t="shared" si="52"/>
        <v xml:space="preserve">Horizon Energy </v>
      </c>
    </row>
    <row r="1006" spans="1:10" s="74" customFormat="1">
      <c r="A1006" s="167">
        <v>2009</v>
      </c>
      <c r="B1006" s="167" t="s">
        <v>186</v>
      </c>
      <c r="C1006" s="167">
        <v>365</v>
      </c>
      <c r="D1006" s="170">
        <v>298.96719999999999</v>
      </c>
      <c r="E1006" s="74" t="str">
        <f t="shared" si="48"/>
        <v>Horizon Energy Distribution Limited</v>
      </c>
      <c r="F1006" s="74" t="str">
        <f t="shared" si="49"/>
        <v>Whakatane District</v>
      </c>
      <c r="G1006" s="74" t="str">
        <f t="shared" si="50"/>
        <v>BOP</v>
      </c>
      <c r="I1006" s="74" t="str">
        <f t="shared" si="51"/>
        <v>Bay of Plenty</v>
      </c>
      <c r="J1006" s="74" t="str">
        <f t="shared" si="52"/>
        <v xml:space="preserve">Horizon Energy </v>
      </c>
    </row>
    <row r="1007" spans="1:10" s="74" customFormat="1">
      <c r="A1007" s="167">
        <v>2010</v>
      </c>
      <c r="B1007" s="167" t="s">
        <v>186</v>
      </c>
      <c r="C1007" s="167">
        <v>365</v>
      </c>
      <c r="D1007" s="170">
        <v>328.39640000000003</v>
      </c>
      <c r="E1007" s="74" t="str">
        <f t="shared" si="48"/>
        <v>Horizon Energy Distribution Limited</v>
      </c>
      <c r="F1007" s="74" t="str">
        <f t="shared" si="49"/>
        <v>Whakatane District</v>
      </c>
      <c r="G1007" s="74" t="str">
        <f t="shared" si="50"/>
        <v>BOP</v>
      </c>
      <c r="I1007" s="74" t="str">
        <f t="shared" si="51"/>
        <v>Bay of Plenty</v>
      </c>
      <c r="J1007" s="74" t="str">
        <f t="shared" si="52"/>
        <v xml:space="preserve">Horizon Energy </v>
      </c>
    </row>
    <row r="1008" spans="1:10" s="74" customFormat="1">
      <c r="A1008" s="167">
        <v>2011</v>
      </c>
      <c r="B1008" s="167" t="s">
        <v>186</v>
      </c>
      <c r="C1008" s="167">
        <v>181</v>
      </c>
      <c r="D1008" s="170">
        <v>161.54310000000001</v>
      </c>
      <c r="E1008" s="74" t="str">
        <f t="shared" si="48"/>
        <v>Horizon Energy Distribution Limited</v>
      </c>
      <c r="F1008" s="74" t="str">
        <f t="shared" si="49"/>
        <v>Whakatane District</v>
      </c>
      <c r="G1008" s="74" t="str">
        <f t="shared" si="50"/>
        <v>BOP</v>
      </c>
      <c r="I1008" s="74" t="str">
        <f t="shared" si="51"/>
        <v>Bay of Plenty</v>
      </c>
      <c r="J1008" s="74" t="str">
        <f t="shared" si="52"/>
        <v xml:space="preserve">Horizon Energy </v>
      </c>
    </row>
    <row r="1009" spans="1:10" s="74" customFormat="1">
      <c r="A1009" s="167">
        <v>2000</v>
      </c>
      <c r="B1009" s="167" t="s">
        <v>187</v>
      </c>
      <c r="C1009" s="167">
        <v>366</v>
      </c>
      <c r="D1009" s="170">
        <v>52.050150000000002</v>
      </c>
      <c r="E1009" s="74" t="str">
        <f t="shared" si="48"/>
        <v>The Power Company Ltd</v>
      </c>
      <c r="F1009" s="74" t="str">
        <f t="shared" si="49"/>
        <v>Southland District</v>
      </c>
      <c r="G1009" s="74" t="str">
        <f t="shared" si="50"/>
        <v>Otago Southland</v>
      </c>
      <c r="I1009" s="74" t="str">
        <f t="shared" si="51"/>
        <v>Southland</v>
      </c>
      <c r="J1009" s="74" t="str">
        <f t="shared" si="52"/>
        <v>NOTFOUND</v>
      </c>
    </row>
    <row r="1010" spans="1:10" s="74" customFormat="1">
      <c r="A1010" s="167">
        <v>2001</v>
      </c>
      <c r="B1010" s="167" t="s">
        <v>187</v>
      </c>
      <c r="C1010" s="167">
        <v>365</v>
      </c>
      <c r="D1010" s="170">
        <v>57.138550000000002</v>
      </c>
      <c r="E1010" s="74" t="str">
        <f t="shared" si="48"/>
        <v>The Power Company Ltd</v>
      </c>
      <c r="F1010" s="74" t="str">
        <f t="shared" si="49"/>
        <v>Southland District</v>
      </c>
      <c r="G1010" s="74" t="str">
        <f t="shared" si="50"/>
        <v>Otago Southland</v>
      </c>
      <c r="I1010" s="74" t="str">
        <f t="shared" si="51"/>
        <v>Southland</v>
      </c>
      <c r="J1010" s="74" t="str">
        <f t="shared" si="52"/>
        <v>NOTFOUND</v>
      </c>
    </row>
    <row r="1011" spans="1:10" s="74" customFormat="1">
      <c r="A1011" s="167">
        <v>2002</v>
      </c>
      <c r="B1011" s="167" t="s">
        <v>187</v>
      </c>
      <c r="C1011" s="167">
        <v>365</v>
      </c>
      <c r="D1011" s="170">
        <v>70.528350000000003</v>
      </c>
      <c r="E1011" s="74" t="str">
        <f t="shared" si="48"/>
        <v>The Power Company Ltd</v>
      </c>
      <c r="F1011" s="74" t="str">
        <f t="shared" si="49"/>
        <v>Southland District</v>
      </c>
      <c r="G1011" s="74" t="str">
        <f t="shared" si="50"/>
        <v>Otago Southland</v>
      </c>
      <c r="I1011" s="74" t="str">
        <f t="shared" si="51"/>
        <v>Southland</v>
      </c>
      <c r="J1011" s="74" t="str">
        <f t="shared" si="52"/>
        <v>NOTFOUND</v>
      </c>
    </row>
    <row r="1012" spans="1:10" s="74" customFormat="1">
      <c r="A1012" s="167">
        <v>2003</v>
      </c>
      <c r="B1012" s="167" t="s">
        <v>187</v>
      </c>
      <c r="C1012" s="167">
        <v>365</v>
      </c>
      <c r="D1012" s="170">
        <v>84.390349999999998</v>
      </c>
      <c r="E1012" s="74" t="str">
        <f t="shared" si="48"/>
        <v>The Power Company Ltd</v>
      </c>
      <c r="F1012" s="74" t="str">
        <f t="shared" si="49"/>
        <v>Southland District</v>
      </c>
      <c r="G1012" s="74" t="str">
        <f t="shared" si="50"/>
        <v>Otago Southland</v>
      </c>
      <c r="I1012" s="74" t="str">
        <f t="shared" si="51"/>
        <v>Southland</v>
      </c>
      <c r="J1012" s="74" t="str">
        <f t="shared" si="52"/>
        <v>NOTFOUND</v>
      </c>
    </row>
    <row r="1013" spans="1:10" s="74" customFormat="1">
      <c r="A1013" s="167">
        <v>2004</v>
      </c>
      <c r="B1013" s="167" t="s">
        <v>187</v>
      </c>
      <c r="C1013" s="167">
        <v>366</v>
      </c>
      <c r="D1013" s="170">
        <v>90.189549999999997</v>
      </c>
      <c r="E1013" s="74" t="str">
        <f t="shared" si="48"/>
        <v>The Power Company Ltd</v>
      </c>
      <c r="F1013" s="74" t="str">
        <f t="shared" si="49"/>
        <v>Southland District</v>
      </c>
      <c r="G1013" s="74" t="str">
        <f t="shared" si="50"/>
        <v>Otago Southland</v>
      </c>
      <c r="I1013" s="74" t="str">
        <f t="shared" si="51"/>
        <v>Southland</v>
      </c>
      <c r="J1013" s="74" t="str">
        <f t="shared" si="52"/>
        <v>NOTFOUND</v>
      </c>
    </row>
    <row r="1014" spans="1:10" s="74" customFormat="1">
      <c r="A1014" s="167">
        <v>2005</v>
      </c>
      <c r="B1014" s="167" t="s">
        <v>187</v>
      </c>
      <c r="C1014" s="167">
        <v>365</v>
      </c>
      <c r="D1014" s="170">
        <v>88.464699999999993</v>
      </c>
      <c r="E1014" s="74" t="str">
        <f t="shared" si="48"/>
        <v>The Power Company Ltd</v>
      </c>
      <c r="F1014" s="74" t="str">
        <f t="shared" si="49"/>
        <v>Southland District</v>
      </c>
      <c r="G1014" s="74" t="str">
        <f t="shared" si="50"/>
        <v>Otago Southland</v>
      </c>
      <c r="I1014" s="74" t="str">
        <f t="shared" si="51"/>
        <v>Southland</v>
      </c>
      <c r="J1014" s="74" t="str">
        <f t="shared" si="52"/>
        <v>NOTFOUND</v>
      </c>
    </row>
    <row r="1015" spans="1:10" s="74" customFormat="1">
      <c r="A1015" s="167">
        <v>2006</v>
      </c>
      <c r="B1015" s="167" t="s">
        <v>187</v>
      </c>
      <c r="C1015" s="167">
        <v>365</v>
      </c>
      <c r="D1015" s="170">
        <v>97.206999999999994</v>
      </c>
      <c r="E1015" s="74" t="str">
        <f t="shared" si="48"/>
        <v>The Power Company Ltd</v>
      </c>
      <c r="F1015" s="74" t="str">
        <f t="shared" si="49"/>
        <v>Southland District</v>
      </c>
      <c r="G1015" s="74" t="str">
        <f t="shared" si="50"/>
        <v>Otago Southland</v>
      </c>
      <c r="I1015" s="74" t="str">
        <f t="shared" si="51"/>
        <v>Southland</v>
      </c>
      <c r="J1015" s="74" t="str">
        <f t="shared" si="52"/>
        <v>NOTFOUND</v>
      </c>
    </row>
    <row r="1016" spans="1:10" s="74" customFormat="1">
      <c r="A1016" s="167">
        <v>2007</v>
      </c>
      <c r="B1016" s="167" t="s">
        <v>187</v>
      </c>
      <c r="C1016" s="167">
        <v>365</v>
      </c>
      <c r="D1016" s="170">
        <v>100.358</v>
      </c>
      <c r="E1016" s="74" t="str">
        <f t="shared" si="48"/>
        <v>The Power Company Ltd</v>
      </c>
      <c r="F1016" s="74" t="str">
        <f t="shared" si="49"/>
        <v>Southland District</v>
      </c>
      <c r="G1016" s="74" t="str">
        <f t="shared" si="50"/>
        <v>Otago Southland</v>
      </c>
      <c r="I1016" s="74" t="str">
        <f t="shared" si="51"/>
        <v>Southland</v>
      </c>
      <c r="J1016" s="74" t="str">
        <f t="shared" si="52"/>
        <v>NOTFOUND</v>
      </c>
    </row>
    <row r="1017" spans="1:10" s="74" customFormat="1">
      <c r="A1017" s="167">
        <v>2008</v>
      </c>
      <c r="B1017" s="167" t="s">
        <v>187</v>
      </c>
      <c r="C1017" s="167">
        <v>366</v>
      </c>
      <c r="D1017" s="170">
        <v>99.745099999999994</v>
      </c>
      <c r="E1017" s="74" t="str">
        <f t="shared" si="48"/>
        <v>The Power Company Ltd</v>
      </c>
      <c r="F1017" s="74" t="str">
        <f t="shared" si="49"/>
        <v>Southland District</v>
      </c>
      <c r="G1017" s="74" t="str">
        <f t="shared" si="50"/>
        <v>Otago Southland</v>
      </c>
      <c r="I1017" s="74" t="str">
        <f t="shared" si="51"/>
        <v>Southland</v>
      </c>
      <c r="J1017" s="74" t="str">
        <f t="shared" si="52"/>
        <v>NOTFOUND</v>
      </c>
    </row>
    <row r="1018" spans="1:10" s="74" customFormat="1">
      <c r="A1018" s="167">
        <v>2009</v>
      </c>
      <c r="B1018" s="167" t="s">
        <v>187</v>
      </c>
      <c r="C1018" s="167">
        <v>365</v>
      </c>
      <c r="D1018" s="170">
        <v>104.14924999999999</v>
      </c>
      <c r="E1018" s="74" t="str">
        <f t="shared" si="48"/>
        <v>The Power Company Ltd</v>
      </c>
      <c r="F1018" s="74" t="str">
        <f t="shared" si="49"/>
        <v>Southland District</v>
      </c>
      <c r="G1018" s="74" t="str">
        <f t="shared" si="50"/>
        <v>Otago Southland</v>
      </c>
      <c r="I1018" s="74" t="str">
        <f t="shared" si="51"/>
        <v>Southland</v>
      </c>
      <c r="J1018" s="74" t="str">
        <f t="shared" si="52"/>
        <v>NOTFOUND</v>
      </c>
    </row>
    <row r="1019" spans="1:10" s="74" customFormat="1">
      <c r="A1019" s="167">
        <v>2010</v>
      </c>
      <c r="B1019" s="167" t="s">
        <v>187</v>
      </c>
      <c r="C1019" s="167">
        <v>365</v>
      </c>
      <c r="D1019" s="170">
        <v>116.77645</v>
      </c>
      <c r="E1019" s="74" t="str">
        <f t="shared" si="48"/>
        <v>The Power Company Ltd</v>
      </c>
      <c r="F1019" s="74" t="str">
        <f t="shared" si="49"/>
        <v>Southland District</v>
      </c>
      <c r="G1019" s="74" t="str">
        <f t="shared" si="50"/>
        <v>Otago Southland</v>
      </c>
      <c r="I1019" s="74" t="str">
        <f t="shared" si="51"/>
        <v>Southland</v>
      </c>
      <c r="J1019" s="74" t="str">
        <f t="shared" si="52"/>
        <v>NOTFOUND</v>
      </c>
    </row>
    <row r="1020" spans="1:10" s="74" customFormat="1">
      <c r="A1020" s="167">
        <v>2011</v>
      </c>
      <c r="B1020" s="167" t="s">
        <v>187</v>
      </c>
      <c r="C1020" s="167">
        <v>181</v>
      </c>
      <c r="D1020" s="170">
        <v>61.952249999999999</v>
      </c>
      <c r="E1020" s="74" t="str">
        <f t="shared" si="48"/>
        <v>The Power Company Ltd</v>
      </c>
      <c r="F1020" s="74" t="str">
        <f t="shared" si="49"/>
        <v>Southland District</v>
      </c>
      <c r="G1020" s="74" t="str">
        <f t="shared" si="50"/>
        <v>Otago Southland</v>
      </c>
      <c r="I1020" s="74" t="str">
        <f t="shared" si="51"/>
        <v>Southland</v>
      </c>
      <c r="J1020" s="74" t="str">
        <f t="shared" si="52"/>
        <v>NOTFOUND</v>
      </c>
    </row>
    <row r="1021" spans="1:10" s="74" customFormat="1">
      <c r="A1021" s="167">
        <v>2000</v>
      </c>
      <c r="B1021" s="167" t="s">
        <v>188</v>
      </c>
      <c r="C1021" s="167">
        <v>366</v>
      </c>
      <c r="D1021" s="170">
        <v>199.74039999999999</v>
      </c>
      <c r="E1021" s="74" t="str">
        <f t="shared" si="48"/>
        <v>Unison Network Ltd</v>
      </c>
      <c r="F1021" s="74" t="str">
        <f t="shared" si="49"/>
        <v>Hastings District</v>
      </c>
      <c r="G1021" s="74" t="str">
        <f t="shared" si="50"/>
        <v>Hawkes Bay</v>
      </c>
      <c r="I1021" s="74" t="str">
        <f t="shared" si="51"/>
        <v>Gisborne-Hawke's Bay</v>
      </c>
      <c r="J1021" s="74" t="str">
        <f t="shared" si="52"/>
        <v>Unison</v>
      </c>
    </row>
    <row r="1022" spans="1:10" s="74" customFormat="1">
      <c r="A1022" s="167">
        <v>2001</v>
      </c>
      <c r="B1022" s="167" t="s">
        <v>188</v>
      </c>
      <c r="C1022" s="167">
        <v>365</v>
      </c>
      <c r="D1022" s="170">
        <v>205.04300000000001</v>
      </c>
      <c r="E1022" s="74" t="str">
        <f t="shared" si="48"/>
        <v>Unison Network Ltd</v>
      </c>
      <c r="F1022" s="74" t="str">
        <f t="shared" si="49"/>
        <v>Hastings District</v>
      </c>
      <c r="G1022" s="74" t="str">
        <f t="shared" si="50"/>
        <v>Hawkes Bay</v>
      </c>
      <c r="I1022" s="74" t="str">
        <f t="shared" si="51"/>
        <v>Gisborne-Hawke's Bay</v>
      </c>
      <c r="J1022" s="74" t="str">
        <f t="shared" si="52"/>
        <v>Unison</v>
      </c>
    </row>
    <row r="1023" spans="1:10" s="74" customFormat="1">
      <c r="A1023" s="167">
        <v>2002</v>
      </c>
      <c r="B1023" s="167" t="s">
        <v>188</v>
      </c>
      <c r="C1023" s="167">
        <v>365</v>
      </c>
      <c r="D1023" s="170">
        <v>216.22970000000001</v>
      </c>
      <c r="E1023" s="74" t="str">
        <f t="shared" si="48"/>
        <v>Unison Network Ltd</v>
      </c>
      <c r="F1023" s="74" t="str">
        <f t="shared" si="49"/>
        <v>Hastings District</v>
      </c>
      <c r="G1023" s="74" t="str">
        <f t="shared" si="50"/>
        <v>Hawkes Bay</v>
      </c>
      <c r="I1023" s="74" t="str">
        <f t="shared" si="51"/>
        <v>Gisborne-Hawke's Bay</v>
      </c>
      <c r="J1023" s="74" t="str">
        <f t="shared" si="52"/>
        <v>Unison</v>
      </c>
    </row>
    <row r="1024" spans="1:10" s="74" customFormat="1">
      <c r="A1024" s="167">
        <v>2003</v>
      </c>
      <c r="B1024" s="167" t="s">
        <v>188</v>
      </c>
      <c r="C1024" s="167">
        <v>365</v>
      </c>
      <c r="D1024" s="170">
        <v>218.03710000000001</v>
      </c>
      <c r="E1024" s="74" t="str">
        <f t="shared" si="48"/>
        <v>Unison Network Ltd</v>
      </c>
      <c r="F1024" s="74" t="str">
        <f t="shared" si="49"/>
        <v>Hastings District</v>
      </c>
      <c r="G1024" s="74" t="str">
        <f t="shared" si="50"/>
        <v>Hawkes Bay</v>
      </c>
      <c r="I1024" s="74" t="str">
        <f t="shared" si="51"/>
        <v>Gisborne-Hawke's Bay</v>
      </c>
      <c r="J1024" s="74" t="str">
        <f t="shared" si="52"/>
        <v>Unison</v>
      </c>
    </row>
    <row r="1025" spans="1:10" s="74" customFormat="1">
      <c r="A1025" s="167">
        <v>2004</v>
      </c>
      <c r="B1025" s="167" t="s">
        <v>188</v>
      </c>
      <c r="C1025" s="167">
        <v>366</v>
      </c>
      <c r="D1025" s="170">
        <v>232.09030000000001</v>
      </c>
      <c r="E1025" s="74" t="str">
        <f t="shared" si="48"/>
        <v>Unison Network Ltd</v>
      </c>
      <c r="F1025" s="74" t="str">
        <f t="shared" si="49"/>
        <v>Hastings District</v>
      </c>
      <c r="G1025" s="74" t="str">
        <f t="shared" si="50"/>
        <v>Hawkes Bay</v>
      </c>
      <c r="I1025" s="74" t="str">
        <f t="shared" si="51"/>
        <v>Gisborne-Hawke's Bay</v>
      </c>
      <c r="J1025" s="74" t="str">
        <f t="shared" si="52"/>
        <v>Unison</v>
      </c>
    </row>
    <row r="1026" spans="1:10" s="74" customFormat="1">
      <c r="A1026" s="167">
        <v>2005</v>
      </c>
      <c r="B1026" s="167" t="s">
        <v>188</v>
      </c>
      <c r="C1026" s="167">
        <v>365</v>
      </c>
      <c r="D1026" s="170">
        <v>239.92570000000001</v>
      </c>
      <c r="E1026" s="74" t="str">
        <f t="shared" si="48"/>
        <v>Unison Network Ltd</v>
      </c>
      <c r="F1026" s="74" t="str">
        <f t="shared" si="49"/>
        <v>Hastings District</v>
      </c>
      <c r="G1026" s="74" t="str">
        <f t="shared" si="50"/>
        <v>Hawkes Bay</v>
      </c>
      <c r="I1026" s="74" t="str">
        <f t="shared" si="51"/>
        <v>Gisborne-Hawke's Bay</v>
      </c>
      <c r="J1026" s="74" t="str">
        <f t="shared" si="52"/>
        <v>Unison</v>
      </c>
    </row>
    <row r="1027" spans="1:10" s="74" customFormat="1">
      <c r="A1027" s="167">
        <v>2006</v>
      </c>
      <c r="B1027" s="167" t="s">
        <v>188</v>
      </c>
      <c r="C1027" s="167">
        <v>365</v>
      </c>
      <c r="D1027" s="170">
        <v>236.92465000000001</v>
      </c>
      <c r="E1027" s="74" t="str">
        <f t="shared" si="48"/>
        <v>Unison Network Ltd</v>
      </c>
      <c r="F1027" s="74" t="str">
        <f t="shared" si="49"/>
        <v>Hastings District</v>
      </c>
      <c r="G1027" s="74" t="str">
        <f t="shared" si="50"/>
        <v>Hawkes Bay</v>
      </c>
      <c r="I1027" s="74" t="str">
        <f t="shared" si="51"/>
        <v>Gisborne-Hawke's Bay</v>
      </c>
      <c r="J1027" s="74" t="str">
        <f t="shared" si="52"/>
        <v>Unison</v>
      </c>
    </row>
    <row r="1028" spans="1:10" s="74" customFormat="1">
      <c r="A1028" s="167">
        <v>2007</v>
      </c>
      <c r="B1028" s="167" t="s">
        <v>188</v>
      </c>
      <c r="C1028" s="167">
        <v>365</v>
      </c>
      <c r="D1028" s="170">
        <v>251.36869999999999</v>
      </c>
      <c r="E1028" s="74" t="str">
        <f t="shared" si="48"/>
        <v>Unison Network Ltd</v>
      </c>
      <c r="F1028" s="74" t="str">
        <f t="shared" si="49"/>
        <v>Hastings District</v>
      </c>
      <c r="G1028" s="74" t="str">
        <f t="shared" si="50"/>
        <v>Hawkes Bay</v>
      </c>
      <c r="I1028" s="74" t="str">
        <f t="shared" si="51"/>
        <v>Gisborne-Hawke's Bay</v>
      </c>
      <c r="J1028" s="74" t="str">
        <f t="shared" si="52"/>
        <v>Unison</v>
      </c>
    </row>
    <row r="1029" spans="1:10" s="74" customFormat="1">
      <c r="A1029" s="167">
        <v>2008</v>
      </c>
      <c r="B1029" s="167" t="s">
        <v>188</v>
      </c>
      <c r="C1029" s="167">
        <v>366</v>
      </c>
      <c r="D1029" s="170">
        <v>246.35624999999999</v>
      </c>
      <c r="E1029" s="74" t="str">
        <f t="shared" si="48"/>
        <v>Unison Network Ltd</v>
      </c>
      <c r="F1029" s="74" t="str">
        <f t="shared" si="49"/>
        <v>Hastings District</v>
      </c>
      <c r="G1029" s="74" t="str">
        <f t="shared" si="50"/>
        <v>Hawkes Bay</v>
      </c>
      <c r="I1029" s="74" t="str">
        <f t="shared" si="51"/>
        <v>Gisborne-Hawke's Bay</v>
      </c>
      <c r="J1029" s="74" t="str">
        <f t="shared" si="52"/>
        <v>Unison</v>
      </c>
    </row>
    <row r="1030" spans="1:10" s="74" customFormat="1">
      <c r="A1030" s="167">
        <v>2009</v>
      </c>
      <c r="B1030" s="167" t="s">
        <v>188</v>
      </c>
      <c r="C1030" s="167">
        <v>365</v>
      </c>
      <c r="D1030" s="170">
        <v>249.3794</v>
      </c>
      <c r="E1030" s="74" t="str">
        <f t="shared" si="48"/>
        <v>Unison Network Ltd</v>
      </c>
      <c r="F1030" s="74" t="str">
        <f t="shared" si="49"/>
        <v>Hastings District</v>
      </c>
      <c r="G1030" s="74" t="str">
        <f t="shared" si="50"/>
        <v>Hawkes Bay</v>
      </c>
      <c r="I1030" s="74" t="str">
        <f t="shared" si="51"/>
        <v>Gisborne-Hawke's Bay</v>
      </c>
      <c r="J1030" s="74" t="str">
        <f t="shared" si="52"/>
        <v>Unison</v>
      </c>
    </row>
    <row r="1031" spans="1:10" s="74" customFormat="1">
      <c r="A1031" s="167">
        <v>2010</v>
      </c>
      <c r="B1031" s="167" t="s">
        <v>188</v>
      </c>
      <c r="C1031" s="167">
        <v>365</v>
      </c>
      <c r="D1031" s="170">
        <v>242.16845000000001</v>
      </c>
      <c r="E1031" s="74" t="str">
        <f t="shared" si="48"/>
        <v>Unison Network Ltd</v>
      </c>
      <c r="F1031" s="74" t="str">
        <f t="shared" si="49"/>
        <v>Hastings District</v>
      </c>
      <c r="G1031" s="74" t="str">
        <f t="shared" si="50"/>
        <v>Hawkes Bay</v>
      </c>
      <c r="I1031" s="74" t="str">
        <f t="shared" si="51"/>
        <v>Gisborne-Hawke's Bay</v>
      </c>
      <c r="J1031" s="74" t="str">
        <f t="shared" si="52"/>
        <v>Unison</v>
      </c>
    </row>
    <row r="1032" spans="1:10" s="74" customFormat="1">
      <c r="A1032" s="167">
        <v>2011</v>
      </c>
      <c r="B1032" s="167" t="s">
        <v>188</v>
      </c>
      <c r="C1032" s="167">
        <v>181</v>
      </c>
      <c r="D1032" s="170">
        <v>127.97685</v>
      </c>
      <c r="E1032" s="74" t="str">
        <f t="shared" si="48"/>
        <v>Unison Network Ltd</v>
      </c>
      <c r="F1032" s="74" t="str">
        <f t="shared" si="49"/>
        <v>Hastings District</v>
      </c>
      <c r="G1032" s="74" t="str">
        <f t="shared" si="50"/>
        <v>Hawkes Bay</v>
      </c>
      <c r="I1032" s="74" t="str">
        <f t="shared" si="51"/>
        <v>Gisborne-Hawke's Bay</v>
      </c>
      <c r="J1032" s="74" t="str">
        <f t="shared" si="52"/>
        <v>Unison</v>
      </c>
    </row>
    <row r="1033" spans="1:10" s="74" customFormat="1">
      <c r="A1033" s="167">
        <v>2000</v>
      </c>
      <c r="B1033" s="167" t="s">
        <v>189</v>
      </c>
      <c r="C1033" s="167">
        <v>366</v>
      </c>
      <c r="D1033" s="170">
        <v>141.119</v>
      </c>
      <c r="E1033" s="74" t="str">
        <f t="shared" si="48"/>
        <v>Aurora Energy Ltd</v>
      </c>
      <c r="F1033" s="74" t="str">
        <f t="shared" si="49"/>
        <v>Queenstown-Lakes District</v>
      </c>
      <c r="G1033" s="74" t="str">
        <f t="shared" si="50"/>
        <v>Otago Southland</v>
      </c>
      <c r="I1033" s="74" t="str">
        <f t="shared" si="51"/>
        <v>Otago</v>
      </c>
      <c r="J1033" s="74" t="str">
        <f t="shared" si="52"/>
        <v>Aurora Energy</v>
      </c>
    </row>
    <row r="1034" spans="1:10" s="74" customFormat="1">
      <c r="A1034" s="167">
        <v>2001</v>
      </c>
      <c r="B1034" s="167" t="s">
        <v>189</v>
      </c>
      <c r="C1034" s="167">
        <v>365</v>
      </c>
      <c r="D1034" s="170">
        <v>151.16319999999999</v>
      </c>
      <c r="E1034" s="74" t="str">
        <f t="shared" si="48"/>
        <v>Aurora Energy Ltd</v>
      </c>
      <c r="F1034" s="74" t="str">
        <f t="shared" si="49"/>
        <v>Queenstown-Lakes District</v>
      </c>
      <c r="G1034" s="74" t="str">
        <f t="shared" si="50"/>
        <v>Otago Southland</v>
      </c>
      <c r="I1034" s="74" t="str">
        <f t="shared" si="51"/>
        <v>Otago</v>
      </c>
      <c r="J1034" s="74" t="str">
        <f t="shared" si="52"/>
        <v>Aurora Energy</v>
      </c>
    </row>
    <row r="1035" spans="1:10" s="74" customFormat="1">
      <c r="A1035" s="167">
        <v>2002</v>
      </c>
      <c r="B1035" s="167" t="s">
        <v>189</v>
      </c>
      <c r="C1035" s="167">
        <v>365</v>
      </c>
      <c r="D1035" s="170">
        <v>160.80009999999999</v>
      </c>
      <c r="E1035" s="74" t="str">
        <f t="shared" si="48"/>
        <v>Aurora Energy Ltd</v>
      </c>
      <c r="F1035" s="74" t="str">
        <f t="shared" si="49"/>
        <v>Queenstown-Lakes District</v>
      </c>
      <c r="G1035" s="74" t="str">
        <f t="shared" si="50"/>
        <v>Otago Southland</v>
      </c>
      <c r="I1035" s="74" t="str">
        <f t="shared" si="51"/>
        <v>Otago</v>
      </c>
      <c r="J1035" s="74" t="str">
        <f t="shared" si="52"/>
        <v>Aurora Energy</v>
      </c>
    </row>
    <row r="1036" spans="1:10" s="74" customFormat="1">
      <c r="A1036" s="167">
        <v>2003</v>
      </c>
      <c r="B1036" s="167" t="s">
        <v>189</v>
      </c>
      <c r="C1036" s="167">
        <v>365</v>
      </c>
      <c r="D1036" s="170">
        <v>162.78469999999999</v>
      </c>
      <c r="E1036" s="74" t="str">
        <f t="shared" si="48"/>
        <v>Aurora Energy Ltd</v>
      </c>
      <c r="F1036" s="74" t="str">
        <f t="shared" si="49"/>
        <v>Queenstown-Lakes District</v>
      </c>
      <c r="G1036" s="74" t="str">
        <f t="shared" si="50"/>
        <v>Otago Southland</v>
      </c>
      <c r="I1036" s="74" t="str">
        <f t="shared" si="51"/>
        <v>Otago</v>
      </c>
      <c r="J1036" s="74" t="str">
        <f t="shared" si="52"/>
        <v>Aurora Energy</v>
      </c>
    </row>
    <row r="1037" spans="1:10" s="74" customFormat="1">
      <c r="A1037" s="167">
        <v>2004</v>
      </c>
      <c r="B1037" s="167" t="s">
        <v>189</v>
      </c>
      <c r="C1037" s="167">
        <v>366</v>
      </c>
      <c r="D1037" s="170">
        <v>180.41585000000001</v>
      </c>
      <c r="E1037" s="74" t="str">
        <f t="shared" si="48"/>
        <v>Aurora Energy Ltd</v>
      </c>
      <c r="F1037" s="74" t="str">
        <f t="shared" si="49"/>
        <v>Queenstown-Lakes District</v>
      </c>
      <c r="G1037" s="74" t="str">
        <f t="shared" si="50"/>
        <v>Otago Southland</v>
      </c>
      <c r="I1037" s="74" t="str">
        <f t="shared" si="51"/>
        <v>Otago</v>
      </c>
      <c r="J1037" s="74" t="str">
        <f t="shared" si="52"/>
        <v>Aurora Energy</v>
      </c>
    </row>
    <row r="1038" spans="1:10" s="74" customFormat="1">
      <c r="A1038" s="167">
        <v>2005</v>
      </c>
      <c r="B1038" s="167" t="s">
        <v>189</v>
      </c>
      <c r="C1038" s="167">
        <v>365</v>
      </c>
      <c r="D1038" s="170">
        <v>177.88239999999999</v>
      </c>
      <c r="E1038" s="74" t="str">
        <f t="shared" si="48"/>
        <v>Aurora Energy Ltd</v>
      </c>
      <c r="F1038" s="74" t="str">
        <f t="shared" si="49"/>
        <v>Queenstown-Lakes District</v>
      </c>
      <c r="G1038" s="74" t="str">
        <f t="shared" si="50"/>
        <v>Otago Southland</v>
      </c>
      <c r="I1038" s="74" t="str">
        <f t="shared" si="51"/>
        <v>Otago</v>
      </c>
      <c r="J1038" s="74" t="str">
        <f t="shared" si="52"/>
        <v>Aurora Energy</v>
      </c>
    </row>
    <row r="1039" spans="1:10" s="74" customFormat="1">
      <c r="A1039" s="167">
        <v>2006</v>
      </c>
      <c r="B1039" s="167" t="s">
        <v>189</v>
      </c>
      <c r="C1039" s="167">
        <v>365</v>
      </c>
      <c r="D1039" s="170">
        <v>193.32929999999999</v>
      </c>
      <c r="E1039" s="74" t="str">
        <f t="shared" si="48"/>
        <v>Aurora Energy Ltd</v>
      </c>
      <c r="F1039" s="74" t="str">
        <f t="shared" si="49"/>
        <v>Queenstown-Lakes District</v>
      </c>
      <c r="G1039" s="74" t="str">
        <f t="shared" si="50"/>
        <v>Otago Southland</v>
      </c>
      <c r="I1039" s="74" t="str">
        <f t="shared" si="51"/>
        <v>Otago</v>
      </c>
      <c r="J1039" s="74" t="str">
        <f t="shared" si="52"/>
        <v>Aurora Energy</v>
      </c>
    </row>
    <row r="1040" spans="1:10" s="74" customFormat="1">
      <c r="A1040" s="167">
        <v>2007</v>
      </c>
      <c r="B1040" s="167" t="s">
        <v>189</v>
      </c>
      <c r="C1040" s="167">
        <v>365</v>
      </c>
      <c r="D1040" s="170">
        <v>197.92920000000001</v>
      </c>
      <c r="E1040" s="74" t="str">
        <f t="shared" si="48"/>
        <v>Aurora Energy Ltd</v>
      </c>
      <c r="F1040" s="74" t="str">
        <f t="shared" si="49"/>
        <v>Queenstown-Lakes District</v>
      </c>
      <c r="G1040" s="74" t="str">
        <f t="shared" si="50"/>
        <v>Otago Southland</v>
      </c>
      <c r="I1040" s="74" t="str">
        <f t="shared" si="51"/>
        <v>Otago</v>
      </c>
      <c r="J1040" s="74" t="str">
        <f t="shared" si="52"/>
        <v>Aurora Energy</v>
      </c>
    </row>
    <row r="1041" spans="1:10" s="74" customFormat="1">
      <c r="A1041" s="167">
        <v>2008</v>
      </c>
      <c r="B1041" s="167" t="s">
        <v>189</v>
      </c>
      <c r="C1041" s="167">
        <v>366</v>
      </c>
      <c r="D1041" s="170">
        <v>203.81655000000001</v>
      </c>
      <c r="E1041" s="74" t="str">
        <f t="shared" si="48"/>
        <v>Aurora Energy Ltd</v>
      </c>
      <c r="F1041" s="74" t="str">
        <f t="shared" si="49"/>
        <v>Queenstown-Lakes District</v>
      </c>
      <c r="G1041" s="74" t="str">
        <f t="shared" si="50"/>
        <v>Otago Southland</v>
      </c>
      <c r="I1041" s="74" t="str">
        <f t="shared" si="51"/>
        <v>Otago</v>
      </c>
      <c r="J1041" s="74" t="str">
        <f t="shared" si="52"/>
        <v>Aurora Energy</v>
      </c>
    </row>
    <row r="1042" spans="1:10" s="74" customFormat="1">
      <c r="A1042" s="167">
        <v>2009</v>
      </c>
      <c r="B1042" s="167" t="s">
        <v>189</v>
      </c>
      <c r="C1042" s="167">
        <v>365</v>
      </c>
      <c r="D1042" s="170">
        <v>209.49674999999999</v>
      </c>
      <c r="E1042" s="74" t="str">
        <f t="shared" si="48"/>
        <v>Aurora Energy Ltd</v>
      </c>
      <c r="F1042" s="74" t="str">
        <f t="shared" si="49"/>
        <v>Queenstown-Lakes District</v>
      </c>
      <c r="G1042" s="74" t="str">
        <f t="shared" si="50"/>
        <v>Otago Southland</v>
      </c>
      <c r="I1042" s="74" t="str">
        <f t="shared" si="51"/>
        <v>Otago</v>
      </c>
      <c r="J1042" s="74" t="str">
        <f t="shared" si="52"/>
        <v>Aurora Energy</v>
      </c>
    </row>
    <row r="1043" spans="1:10" s="74" customFormat="1">
      <c r="A1043" s="167">
        <v>2010</v>
      </c>
      <c r="B1043" s="167" t="s">
        <v>189</v>
      </c>
      <c r="C1043" s="167">
        <v>365</v>
      </c>
      <c r="D1043" s="170">
        <v>209.41614999999999</v>
      </c>
      <c r="E1043" s="74" t="str">
        <f t="shared" si="48"/>
        <v>Aurora Energy Ltd</v>
      </c>
      <c r="F1043" s="74" t="str">
        <f t="shared" si="49"/>
        <v>Queenstown-Lakes District</v>
      </c>
      <c r="G1043" s="74" t="str">
        <f t="shared" si="50"/>
        <v>Otago Southland</v>
      </c>
      <c r="I1043" s="74" t="str">
        <f t="shared" si="51"/>
        <v>Otago</v>
      </c>
      <c r="J1043" s="74" t="str">
        <f t="shared" si="52"/>
        <v>Aurora Energy</v>
      </c>
    </row>
    <row r="1044" spans="1:10" s="74" customFormat="1">
      <c r="A1044" s="167">
        <v>2011</v>
      </c>
      <c r="B1044" s="167" t="s">
        <v>189</v>
      </c>
      <c r="C1044" s="167">
        <v>181</v>
      </c>
      <c r="D1044" s="170">
        <v>94.445149999999998</v>
      </c>
      <c r="E1044" s="74" t="str">
        <f t="shared" si="48"/>
        <v>Aurora Energy Ltd</v>
      </c>
      <c r="F1044" s="74" t="str">
        <f t="shared" si="49"/>
        <v>Queenstown-Lakes District</v>
      </c>
      <c r="G1044" s="74" t="str">
        <f t="shared" si="50"/>
        <v>Otago Southland</v>
      </c>
      <c r="I1044" s="74" t="str">
        <f t="shared" si="51"/>
        <v>Otago</v>
      </c>
      <c r="J1044" s="74" t="str">
        <f t="shared" si="52"/>
        <v>Aurora Energy</v>
      </c>
    </row>
    <row r="1045" spans="1:10" s="74" customFormat="1">
      <c r="A1045" s="167">
        <v>2000</v>
      </c>
      <c r="B1045" s="167" t="s">
        <v>190</v>
      </c>
      <c r="C1045" s="167">
        <v>366</v>
      </c>
      <c r="D1045" s="170">
        <v>247.82595000000001</v>
      </c>
      <c r="E1045" s="74" t="str">
        <f t="shared" si="48"/>
        <v>Wellington Electricity Lines Limited</v>
      </c>
      <c r="F1045" s="74" t="str">
        <f t="shared" si="49"/>
        <v>Lower Hutt City</v>
      </c>
      <c r="G1045" s="74" t="str">
        <f t="shared" si="50"/>
        <v>Wellington</v>
      </c>
      <c r="I1045" s="74" t="str">
        <f t="shared" si="51"/>
        <v>Wellington</v>
      </c>
      <c r="J1045" s="74" t="str">
        <f t="shared" si="52"/>
        <v>Wellington Electricity</v>
      </c>
    </row>
    <row r="1046" spans="1:10" s="74" customFormat="1">
      <c r="A1046" s="167">
        <v>2001</v>
      </c>
      <c r="B1046" s="167" t="s">
        <v>190</v>
      </c>
      <c r="C1046" s="167">
        <v>365</v>
      </c>
      <c r="D1046" s="170">
        <v>248.32705000000001</v>
      </c>
      <c r="E1046" s="74" t="str">
        <f t="shared" si="48"/>
        <v>Wellington Electricity Lines Limited</v>
      </c>
      <c r="F1046" s="74" t="str">
        <f t="shared" si="49"/>
        <v>Lower Hutt City</v>
      </c>
      <c r="G1046" s="74" t="str">
        <f t="shared" si="50"/>
        <v>Wellington</v>
      </c>
      <c r="I1046" s="74" t="str">
        <f t="shared" si="51"/>
        <v>Wellington</v>
      </c>
      <c r="J1046" s="74" t="str">
        <f t="shared" si="52"/>
        <v>Wellington Electricity</v>
      </c>
    </row>
    <row r="1047" spans="1:10" s="74" customFormat="1">
      <c r="A1047" s="167">
        <v>2002</v>
      </c>
      <c r="B1047" s="167" t="s">
        <v>190</v>
      </c>
      <c r="C1047" s="167">
        <v>365</v>
      </c>
      <c r="D1047" s="170">
        <v>254.15965</v>
      </c>
      <c r="E1047" s="74" t="str">
        <f t="shared" si="48"/>
        <v>Wellington Electricity Lines Limited</v>
      </c>
      <c r="F1047" s="74" t="str">
        <f t="shared" si="49"/>
        <v>Lower Hutt City</v>
      </c>
      <c r="G1047" s="74" t="str">
        <f t="shared" si="50"/>
        <v>Wellington</v>
      </c>
      <c r="I1047" s="74" t="str">
        <f t="shared" si="51"/>
        <v>Wellington</v>
      </c>
      <c r="J1047" s="74" t="str">
        <f t="shared" si="52"/>
        <v>Wellington Electricity</v>
      </c>
    </row>
    <row r="1048" spans="1:10" s="74" customFormat="1">
      <c r="A1048" s="167">
        <v>2003</v>
      </c>
      <c r="B1048" s="167" t="s">
        <v>190</v>
      </c>
      <c r="C1048" s="167">
        <v>365</v>
      </c>
      <c r="D1048" s="170">
        <v>250.51595</v>
      </c>
      <c r="E1048" s="74" t="str">
        <f t="shared" si="48"/>
        <v>Wellington Electricity Lines Limited</v>
      </c>
      <c r="F1048" s="74" t="str">
        <f t="shared" si="49"/>
        <v>Lower Hutt City</v>
      </c>
      <c r="G1048" s="74" t="str">
        <f t="shared" si="50"/>
        <v>Wellington</v>
      </c>
      <c r="I1048" s="74" t="str">
        <f t="shared" si="51"/>
        <v>Wellington</v>
      </c>
      <c r="J1048" s="74" t="str">
        <f t="shared" si="52"/>
        <v>Wellington Electricity</v>
      </c>
    </row>
    <row r="1049" spans="1:10" s="74" customFormat="1">
      <c r="A1049" s="167">
        <v>2004</v>
      </c>
      <c r="B1049" s="167" t="s">
        <v>190</v>
      </c>
      <c r="C1049" s="167">
        <v>366</v>
      </c>
      <c r="D1049" s="170">
        <v>261.47564999999997</v>
      </c>
      <c r="E1049" s="74" t="str">
        <f t="shared" si="48"/>
        <v>Wellington Electricity Lines Limited</v>
      </c>
      <c r="F1049" s="74" t="str">
        <f t="shared" si="49"/>
        <v>Lower Hutt City</v>
      </c>
      <c r="G1049" s="74" t="str">
        <f t="shared" si="50"/>
        <v>Wellington</v>
      </c>
      <c r="I1049" s="74" t="str">
        <f t="shared" si="51"/>
        <v>Wellington</v>
      </c>
      <c r="J1049" s="74" t="str">
        <f t="shared" si="52"/>
        <v>Wellington Electricity</v>
      </c>
    </row>
    <row r="1050" spans="1:10" s="74" customFormat="1">
      <c r="A1050" s="167">
        <v>2005</v>
      </c>
      <c r="B1050" s="167" t="s">
        <v>190</v>
      </c>
      <c r="C1050" s="167">
        <v>365</v>
      </c>
      <c r="D1050" s="170">
        <v>259.6386</v>
      </c>
      <c r="E1050" s="74" t="str">
        <f t="shared" si="48"/>
        <v>Wellington Electricity Lines Limited</v>
      </c>
      <c r="F1050" s="74" t="str">
        <f t="shared" si="49"/>
        <v>Lower Hutt City</v>
      </c>
      <c r="G1050" s="74" t="str">
        <f t="shared" si="50"/>
        <v>Wellington</v>
      </c>
      <c r="I1050" s="74" t="str">
        <f t="shared" si="51"/>
        <v>Wellington</v>
      </c>
      <c r="J1050" s="74" t="str">
        <f t="shared" si="52"/>
        <v>Wellington Electricity</v>
      </c>
    </row>
    <row r="1051" spans="1:10" s="74" customFormat="1">
      <c r="A1051" s="167">
        <v>2006</v>
      </c>
      <c r="B1051" s="167" t="s">
        <v>190</v>
      </c>
      <c r="C1051" s="167">
        <v>365</v>
      </c>
      <c r="D1051" s="170">
        <v>266.43369999999999</v>
      </c>
      <c r="E1051" s="74" t="str">
        <f t="shared" ref="E1051:E1114" si="53">IF(ISNA(VLOOKUP(B1051,$A$338:$D$525,4,FALSE)),"NOTFOUND",VLOOKUP(B1051,$A$338:$D$525,4,FALSE))</f>
        <v>Wellington Electricity Lines Limited</v>
      </c>
      <c r="F1051" s="74" t="str">
        <f t="shared" si="49"/>
        <v>Lower Hutt City</v>
      </c>
      <c r="G1051" s="74" t="str">
        <f t="shared" si="50"/>
        <v>Wellington</v>
      </c>
      <c r="I1051" s="74" t="str">
        <f t="shared" si="51"/>
        <v>Wellington</v>
      </c>
      <c r="J1051" s="74" t="str">
        <f t="shared" si="52"/>
        <v>Wellington Electricity</v>
      </c>
    </row>
    <row r="1052" spans="1:10" s="74" customFormat="1">
      <c r="A1052" s="167">
        <v>2007</v>
      </c>
      <c r="B1052" s="167" t="s">
        <v>190</v>
      </c>
      <c r="C1052" s="167">
        <v>365</v>
      </c>
      <c r="D1052" s="170">
        <v>259.47919999999999</v>
      </c>
      <c r="E1052" s="74" t="str">
        <f t="shared" si="53"/>
        <v>Wellington Electricity Lines Limited</v>
      </c>
      <c r="F1052" s="74" t="str">
        <f t="shared" si="49"/>
        <v>Lower Hutt City</v>
      </c>
      <c r="G1052" s="74" t="str">
        <f t="shared" si="50"/>
        <v>Wellington</v>
      </c>
      <c r="I1052" s="74" t="str">
        <f t="shared" si="51"/>
        <v>Wellington</v>
      </c>
      <c r="J1052" s="74" t="str">
        <f t="shared" si="52"/>
        <v>Wellington Electricity</v>
      </c>
    </row>
    <row r="1053" spans="1:10" s="74" customFormat="1">
      <c r="A1053" s="167">
        <v>2008</v>
      </c>
      <c r="B1053" s="167" t="s">
        <v>190</v>
      </c>
      <c r="C1053" s="167">
        <v>366</v>
      </c>
      <c r="D1053" s="170">
        <v>259.25729999999999</v>
      </c>
      <c r="E1053" s="74" t="str">
        <f t="shared" si="53"/>
        <v>Wellington Electricity Lines Limited</v>
      </c>
      <c r="F1053" s="74" t="str">
        <f t="shared" si="49"/>
        <v>Lower Hutt City</v>
      </c>
      <c r="G1053" s="74" t="str">
        <f t="shared" si="50"/>
        <v>Wellington</v>
      </c>
      <c r="I1053" s="74" t="str">
        <f t="shared" si="51"/>
        <v>Wellington</v>
      </c>
      <c r="J1053" s="74" t="str">
        <f t="shared" si="52"/>
        <v>Wellington Electricity</v>
      </c>
    </row>
    <row r="1054" spans="1:10" s="74" customFormat="1">
      <c r="A1054" s="167">
        <v>2009</v>
      </c>
      <c r="B1054" s="167" t="s">
        <v>190</v>
      </c>
      <c r="C1054" s="167">
        <v>365</v>
      </c>
      <c r="D1054" s="170">
        <v>263.73219999999998</v>
      </c>
      <c r="E1054" s="74" t="str">
        <f t="shared" si="53"/>
        <v>Wellington Electricity Lines Limited</v>
      </c>
      <c r="F1054" s="74" t="str">
        <f t="shared" si="49"/>
        <v>Lower Hutt City</v>
      </c>
      <c r="G1054" s="74" t="str">
        <f t="shared" si="50"/>
        <v>Wellington</v>
      </c>
      <c r="I1054" s="74" t="str">
        <f t="shared" si="51"/>
        <v>Wellington</v>
      </c>
      <c r="J1054" s="74" t="str">
        <f t="shared" si="52"/>
        <v>Wellington Electricity</v>
      </c>
    </row>
    <row r="1055" spans="1:10" s="74" customFormat="1">
      <c r="A1055" s="167">
        <v>2010</v>
      </c>
      <c r="B1055" s="167" t="s">
        <v>190</v>
      </c>
      <c r="C1055" s="167">
        <v>365</v>
      </c>
      <c r="D1055" s="170">
        <v>256.8048</v>
      </c>
      <c r="E1055" s="74" t="str">
        <f t="shared" si="53"/>
        <v>Wellington Electricity Lines Limited</v>
      </c>
      <c r="F1055" s="74" t="str">
        <f t="shared" si="49"/>
        <v>Lower Hutt City</v>
      </c>
      <c r="G1055" s="74" t="str">
        <f t="shared" si="50"/>
        <v>Wellington</v>
      </c>
      <c r="I1055" s="74" t="str">
        <f t="shared" si="51"/>
        <v>Wellington</v>
      </c>
      <c r="J1055" s="74" t="str">
        <f t="shared" si="52"/>
        <v>Wellington Electricity</v>
      </c>
    </row>
    <row r="1056" spans="1:10" s="74" customFormat="1">
      <c r="A1056" s="167">
        <v>2011</v>
      </c>
      <c r="B1056" s="167" t="s">
        <v>190</v>
      </c>
      <c r="C1056" s="167">
        <v>181</v>
      </c>
      <c r="D1056" s="170">
        <v>120.9556</v>
      </c>
      <c r="E1056" s="74" t="str">
        <f t="shared" si="53"/>
        <v>Wellington Electricity Lines Limited</v>
      </c>
      <c r="F1056" s="74" t="str">
        <f t="shared" si="49"/>
        <v>Lower Hutt City</v>
      </c>
      <c r="G1056" s="74" t="str">
        <f t="shared" si="50"/>
        <v>Wellington</v>
      </c>
      <c r="I1056" s="74" t="str">
        <f t="shared" si="51"/>
        <v>Wellington</v>
      </c>
      <c r="J1056" s="74" t="str">
        <f t="shared" si="52"/>
        <v>Wellington Electricity</v>
      </c>
    </row>
    <row r="1057" spans="1:10" s="74" customFormat="1">
      <c r="A1057" s="167">
        <v>2000</v>
      </c>
      <c r="B1057" s="167" t="s">
        <v>191</v>
      </c>
      <c r="C1057" s="167">
        <v>366</v>
      </c>
      <c r="D1057" s="170">
        <v>39.812800000000003</v>
      </c>
      <c r="E1057" s="74" t="str">
        <f t="shared" si="53"/>
        <v>NOTFOUND</v>
      </c>
      <c r="F1057" s="74" t="str">
        <f t="shared" si="49"/>
        <v>NOTFOUND</v>
      </c>
      <c r="G1057" s="74" t="str">
        <f t="shared" si="50"/>
        <v>NOTFOUND</v>
      </c>
      <c r="I1057" s="74" t="str">
        <f t="shared" si="51"/>
        <v>NOTFOUND</v>
      </c>
      <c r="J1057" s="74" t="str">
        <f t="shared" si="52"/>
        <v>NOTFOUND</v>
      </c>
    </row>
    <row r="1058" spans="1:10" s="74" customFormat="1">
      <c r="A1058" s="167">
        <v>2001</v>
      </c>
      <c r="B1058" s="167" t="s">
        <v>191</v>
      </c>
      <c r="C1058" s="167">
        <v>365</v>
      </c>
      <c r="D1058" s="170">
        <v>35.546550000000003</v>
      </c>
      <c r="E1058" s="74" t="str">
        <f t="shared" si="53"/>
        <v>NOTFOUND</v>
      </c>
      <c r="F1058" s="74" t="str">
        <f t="shared" si="49"/>
        <v>NOTFOUND</v>
      </c>
      <c r="G1058" s="74" t="str">
        <f t="shared" si="50"/>
        <v>NOTFOUND</v>
      </c>
      <c r="I1058" s="74" t="str">
        <f t="shared" si="51"/>
        <v>NOTFOUND</v>
      </c>
      <c r="J1058" s="74" t="str">
        <f t="shared" si="52"/>
        <v>NOTFOUND</v>
      </c>
    </row>
    <row r="1059" spans="1:10" s="74" customFormat="1">
      <c r="A1059" s="167">
        <v>2002</v>
      </c>
      <c r="B1059" s="167" t="s">
        <v>191</v>
      </c>
      <c r="C1059" s="167">
        <v>365</v>
      </c>
      <c r="D1059" s="170">
        <v>3.3349999999999998E-2</v>
      </c>
      <c r="E1059" s="74" t="str">
        <f t="shared" si="53"/>
        <v>NOTFOUND</v>
      </c>
      <c r="F1059" s="74" t="str">
        <f t="shared" si="49"/>
        <v>NOTFOUND</v>
      </c>
      <c r="G1059" s="74" t="str">
        <f t="shared" si="50"/>
        <v>NOTFOUND</v>
      </c>
      <c r="I1059" s="74" t="str">
        <f t="shared" si="51"/>
        <v>NOTFOUND</v>
      </c>
      <c r="J1059" s="74" t="str">
        <f t="shared" si="52"/>
        <v>NOTFOUND</v>
      </c>
    </row>
    <row r="1060" spans="1:10" s="74" customFormat="1">
      <c r="A1060" s="167">
        <v>2000</v>
      </c>
      <c r="B1060" s="167" t="s">
        <v>192</v>
      </c>
      <c r="C1060" s="167">
        <v>366</v>
      </c>
      <c r="D1060" s="170">
        <v>176.78845000000001</v>
      </c>
      <c r="E1060" s="74" t="str">
        <f t="shared" si="53"/>
        <v>Eastland Network Ltd</v>
      </c>
      <c r="F1060" s="74" t="str">
        <f t="shared" si="49"/>
        <v>Gisborne District</v>
      </c>
      <c r="G1060" s="74" t="str">
        <f t="shared" si="50"/>
        <v>Hawkes Bay</v>
      </c>
      <c r="I1060" s="74" t="str">
        <f t="shared" si="51"/>
        <v>Gisborne-Hawke's Bay</v>
      </c>
      <c r="J1060" s="74" t="str">
        <f t="shared" si="52"/>
        <v>Eastland Network</v>
      </c>
    </row>
    <row r="1061" spans="1:10" s="74" customFormat="1">
      <c r="A1061" s="167">
        <v>2001</v>
      </c>
      <c r="B1061" s="167" t="s">
        <v>192</v>
      </c>
      <c r="C1061" s="167">
        <v>365</v>
      </c>
      <c r="D1061" s="170">
        <v>196.81139999999999</v>
      </c>
      <c r="E1061" s="74" t="str">
        <f t="shared" si="53"/>
        <v>Eastland Network Ltd</v>
      </c>
      <c r="F1061" s="74" t="str">
        <f t="shared" si="49"/>
        <v>Gisborne District</v>
      </c>
      <c r="G1061" s="74" t="str">
        <f t="shared" si="50"/>
        <v>Hawkes Bay</v>
      </c>
      <c r="I1061" s="74" t="str">
        <f t="shared" si="51"/>
        <v>Gisborne-Hawke's Bay</v>
      </c>
      <c r="J1061" s="74" t="str">
        <f t="shared" si="52"/>
        <v>Eastland Network</v>
      </c>
    </row>
    <row r="1062" spans="1:10" s="74" customFormat="1">
      <c r="A1062" s="167">
        <v>2002</v>
      </c>
      <c r="B1062" s="167" t="s">
        <v>192</v>
      </c>
      <c r="C1062" s="167">
        <v>365</v>
      </c>
      <c r="D1062" s="170">
        <v>234.9512</v>
      </c>
      <c r="E1062" s="74" t="str">
        <f t="shared" si="53"/>
        <v>Eastland Network Ltd</v>
      </c>
      <c r="F1062" s="74" t="str">
        <f t="shared" si="49"/>
        <v>Gisborne District</v>
      </c>
      <c r="G1062" s="74" t="str">
        <f t="shared" si="50"/>
        <v>Hawkes Bay</v>
      </c>
      <c r="I1062" s="74" t="str">
        <f t="shared" si="51"/>
        <v>Gisborne-Hawke's Bay</v>
      </c>
      <c r="J1062" s="74" t="str">
        <f t="shared" si="52"/>
        <v>Eastland Network</v>
      </c>
    </row>
    <row r="1063" spans="1:10" s="74" customFormat="1">
      <c r="A1063" s="167">
        <v>2003</v>
      </c>
      <c r="B1063" s="167" t="s">
        <v>192</v>
      </c>
      <c r="C1063" s="167">
        <v>365</v>
      </c>
      <c r="D1063" s="170">
        <v>238.12655000000001</v>
      </c>
      <c r="E1063" s="74" t="str">
        <f t="shared" si="53"/>
        <v>Eastland Network Ltd</v>
      </c>
      <c r="F1063" s="74" t="str">
        <f t="shared" si="49"/>
        <v>Gisborne District</v>
      </c>
      <c r="G1063" s="74" t="str">
        <f t="shared" si="50"/>
        <v>Hawkes Bay</v>
      </c>
      <c r="I1063" s="74" t="str">
        <f t="shared" si="51"/>
        <v>Gisborne-Hawke's Bay</v>
      </c>
      <c r="J1063" s="74" t="str">
        <f t="shared" si="52"/>
        <v>Eastland Network</v>
      </c>
    </row>
    <row r="1064" spans="1:10" s="74" customFormat="1">
      <c r="A1064" s="167">
        <v>2004</v>
      </c>
      <c r="B1064" s="167" t="s">
        <v>192</v>
      </c>
      <c r="C1064" s="167">
        <v>366</v>
      </c>
      <c r="D1064" s="170">
        <v>247.17509999999999</v>
      </c>
      <c r="E1064" s="74" t="str">
        <f t="shared" si="53"/>
        <v>Eastland Network Ltd</v>
      </c>
      <c r="F1064" s="74" t="str">
        <f t="shared" ref="F1064:F1127" si="54">IF(ISNA(VLOOKUP(B1064,$A$338:$D$525,2,FALSE)),"NOTFOUND",VLOOKUP(B1064,$A$338:$D$525,2,FALSE))</f>
        <v>Gisborne District</v>
      </c>
      <c r="G1064" s="74" t="str">
        <f t="shared" ref="G1064:G1127" si="55">IF(ISNA(VLOOKUP(B1064,$A$338:$D$525,3,FALSE)),"NOTFOUND",VLOOKUP(B1064,$A$338:$D$525,3,FALSE))</f>
        <v>Hawkes Bay</v>
      </c>
      <c r="I1064" s="74" t="str">
        <f t="shared" ref="I1064:I1127" si="56">IF(ISNA(VLOOKUP(B1064,$A$338:$E$525,5,FALSE)),"NOTFOUND",(VLOOKUP(B1064,$A$338:$E$525,5,FALSE)))</f>
        <v>Gisborne-Hawke's Bay</v>
      </c>
      <c r="J1064" s="74" t="str">
        <f t="shared" ref="J1064:J1127" si="57">IF(ISNA(VLOOKUP(E1064,$A$528:$B$545,2,FALSE)),"NOTFOUND",VLOOKUP(E1064,$A$528:$B$545,2,FALSE))</f>
        <v>Eastland Network</v>
      </c>
    </row>
    <row r="1065" spans="1:10" s="74" customFormat="1">
      <c r="A1065" s="167">
        <v>2005</v>
      </c>
      <c r="B1065" s="167" t="s">
        <v>192</v>
      </c>
      <c r="C1065" s="167">
        <v>365</v>
      </c>
      <c r="D1065" s="170">
        <v>241.59280000000001</v>
      </c>
      <c r="E1065" s="74" t="str">
        <f t="shared" si="53"/>
        <v>Eastland Network Ltd</v>
      </c>
      <c r="F1065" s="74" t="str">
        <f t="shared" si="54"/>
        <v>Gisborne District</v>
      </c>
      <c r="G1065" s="74" t="str">
        <f t="shared" si="55"/>
        <v>Hawkes Bay</v>
      </c>
      <c r="I1065" s="74" t="str">
        <f t="shared" si="56"/>
        <v>Gisborne-Hawke's Bay</v>
      </c>
      <c r="J1065" s="74" t="str">
        <f t="shared" si="57"/>
        <v>Eastland Network</v>
      </c>
    </row>
    <row r="1066" spans="1:10" s="74" customFormat="1">
      <c r="A1066" s="167">
        <v>2006</v>
      </c>
      <c r="B1066" s="167" t="s">
        <v>192</v>
      </c>
      <c r="C1066" s="167">
        <v>365</v>
      </c>
      <c r="D1066" s="170">
        <v>248.13720000000001</v>
      </c>
      <c r="E1066" s="74" t="str">
        <f t="shared" si="53"/>
        <v>Eastland Network Ltd</v>
      </c>
      <c r="F1066" s="74" t="str">
        <f t="shared" si="54"/>
        <v>Gisborne District</v>
      </c>
      <c r="G1066" s="74" t="str">
        <f t="shared" si="55"/>
        <v>Hawkes Bay</v>
      </c>
      <c r="I1066" s="74" t="str">
        <f t="shared" si="56"/>
        <v>Gisborne-Hawke's Bay</v>
      </c>
      <c r="J1066" s="74" t="str">
        <f t="shared" si="57"/>
        <v>Eastland Network</v>
      </c>
    </row>
    <row r="1067" spans="1:10" s="74" customFormat="1">
      <c r="A1067" s="167">
        <v>2007</v>
      </c>
      <c r="B1067" s="167" t="s">
        <v>192</v>
      </c>
      <c r="C1067" s="167">
        <v>365</v>
      </c>
      <c r="D1067" s="170">
        <v>249.43815000000001</v>
      </c>
      <c r="E1067" s="74" t="str">
        <f t="shared" si="53"/>
        <v>Eastland Network Ltd</v>
      </c>
      <c r="F1067" s="74" t="str">
        <f t="shared" si="54"/>
        <v>Gisborne District</v>
      </c>
      <c r="G1067" s="74" t="str">
        <f t="shared" si="55"/>
        <v>Hawkes Bay</v>
      </c>
      <c r="I1067" s="74" t="str">
        <f t="shared" si="56"/>
        <v>Gisborne-Hawke's Bay</v>
      </c>
      <c r="J1067" s="74" t="str">
        <f t="shared" si="57"/>
        <v>Eastland Network</v>
      </c>
    </row>
    <row r="1068" spans="1:10" s="74" customFormat="1">
      <c r="A1068" s="167">
        <v>2008</v>
      </c>
      <c r="B1068" s="167" t="s">
        <v>192</v>
      </c>
      <c r="C1068" s="167">
        <v>366</v>
      </c>
      <c r="D1068" s="170">
        <v>242.56049999999999</v>
      </c>
      <c r="E1068" s="74" t="str">
        <f t="shared" si="53"/>
        <v>Eastland Network Ltd</v>
      </c>
      <c r="F1068" s="74" t="str">
        <f t="shared" si="54"/>
        <v>Gisborne District</v>
      </c>
      <c r="G1068" s="74" t="str">
        <f t="shared" si="55"/>
        <v>Hawkes Bay</v>
      </c>
      <c r="I1068" s="74" t="str">
        <f t="shared" si="56"/>
        <v>Gisborne-Hawke's Bay</v>
      </c>
      <c r="J1068" s="74" t="str">
        <f t="shared" si="57"/>
        <v>Eastland Network</v>
      </c>
    </row>
    <row r="1069" spans="1:10" s="74" customFormat="1">
      <c r="A1069" s="167">
        <v>2009</v>
      </c>
      <c r="B1069" s="167" t="s">
        <v>192</v>
      </c>
      <c r="C1069" s="167">
        <v>365</v>
      </c>
      <c r="D1069" s="170">
        <v>240.42150000000001</v>
      </c>
      <c r="E1069" s="74" t="str">
        <f t="shared" si="53"/>
        <v>Eastland Network Ltd</v>
      </c>
      <c r="F1069" s="74" t="str">
        <f t="shared" si="54"/>
        <v>Gisborne District</v>
      </c>
      <c r="G1069" s="74" t="str">
        <f t="shared" si="55"/>
        <v>Hawkes Bay</v>
      </c>
      <c r="I1069" s="74" t="str">
        <f t="shared" si="56"/>
        <v>Gisborne-Hawke's Bay</v>
      </c>
      <c r="J1069" s="74" t="str">
        <f t="shared" si="57"/>
        <v>Eastland Network</v>
      </c>
    </row>
    <row r="1070" spans="1:10" s="74" customFormat="1">
      <c r="A1070" s="167">
        <v>2010</v>
      </c>
      <c r="B1070" s="167" t="s">
        <v>192</v>
      </c>
      <c r="C1070" s="167">
        <v>365</v>
      </c>
      <c r="D1070" s="170">
        <v>243.07634999999999</v>
      </c>
      <c r="E1070" s="74" t="str">
        <f t="shared" si="53"/>
        <v>Eastland Network Ltd</v>
      </c>
      <c r="F1070" s="74" t="str">
        <f t="shared" si="54"/>
        <v>Gisborne District</v>
      </c>
      <c r="G1070" s="74" t="str">
        <f t="shared" si="55"/>
        <v>Hawkes Bay</v>
      </c>
      <c r="I1070" s="74" t="str">
        <f t="shared" si="56"/>
        <v>Gisborne-Hawke's Bay</v>
      </c>
      <c r="J1070" s="74" t="str">
        <f t="shared" si="57"/>
        <v>Eastland Network</v>
      </c>
    </row>
    <row r="1071" spans="1:10" s="74" customFormat="1">
      <c r="A1071" s="167">
        <v>2011</v>
      </c>
      <c r="B1071" s="167" t="s">
        <v>192</v>
      </c>
      <c r="C1071" s="167">
        <v>181</v>
      </c>
      <c r="D1071" s="170">
        <v>123.02675000000001</v>
      </c>
      <c r="E1071" s="74" t="str">
        <f t="shared" si="53"/>
        <v>Eastland Network Ltd</v>
      </c>
      <c r="F1071" s="74" t="str">
        <f t="shared" si="54"/>
        <v>Gisborne District</v>
      </c>
      <c r="G1071" s="74" t="str">
        <f t="shared" si="55"/>
        <v>Hawkes Bay</v>
      </c>
      <c r="I1071" s="74" t="str">
        <f t="shared" si="56"/>
        <v>Gisborne-Hawke's Bay</v>
      </c>
      <c r="J1071" s="74" t="str">
        <f t="shared" si="57"/>
        <v>Eastland Network</v>
      </c>
    </row>
    <row r="1072" spans="1:10" s="74" customFormat="1">
      <c r="A1072" s="167">
        <v>2000</v>
      </c>
      <c r="B1072" s="167" t="s">
        <v>193</v>
      </c>
      <c r="C1072" s="167">
        <v>366</v>
      </c>
      <c r="D1072" s="170">
        <v>654.29949999999997</v>
      </c>
      <c r="E1072" s="74" t="str">
        <f t="shared" si="53"/>
        <v/>
      </c>
      <c r="F1072" s="74" t="str">
        <f t="shared" si="54"/>
        <v>Franklin District</v>
      </c>
      <c r="G1072" s="74" t="str">
        <f t="shared" si="55"/>
        <v>Auckland</v>
      </c>
      <c r="I1072" s="74" t="str">
        <f t="shared" si="56"/>
        <v>Auckland</v>
      </c>
      <c r="J1072" s="74" t="str">
        <f t="shared" si="57"/>
        <v>NOTFOUND</v>
      </c>
    </row>
    <row r="1073" spans="1:10" s="74" customFormat="1">
      <c r="A1073" s="167">
        <v>2001</v>
      </c>
      <c r="B1073" s="167" t="s">
        <v>193</v>
      </c>
      <c r="C1073" s="167">
        <v>365</v>
      </c>
      <c r="D1073" s="170">
        <v>678.04250000000002</v>
      </c>
      <c r="E1073" s="74" t="str">
        <f t="shared" si="53"/>
        <v/>
      </c>
      <c r="F1073" s="74" t="str">
        <f t="shared" si="54"/>
        <v>Franklin District</v>
      </c>
      <c r="G1073" s="74" t="str">
        <f t="shared" si="55"/>
        <v>Auckland</v>
      </c>
      <c r="I1073" s="74" t="str">
        <f t="shared" si="56"/>
        <v>Auckland</v>
      </c>
      <c r="J1073" s="74" t="str">
        <f t="shared" si="57"/>
        <v>NOTFOUND</v>
      </c>
    </row>
    <row r="1074" spans="1:10" s="74" customFormat="1">
      <c r="A1074" s="167">
        <v>2002</v>
      </c>
      <c r="B1074" s="167" t="s">
        <v>193</v>
      </c>
      <c r="C1074" s="167">
        <v>365</v>
      </c>
      <c r="D1074" s="170">
        <v>659.94899999999996</v>
      </c>
      <c r="E1074" s="74" t="str">
        <f t="shared" si="53"/>
        <v/>
      </c>
      <c r="F1074" s="74" t="str">
        <f t="shared" si="54"/>
        <v>Franklin District</v>
      </c>
      <c r="G1074" s="74" t="str">
        <f t="shared" si="55"/>
        <v>Auckland</v>
      </c>
      <c r="I1074" s="74" t="str">
        <f t="shared" si="56"/>
        <v>Auckland</v>
      </c>
      <c r="J1074" s="74" t="str">
        <f t="shared" si="57"/>
        <v>NOTFOUND</v>
      </c>
    </row>
    <row r="1075" spans="1:10" s="74" customFormat="1">
      <c r="A1075" s="167">
        <v>2003</v>
      </c>
      <c r="B1075" s="167" t="s">
        <v>193</v>
      </c>
      <c r="C1075" s="167">
        <v>365</v>
      </c>
      <c r="D1075" s="170">
        <v>731.19425000000001</v>
      </c>
      <c r="E1075" s="74" t="str">
        <f t="shared" si="53"/>
        <v/>
      </c>
      <c r="F1075" s="74" t="str">
        <f t="shared" si="54"/>
        <v>Franklin District</v>
      </c>
      <c r="G1075" s="74" t="str">
        <f t="shared" si="55"/>
        <v>Auckland</v>
      </c>
      <c r="I1075" s="74" t="str">
        <f t="shared" si="56"/>
        <v>Auckland</v>
      </c>
      <c r="J1075" s="74" t="str">
        <f t="shared" si="57"/>
        <v>NOTFOUND</v>
      </c>
    </row>
    <row r="1076" spans="1:10" s="74" customFormat="1">
      <c r="A1076" s="167">
        <v>2004</v>
      </c>
      <c r="B1076" s="167" t="s">
        <v>193</v>
      </c>
      <c r="C1076" s="167">
        <v>366</v>
      </c>
      <c r="D1076" s="170">
        <v>735.30745000000002</v>
      </c>
      <c r="E1076" s="74" t="str">
        <f t="shared" si="53"/>
        <v/>
      </c>
      <c r="F1076" s="74" t="str">
        <f t="shared" si="54"/>
        <v>Franklin District</v>
      </c>
      <c r="G1076" s="74" t="str">
        <f t="shared" si="55"/>
        <v>Auckland</v>
      </c>
      <c r="I1076" s="74" t="str">
        <f t="shared" si="56"/>
        <v>Auckland</v>
      </c>
      <c r="J1076" s="74" t="str">
        <f t="shared" si="57"/>
        <v>NOTFOUND</v>
      </c>
    </row>
    <row r="1077" spans="1:10" s="74" customFormat="1">
      <c r="A1077" s="167">
        <v>2005</v>
      </c>
      <c r="B1077" s="167" t="s">
        <v>193</v>
      </c>
      <c r="C1077" s="167">
        <v>365</v>
      </c>
      <c r="D1077" s="170">
        <v>704.98620000000005</v>
      </c>
      <c r="E1077" s="74" t="str">
        <f t="shared" si="53"/>
        <v/>
      </c>
      <c r="F1077" s="74" t="str">
        <f t="shared" si="54"/>
        <v>Franklin District</v>
      </c>
      <c r="G1077" s="74" t="str">
        <f t="shared" si="55"/>
        <v>Auckland</v>
      </c>
      <c r="I1077" s="74" t="str">
        <f t="shared" si="56"/>
        <v>Auckland</v>
      </c>
      <c r="J1077" s="74" t="str">
        <f t="shared" si="57"/>
        <v>NOTFOUND</v>
      </c>
    </row>
    <row r="1078" spans="1:10" s="74" customFormat="1">
      <c r="A1078" s="167">
        <v>2006</v>
      </c>
      <c r="B1078" s="167" t="s">
        <v>193</v>
      </c>
      <c r="C1078" s="167">
        <v>365</v>
      </c>
      <c r="D1078" s="170">
        <v>706.03809999999999</v>
      </c>
      <c r="E1078" s="74" t="str">
        <f t="shared" si="53"/>
        <v/>
      </c>
      <c r="F1078" s="74" t="str">
        <f t="shared" si="54"/>
        <v>Franklin District</v>
      </c>
      <c r="G1078" s="74" t="str">
        <f t="shared" si="55"/>
        <v>Auckland</v>
      </c>
      <c r="I1078" s="74" t="str">
        <f t="shared" si="56"/>
        <v>Auckland</v>
      </c>
      <c r="J1078" s="74" t="str">
        <f t="shared" si="57"/>
        <v>NOTFOUND</v>
      </c>
    </row>
    <row r="1079" spans="1:10" s="74" customFormat="1">
      <c r="A1079" s="167">
        <v>2007</v>
      </c>
      <c r="B1079" s="167" t="s">
        <v>193</v>
      </c>
      <c r="C1079" s="167">
        <v>365</v>
      </c>
      <c r="D1079" s="170">
        <v>712.16854999999998</v>
      </c>
      <c r="E1079" s="74" t="str">
        <f t="shared" si="53"/>
        <v/>
      </c>
      <c r="F1079" s="74" t="str">
        <f t="shared" si="54"/>
        <v>Franklin District</v>
      </c>
      <c r="G1079" s="74" t="str">
        <f t="shared" si="55"/>
        <v>Auckland</v>
      </c>
      <c r="I1079" s="74" t="str">
        <f t="shared" si="56"/>
        <v>Auckland</v>
      </c>
      <c r="J1079" s="74" t="str">
        <f t="shared" si="57"/>
        <v>NOTFOUND</v>
      </c>
    </row>
    <row r="1080" spans="1:10" s="74" customFormat="1">
      <c r="A1080" s="167">
        <v>2008</v>
      </c>
      <c r="B1080" s="167" t="s">
        <v>193</v>
      </c>
      <c r="C1080" s="167">
        <v>366</v>
      </c>
      <c r="D1080" s="170">
        <v>675.17255</v>
      </c>
      <c r="E1080" s="74" t="str">
        <f t="shared" si="53"/>
        <v/>
      </c>
      <c r="F1080" s="74" t="str">
        <f t="shared" si="54"/>
        <v>Franklin District</v>
      </c>
      <c r="G1080" s="74" t="str">
        <f t="shared" si="55"/>
        <v>Auckland</v>
      </c>
      <c r="I1080" s="74" t="str">
        <f t="shared" si="56"/>
        <v>Auckland</v>
      </c>
      <c r="J1080" s="74" t="str">
        <f t="shared" si="57"/>
        <v>NOTFOUND</v>
      </c>
    </row>
    <row r="1081" spans="1:10" s="74" customFormat="1">
      <c r="A1081" s="167">
        <v>2009</v>
      </c>
      <c r="B1081" s="167" t="s">
        <v>193</v>
      </c>
      <c r="C1081" s="167">
        <v>365</v>
      </c>
      <c r="D1081" s="170">
        <v>661.48699999999997</v>
      </c>
      <c r="E1081" s="74" t="str">
        <f t="shared" si="53"/>
        <v/>
      </c>
      <c r="F1081" s="74" t="str">
        <f t="shared" si="54"/>
        <v>Franklin District</v>
      </c>
      <c r="G1081" s="74" t="str">
        <f t="shared" si="55"/>
        <v>Auckland</v>
      </c>
      <c r="I1081" s="74" t="str">
        <f t="shared" si="56"/>
        <v>Auckland</v>
      </c>
      <c r="J1081" s="74" t="str">
        <f t="shared" si="57"/>
        <v>NOTFOUND</v>
      </c>
    </row>
    <row r="1082" spans="1:10" s="74" customFormat="1">
      <c r="A1082" s="167">
        <v>2010</v>
      </c>
      <c r="B1082" s="167" t="s">
        <v>193</v>
      </c>
      <c r="C1082" s="167">
        <v>365</v>
      </c>
      <c r="D1082" s="170">
        <v>714.69994999999994</v>
      </c>
      <c r="E1082" s="74" t="str">
        <f t="shared" si="53"/>
        <v/>
      </c>
      <c r="F1082" s="74" t="str">
        <f t="shared" si="54"/>
        <v>Franklin District</v>
      </c>
      <c r="G1082" s="74" t="str">
        <f t="shared" si="55"/>
        <v>Auckland</v>
      </c>
      <c r="I1082" s="74" t="str">
        <f t="shared" si="56"/>
        <v>Auckland</v>
      </c>
      <c r="J1082" s="74" t="str">
        <f t="shared" si="57"/>
        <v>NOTFOUND</v>
      </c>
    </row>
    <row r="1083" spans="1:10" s="74" customFormat="1">
      <c r="A1083" s="167">
        <v>2011</v>
      </c>
      <c r="B1083" s="167" t="s">
        <v>193</v>
      </c>
      <c r="C1083" s="167">
        <v>181</v>
      </c>
      <c r="D1083" s="170">
        <v>359.63350000000003</v>
      </c>
      <c r="E1083" s="74" t="str">
        <f t="shared" si="53"/>
        <v/>
      </c>
      <c r="F1083" s="74" t="str">
        <f t="shared" si="54"/>
        <v>Franklin District</v>
      </c>
      <c r="G1083" s="74" t="str">
        <f t="shared" si="55"/>
        <v>Auckland</v>
      </c>
      <c r="I1083" s="74" t="str">
        <f t="shared" si="56"/>
        <v>Auckland</v>
      </c>
      <c r="J1083" s="74" t="str">
        <f t="shared" si="57"/>
        <v>NOTFOUND</v>
      </c>
    </row>
    <row r="1084" spans="1:10" s="74" customFormat="1">
      <c r="A1084" s="167">
        <v>2000</v>
      </c>
      <c r="B1084" s="167" t="s">
        <v>194</v>
      </c>
      <c r="C1084" s="167">
        <v>366</v>
      </c>
      <c r="D1084" s="170">
        <v>-31.2837</v>
      </c>
      <c r="E1084" s="74" t="str">
        <f t="shared" si="53"/>
        <v>Counties Power Ltd</v>
      </c>
      <c r="F1084" s="74" t="str">
        <f t="shared" si="54"/>
        <v>Franklin District</v>
      </c>
      <c r="G1084" s="74" t="str">
        <f t="shared" si="55"/>
        <v>Auckland</v>
      </c>
      <c r="I1084" s="74" t="str">
        <f t="shared" si="56"/>
        <v>Auckland</v>
      </c>
      <c r="J1084" s="74" t="str">
        <f t="shared" si="57"/>
        <v>NOTFOUND</v>
      </c>
    </row>
    <row r="1085" spans="1:10" s="74" customFormat="1">
      <c r="A1085" s="167">
        <v>2001</v>
      </c>
      <c r="B1085" s="167" t="s">
        <v>194</v>
      </c>
      <c r="C1085" s="167">
        <v>365</v>
      </c>
      <c r="D1085" s="170">
        <v>-92.222449999999995</v>
      </c>
      <c r="E1085" s="74" t="str">
        <f t="shared" si="53"/>
        <v>Counties Power Ltd</v>
      </c>
      <c r="F1085" s="74" t="str">
        <f t="shared" si="54"/>
        <v>Franklin District</v>
      </c>
      <c r="G1085" s="74" t="str">
        <f t="shared" si="55"/>
        <v>Auckland</v>
      </c>
      <c r="I1085" s="74" t="str">
        <f t="shared" si="56"/>
        <v>Auckland</v>
      </c>
      <c r="J1085" s="74" t="str">
        <f t="shared" si="57"/>
        <v>NOTFOUND</v>
      </c>
    </row>
    <row r="1086" spans="1:10" s="74" customFormat="1">
      <c r="A1086" s="167">
        <v>2002</v>
      </c>
      <c r="B1086" s="167" t="s">
        <v>194</v>
      </c>
      <c r="C1086" s="167">
        <v>365</v>
      </c>
      <c r="D1086" s="170">
        <v>-74.105900000000005</v>
      </c>
      <c r="E1086" s="74" t="str">
        <f t="shared" si="53"/>
        <v>Counties Power Ltd</v>
      </c>
      <c r="F1086" s="74" t="str">
        <f t="shared" si="54"/>
        <v>Franklin District</v>
      </c>
      <c r="G1086" s="74" t="str">
        <f t="shared" si="55"/>
        <v>Auckland</v>
      </c>
      <c r="I1086" s="74" t="str">
        <f t="shared" si="56"/>
        <v>Auckland</v>
      </c>
      <c r="J1086" s="74" t="str">
        <f t="shared" si="57"/>
        <v>NOTFOUND</v>
      </c>
    </row>
    <row r="1087" spans="1:10" s="74" customFormat="1">
      <c r="A1087" s="167">
        <v>2003</v>
      </c>
      <c r="B1087" s="167" t="s">
        <v>194</v>
      </c>
      <c r="C1087" s="167">
        <v>365</v>
      </c>
      <c r="D1087" s="170">
        <v>-164.1087</v>
      </c>
      <c r="E1087" s="74" t="str">
        <f t="shared" si="53"/>
        <v>Counties Power Ltd</v>
      </c>
      <c r="F1087" s="74" t="str">
        <f t="shared" si="54"/>
        <v>Franklin District</v>
      </c>
      <c r="G1087" s="74" t="str">
        <f t="shared" si="55"/>
        <v>Auckland</v>
      </c>
      <c r="I1087" s="74" t="str">
        <f t="shared" si="56"/>
        <v>Auckland</v>
      </c>
      <c r="J1087" s="74" t="str">
        <f t="shared" si="57"/>
        <v>NOTFOUND</v>
      </c>
    </row>
    <row r="1088" spans="1:10" s="74" customFormat="1">
      <c r="A1088" s="167">
        <v>2004</v>
      </c>
      <c r="B1088" s="167" t="s">
        <v>194</v>
      </c>
      <c r="C1088" s="167">
        <v>366</v>
      </c>
      <c r="D1088" s="170">
        <v>-117.65094999999999</v>
      </c>
      <c r="E1088" s="74" t="str">
        <f t="shared" si="53"/>
        <v>Counties Power Ltd</v>
      </c>
      <c r="F1088" s="74" t="str">
        <f t="shared" si="54"/>
        <v>Franklin District</v>
      </c>
      <c r="G1088" s="74" t="str">
        <f t="shared" si="55"/>
        <v>Auckland</v>
      </c>
      <c r="I1088" s="74" t="str">
        <f t="shared" si="56"/>
        <v>Auckland</v>
      </c>
      <c r="J1088" s="74" t="str">
        <f t="shared" si="57"/>
        <v>NOTFOUND</v>
      </c>
    </row>
    <row r="1089" spans="1:10" s="74" customFormat="1">
      <c r="A1089" s="167">
        <v>2005</v>
      </c>
      <c r="B1089" s="167" t="s">
        <v>194</v>
      </c>
      <c r="C1089" s="167">
        <v>365</v>
      </c>
      <c r="D1089" s="170">
        <v>-90.3249</v>
      </c>
      <c r="E1089" s="74" t="str">
        <f t="shared" si="53"/>
        <v>Counties Power Ltd</v>
      </c>
      <c r="F1089" s="74" t="str">
        <f t="shared" si="54"/>
        <v>Franklin District</v>
      </c>
      <c r="G1089" s="74" t="str">
        <f t="shared" si="55"/>
        <v>Auckland</v>
      </c>
      <c r="I1089" s="74" t="str">
        <f t="shared" si="56"/>
        <v>Auckland</v>
      </c>
      <c r="J1089" s="74" t="str">
        <f t="shared" si="57"/>
        <v>NOTFOUND</v>
      </c>
    </row>
    <row r="1090" spans="1:10" s="74" customFormat="1">
      <c r="A1090" s="167">
        <v>2006</v>
      </c>
      <c r="B1090" s="167" t="s">
        <v>194</v>
      </c>
      <c r="C1090" s="167">
        <v>365</v>
      </c>
      <c r="D1090" s="170">
        <v>-99.245249999999999</v>
      </c>
      <c r="E1090" s="74" t="str">
        <f t="shared" si="53"/>
        <v>Counties Power Ltd</v>
      </c>
      <c r="F1090" s="74" t="str">
        <f t="shared" si="54"/>
        <v>Franklin District</v>
      </c>
      <c r="G1090" s="74" t="str">
        <f t="shared" si="55"/>
        <v>Auckland</v>
      </c>
      <c r="I1090" s="74" t="str">
        <f t="shared" si="56"/>
        <v>Auckland</v>
      </c>
      <c r="J1090" s="74" t="str">
        <f t="shared" si="57"/>
        <v>NOTFOUND</v>
      </c>
    </row>
    <row r="1091" spans="1:10" s="74" customFormat="1">
      <c r="A1091" s="167">
        <v>2007</v>
      </c>
      <c r="B1091" s="167" t="s">
        <v>194</v>
      </c>
      <c r="C1091" s="167">
        <v>365</v>
      </c>
      <c r="D1091" s="170">
        <v>-74.542000000000002</v>
      </c>
      <c r="E1091" s="74" t="str">
        <f t="shared" si="53"/>
        <v>Counties Power Ltd</v>
      </c>
      <c r="F1091" s="74" t="str">
        <f t="shared" si="54"/>
        <v>Franklin District</v>
      </c>
      <c r="G1091" s="74" t="str">
        <f t="shared" si="55"/>
        <v>Auckland</v>
      </c>
      <c r="I1091" s="74" t="str">
        <f t="shared" si="56"/>
        <v>Auckland</v>
      </c>
      <c r="J1091" s="74" t="str">
        <f t="shared" si="57"/>
        <v>NOTFOUND</v>
      </c>
    </row>
    <row r="1092" spans="1:10" s="74" customFormat="1">
      <c r="A1092" s="167">
        <v>2008</v>
      </c>
      <c r="B1092" s="167" t="s">
        <v>194</v>
      </c>
      <c r="C1092" s="167">
        <v>366</v>
      </c>
      <c r="D1092" s="170">
        <v>-52.974800000000002</v>
      </c>
      <c r="E1092" s="74" t="str">
        <f t="shared" si="53"/>
        <v>Counties Power Ltd</v>
      </c>
      <c r="F1092" s="74" t="str">
        <f t="shared" si="54"/>
        <v>Franklin District</v>
      </c>
      <c r="G1092" s="74" t="str">
        <f t="shared" si="55"/>
        <v>Auckland</v>
      </c>
      <c r="I1092" s="74" t="str">
        <f t="shared" si="56"/>
        <v>Auckland</v>
      </c>
      <c r="J1092" s="74" t="str">
        <f t="shared" si="57"/>
        <v>NOTFOUND</v>
      </c>
    </row>
    <row r="1093" spans="1:10" s="74" customFormat="1">
      <c r="A1093" s="167">
        <v>2009</v>
      </c>
      <c r="B1093" s="167" t="s">
        <v>194</v>
      </c>
      <c r="C1093" s="167">
        <v>365</v>
      </c>
      <c r="D1093" s="170">
        <v>-37.753399999999999</v>
      </c>
      <c r="E1093" s="74" t="str">
        <f t="shared" si="53"/>
        <v>Counties Power Ltd</v>
      </c>
      <c r="F1093" s="74" t="str">
        <f t="shared" si="54"/>
        <v>Franklin District</v>
      </c>
      <c r="G1093" s="74" t="str">
        <f t="shared" si="55"/>
        <v>Auckland</v>
      </c>
      <c r="I1093" s="74" t="str">
        <f t="shared" si="56"/>
        <v>Auckland</v>
      </c>
      <c r="J1093" s="74" t="str">
        <f t="shared" si="57"/>
        <v>NOTFOUND</v>
      </c>
    </row>
    <row r="1094" spans="1:10" s="74" customFormat="1">
      <c r="A1094" s="167">
        <v>2010</v>
      </c>
      <c r="B1094" s="167" t="s">
        <v>194</v>
      </c>
      <c r="C1094" s="167">
        <v>365</v>
      </c>
      <c r="D1094" s="170">
        <v>-95.047899999999998</v>
      </c>
      <c r="E1094" s="74" t="str">
        <f t="shared" si="53"/>
        <v>Counties Power Ltd</v>
      </c>
      <c r="F1094" s="74" t="str">
        <f t="shared" si="54"/>
        <v>Franklin District</v>
      </c>
      <c r="G1094" s="74" t="str">
        <f t="shared" si="55"/>
        <v>Auckland</v>
      </c>
      <c r="I1094" s="74" t="str">
        <f t="shared" si="56"/>
        <v>Auckland</v>
      </c>
      <c r="J1094" s="74" t="str">
        <f t="shared" si="57"/>
        <v>NOTFOUND</v>
      </c>
    </row>
    <row r="1095" spans="1:10" s="74" customFormat="1">
      <c r="A1095" s="167">
        <v>2011</v>
      </c>
      <c r="B1095" s="167" t="s">
        <v>194</v>
      </c>
      <c r="C1095" s="167">
        <v>181</v>
      </c>
      <c r="D1095" s="170">
        <v>-32.941800000000001</v>
      </c>
      <c r="E1095" s="74" t="str">
        <f t="shared" si="53"/>
        <v>Counties Power Ltd</v>
      </c>
      <c r="F1095" s="74" t="str">
        <f t="shared" si="54"/>
        <v>Franklin District</v>
      </c>
      <c r="G1095" s="74" t="str">
        <f t="shared" si="55"/>
        <v>Auckland</v>
      </c>
      <c r="I1095" s="74" t="str">
        <f t="shared" si="56"/>
        <v>Auckland</v>
      </c>
      <c r="J1095" s="74" t="str">
        <f t="shared" si="57"/>
        <v>NOTFOUND</v>
      </c>
    </row>
    <row r="1096" spans="1:10" s="74" customFormat="1">
      <c r="A1096" s="167">
        <v>2000</v>
      </c>
      <c r="B1096" s="167" t="s">
        <v>195</v>
      </c>
      <c r="C1096" s="167">
        <v>366</v>
      </c>
      <c r="D1096" s="170">
        <v>162.96029999999999</v>
      </c>
      <c r="E1096" s="74" t="str">
        <f t="shared" si="53"/>
        <v>The Power Company Ltd</v>
      </c>
      <c r="F1096" s="74" t="str">
        <f t="shared" si="54"/>
        <v>Gore District</v>
      </c>
      <c r="G1096" s="74" t="str">
        <f t="shared" si="55"/>
        <v>Otago Southland</v>
      </c>
      <c r="I1096" s="74" t="str">
        <f t="shared" si="56"/>
        <v>Southland</v>
      </c>
      <c r="J1096" s="74" t="str">
        <f t="shared" si="57"/>
        <v>NOTFOUND</v>
      </c>
    </row>
    <row r="1097" spans="1:10" s="74" customFormat="1">
      <c r="A1097" s="167">
        <v>2001</v>
      </c>
      <c r="B1097" s="167" t="s">
        <v>195</v>
      </c>
      <c r="C1097" s="167">
        <v>365</v>
      </c>
      <c r="D1097" s="170">
        <v>163.14709999999999</v>
      </c>
      <c r="E1097" s="74" t="str">
        <f t="shared" si="53"/>
        <v>The Power Company Ltd</v>
      </c>
      <c r="F1097" s="74" t="str">
        <f t="shared" si="54"/>
        <v>Gore District</v>
      </c>
      <c r="G1097" s="74" t="str">
        <f t="shared" si="55"/>
        <v>Otago Southland</v>
      </c>
      <c r="I1097" s="74" t="str">
        <f t="shared" si="56"/>
        <v>Southland</v>
      </c>
      <c r="J1097" s="74" t="str">
        <f t="shared" si="57"/>
        <v>NOTFOUND</v>
      </c>
    </row>
    <row r="1098" spans="1:10" s="74" customFormat="1">
      <c r="A1098" s="167">
        <v>2002</v>
      </c>
      <c r="B1098" s="167" t="s">
        <v>195</v>
      </c>
      <c r="C1098" s="167">
        <v>365</v>
      </c>
      <c r="D1098" s="170">
        <v>168.13055</v>
      </c>
      <c r="E1098" s="74" t="str">
        <f t="shared" si="53"/>
        <v>The Power Company Ltd</v>
      </c>
      <c r="F1098" s="74" t="str">
        <f t="shared" si="54"/>
        <v>Gore District</v>
      </c>
      <c r="G1098" s="74" t="str">
        <f t="shared" si="55"/>
        <v>Otago Southland</v>
      </c>
      <c r="I1098" s="74" t="str">
        <f t="shared" si="56"/>
        <v>Southland</v>
      </c>
      <c r="J1098" s="74" t="str">
        <f t="shared" si="57"/>
        <v>NOTFOUND</v>
      </c>
    </row>
    <row r="1099" spans="1:10" s="74" customFormat="1">
      <c r="A1099" s="167">
        <v>2003</v>
      </c>
      <c r="B1099" s="167" t="s">
        <v>195</v>
      </c>
      <c r="C1099" s="167">
        <v>365</v>
      </c>
      <c r="D1099" s="170">
        <v>164.34934999999999</v>
      </c>
      <c r="E1099" s="74" t="str">
        <f t="shared" si="53"/>
        <v>The Power Company Ltd</v>
      </c>
      <c r="F1099" s="74" t="str">
        <f t="shared" si="54"/>
        <v>Gore District</v>
      </c>
      <c r="G1099" s="74" t="str">
        <f t="shared" si="55"/>
        <v>Otago Southland</v>
      </c>
      <c r="I1099" s="74" t="str">
        <f t="shared" si="56"/>
        <v>Southland</v>
      </c>
      <c r="J1099" s="74" t="str">
        <f t="shared" si="57"/>
        <v>NOTFOUND</v>
      </c>
    </row>
    <row r="1100" spans="1:10" s="74" customFormat="1">
      <c r="A1100" s="167">
        <v>2004</v>
      </c>
      <c r="B1100" s="167" t="s">
        <v>195</v>
      </c>
      <c r="C1100" s="167">
        <v>366</v>
      </c>
      <c r="D1100" s="170">
        <v>162.6729</v>
      </c>
      <c r="E1100" s="74" t="str">
        <f t="shared" si="53"/>
        <v>The Power Company Ltd</v>
      </c>
      <c r="F1100" s="74" t="str">
        <f t="shared" si="54"/>
        <v>Gore District</v>
      </c>
      <c r="G1100" s="74" t="str">
        <f t="shared" si="55"/>
        <v>Otago Southland</v>
      </c>
      <c r="I1100" s="74" t="str">
        <f t="shared" si="56"/>
        <v>Southland</v>
      </c>
      <c r="J1100" s="74" t="str">
        <f t="shared" si="57"/>
        <v>NOTFOUND</v>
      </c>
    </row>
    <row r="1101" spans="1:10" s="74" customFormat="1">
      <c r="A1101" s="167">
        <v>2005</v>
      </c>
      <c r="B1101" s="167" t="s">
        <v>195</v>
      </c>
      <c r="C1101" s="167">
        <v>365</v>
      </c>
      <c r="D1101" s="170">
        <v>151.57364999999999</v>
      </c>
      <c r="E1101" s="74" t="str">
        <f t="shared" si="53"/>
        <v>The Power Company Ltd</v>
      </c>
      <c r="F1101" s="74" t="str">
        <f t="shared" si="54"/>
        <v>Gore District</v>
      </c>
      <c r="G1101" s="74" t="str">
        <f t="shared" si="55"/>
        <v>Otago Southland</v>
      </c>
      <c r="I1101" s="74" t="str">
        <f t="shared" si="56"/>
        <v>Southland</v>
      </c>
      <c r="J1101" s="74" t="str">
        <f t="shared" si="57"/>
        <v>NOTFOUND</v>
      </c>
    </row>
    <row r="1102" spans="1:10" s="74" customFormat="1">
      <c r="A1102" s="167">
        <v>2006</v>
      </c>
      <c r="B1102" s="167" t="s">
        <v>195</v>
      </c>
      <c r="C1102" s="167">
        <v>365</v>
      </c>
      <c r="D1102" s="170">
        <v>149.0386</v>
      </c>
      <c r="E1102" s="74" t="str">
        <f t="shared" si="53"/>
        <v>The Power Company Ltd</v>
      </c>
      <c r="F1102" s="74" t="str">
        <f t="shared" si="54"/>
        <v>Gore District</v>
      </c>
      <c r="G1102" s="74" t="str">
        <f t="shared" si="55"/>
        <v>Otago Southland</v>
      </c>
      <c r="I1102" s="74" t="str">
        <f t="shared" si="56"/>
        <v>Southland</v>
      </c>
      <c r="J1102" s="74" t="str">
        <f t="shared" si="57"/>
        <v>NOTFOUND</v>
      </c>
    </row>
    <row r="1103" spans="1:10" s="74" customFormat="1">
      <c r="A1103" s="167">
        <v>2007</v>
      </c>
      <c r="B1103" s="167" t="s">
        <v>195</v>
      </c>
      <c r="C1103" s="167">
        <v>365</v>
      </c>
      <c r="D1103" s="170">
        <v>153.31479999999999</v>
      </c>
      <c r="E1103" s="74" t="str">
        <f t="shared" si="53"/>
        <v>The Power Company Ltd</v>
      </c>
      <c r="F1103" s="74" t="str">
        <f t="shared" si="54"/>
        <v>Gore District</v>
      </c>
      <c r="G1103" s="74" t="str">
        <f t="shared" si="55"/>
        <v>Otago Southland</v>
      </c>
      <c r="I1103" s="74" t="str">
        <f t="shared" si="56"/>
        <v>Southland</v>
      </c>
      <c r="J1103" s="74" t="str">
        <f t="shared" si="57"/>
        <v>NOTFOUND</v>
      </c>
    </row>
    <row r="1104" spans="1:10" s="74" customFormat="1">
      <c r="A1104" s="167">
        <v>2008</v>
      </c>
      <c r="B1104" s="167" t="s">
        <v>195</v>
      </c>
      <c r="C1104" s="167">
        <v>366</v>
      </c>
      <c r="D1104" s="170">
        <v>155.88034999999999</v>
      </c>
      <c r="E1104" s="74" t="str">
        <f t="shared" si="53"/>
        <v>The Power Company Ltd</v>
      </c>
      <c r="F1104" s="74" t="str">
        <f t="shared" si="54"/>
        <v>Gore District</v>
      </c>
      <c r="G1104" s="74" t="str">
        <f t="shared" si="55"/>
        <v>Otago Southland</v>
      </c>
      <c r="I1104" s="74" t="str">
        <f t="shared" si="56"/>
        <v>Southland</v>
      </c>
      <c r="J1104" s="74" t="str">
        <f t="shared" si="57"/>
        <v>NOTFOUND</v>
      </c>
    </row>
    <row r="1105" spans="1:10" s="74" customFormat="1">
      <c r="A1105" s="167">
        <v>2009</v>
      </c>
      <c r="B1105" s="167" t="s">
        <v>195</v>
      </c>
      <c r="C1105" s="167">
        <v>365</v>
      </c>
      <c r="D1105" s="170">
        <v>161.16810000000001</v>
      </c>
      <c r="E1105" s="74" t="str">
        <f t="shared" si="53"/>
        <v>The Power Company Ltd</v>
      </c>
      <c r="F1105" s="74" t="str">
        <f t="shared" si="54"/>
        <v>Gore District</v>
      </c>
      <c r="G1105" s="74" t="str">
        <f t="shared" si="55"/>
        <v>Otago Southland</v>
      </c>
      <c r="I1105" s="74" t="str">
        <f t="shared" si="56"/>
        <v>Southland</v>
      </c>
      <c r="J1105" s="74" t="str">
        <f t="shared" si="57"/>
        <v>NOTFOUND</v>
      </c>
    </row>
    <row r="1106" spans="1:10" s="74" customFormat="1">
      <c r="A1106" s="167">
        <v>2010</v>
      </c>
      <c r="B1106" s="167" t="s">
        <v>195</v>
      </c>
      <c r="C1106" s="167">
        <v>365</v>
      </c>
      <c r="D1106" s="170">
        <v>157.34004999999999</v>
      </c>
      <c r="E1106" s="74" t="str">
        <f t="shared" si="53"/>
        <v>The Power Company Ltd</v>
      </c>
      <c r="F1106" s="74" t="str">
        <f t="shared" si="54"/>
        <v>Gore District</v>
      </c>
      <c r="G1106" s="74" t="str">
        <f t="shared" si="55"/>
        <v>Otago Southland</v>
      </c>
      <c r="I1106" s="74" t="str">
        <f t="shared" si="56"/>
        <v>Southland</v>
      </c>
      <c r="J1106" s="74" t="str">
        <f t="shared" si="57"/>
        <v>NOTFOUND</v>
      </c>
    </row>
    <row r="1107" spans="1:10" s="74" customFormat="1">
      <c r="A1107" s="167">
        <v>2011</v>
      </c>
      <c r="B1107" s="167" t="s">
        <v>195</v>
      </c>
      <c r="C1107" s="167">
        <v>181</v>
      </c>
      <c r="D1107" s="170">
        <v>77.534800000000004</v>
      </c>
      <c r="E1107" s="74" t="str">
        <f t="shared" si="53"/>
        <v>The Power Company Ltd</v>
      </c>
      <c r="F1107" s="74" t="str">
        <f t="shared" si="54"/>
        <v>Gore District</v>
      </c>
      <c r="G1107" s="74" t="str">
        <f t="shared" si="55"/>
        <v>Otago Southland</v>
      </c>
      <c r="I1107" s="74" t="str">
        <f t="shared" si="56"/>
        <v>Southland</v>
      </c>
      <c r="J1107" s="74" t="str">
        <f t="shared" si="57"/>
        <v>NOTFOUND</v>
      </c>
    </row>
    <row r="1108" spans="1:10" s="74" customFormat="1">
      <c r="A1108" s="167">
        <v>2000</v>
      </c>
      <c r="B1108" s="167" t="s">
        <v>196</v>
      </c>
      <c r="C1108" s="167">
        <v>366</v>
      </c>
      <c r="D1108" s="170">
        <v>52.157150000000001</v>
      </c>
      <c r="E1108" s="74" t="str">
        <f t="shared" si="53"/>
        <v>Westpower Ltd</v>
      </c>
      <c r="F1108" s="74" t="str">
        <f t="shared" si="54"/>
        <v>Grey District</v>
      </c>
      <c r="G1108" s="74" t="str">
        <f t="shared" si="55"/>
        <v>West Coast</v>
      </c>
      <c r="I1108" s="74" t="str">
        <f t="shared" si="56"/>
        <v>Upper South Island</v>
      </c>
      <c r="J1108" s="74" t="str">
        <f t="shared" si="57"/>
        <v>NOTFOUND</v>
      </c>
    </row>
    <row r="1109" spans="1:10" s="74" customFormat="1">
      <c r="A1109" s="167">
        <v>2001</v>
      </c>
      <c r="B1109" s="167" t="s">
        <v>196</v>
      </c>
      <c r="C1109" s="167">
        <v>365</v>
      </c>
      <c r="D1109" s="170">
        <v>50.372199999999999</v>
      </c>
      <c r="E1109" s="74" t="str">
        <f t="shared" si="53"/>
        <v>Westpower Ltd</v>
      </c>
      <c r="F1109" s="74" t="str">
        <f t="shared" si="54"/>
        <v>Grey District</v>
      </c>
      <c r="G1109" s="74" t="str">
        <f t="shared" si="55"/>
        <v>West Coast</v>
      </c>
      <c r="I1109" s="74" t="str">
        <f t="shared" si="56"/>
        <v>Upper South Island</v>
      </c>
      <c r="J1109" s="74" t="str">
        <f t="shared" si="57"/>
        <v>NOTFOUND</v>
      </c>
    </row>
    <row r="1110" spans="1:10" s="74" customFormat="1">
      <c r="A1110" s="167">
        <v>2002</v>
      </c>
      <c r="B1110" s="167" t="s">
        <v>196</v>
      </c>
      <c r="C1110" s="167">
        <v>365</v>
      </c>
      <c r="D1110" s="170">
        <v>51.852350000000001</v>
      </c>
      <c r="E1110" s="74" t="str">
        <f t="shared" si="53"/>
        <v>Westpower Ltd</v>
      </c>
      <c r="F1110" s="74" t="str">
        <f t="shared" si="54"/>
        <v>Grey District</v>
      </c>
      <c r="G1110" s="74" t="str">
        <f t="shared" si="55"/>
        <v>West Coast</v>
      </c>
      <c r="I1110" s="74" t="str">
        <f t="shared" si="56"/>
        <v>Upper South Island</v>
      </c>
      <c r="J1110" s="74" t="str">
        <f t="shared" si="57"/>
        <v>NOTFOUND</v>
      </c>
    </row>
    <row r="1111" spans="1:10" s="74" customFormat="1">
      <c r="A1111" s="167">
        <v>2003</v>
      </c>
      <c r="B1111" s="167" t="s">
        <v>196</v>
      </c>
      <c r="C1111" s="167">
        <v>365</v>
      </c>
      <c r="D1111" s="170">
        <v>50.041899999999998</v>
      </c>
      <c r="E1111" s="74" t="str">
        <f t="shared" si="53"/>
        <v>Westpower Ltd</v>
      </c>
      <c r="F1111" s="74" t="str">
        <f t="shared" si="54"/>
        <v>Grey District</v>
      </c>
      <c r="G1111" s="74" t="str">
        <f t="shared" si="55"/>
        <v>West Coast</v>
      </c>
      <c r="I1111" s="74" t="str">
        <f t="shared" si="56"/>
        <v>Upper South Island</v>
      </c>
      <c r="J1111" s="74" t="str">
        <f t="shared" si="57"/>
        <v>NOTFOUND</v>
      </c>
    </row>
    <row r="1112" spans="1:10" s="74" customFormat="1">
      <c r="A1112" s="167">
        <v>2004</v>
      </c>
      <c r="B1112" s="167" t="s">
        <v>196</v>
      </c>
      <c r="C1112" s="167">
        <v>366</v>
      </c>
      <c r="D1112" s="170">
        <v>52.892949999999999</v>
      </c>
      <c r="E1112" s="74" t="str">
        <f t="shared" si="53"/>
        <v>Westpower Ltd</v>
      </c>
      <c r="F1112" s="74" t="str">
        <f t="shared" si="54"/>
        <v>Grey District</v>
      </c>
      <c r="G1112" s="74" t="str">
        <f t="shared" si="55"/>
        <v>West Coast</v>
      </c>
      <c r="I1112" s="74" t="str">
        <f t="shared" si="56"/>
        <v>Upper South Island</v>
      </c>
      <c r="J1112" s="74" t="str">
        <f t="shared" si="57"/>
        <v>NOTFOUND</v>
      </c>
    </row>
    <row r="1113" spans="1:10" s="74" customFormat="1">
      <c r="A1113" s="167">
        <v>2005</v>
      </c>
      <c r="B1113" s="167" t="s">
        <v>196</v>
      </c>
      <c r="C1113" s="167">
        <v>365</v>
      </c>
      <c r="D1113" s="170">
        <v>51.95825</v>
      </c>
      <c r="E1113" s="74" t="str">
        <f t="shared" si="53"/>
        <v>Westpower Ltd</v>
      </c>
      <c r="F1113" s="74" t="str">
        <f t="shared" si="54"/>
        <v>Grey District</v>
      </c>
      <c r="G1113" s="74" t="str">
        <f t="shared" si="55"/>
        <v>West Coast</v>
      </c>
      <c r="I1113" s="74" t="str">
        <f t="shared" si="56"/>
        <v>Upper South Island</v>
      </c>
      <c r="J1113" s="74" t="str">
        <f t="shared" si="57"/>
        <v>NOTFOUND</v>
      </c>
    </row>
    <row r="1114" spans="1:10" s="74" customFormat="1">
      <c r="A1114" s="167">
        <v>2006</v>
      </c>
      <c r="B1114" s="167" t="s">
        <v>196</v>
      </c>
      <c r="C1114" s="167">
        <v>365</v>
      </c>
      <c r="D1114" s="170">
        <v>53.726100000000002</v>
      </c>
      <c r="E1114" s="74" t="str">
        <f t="shared" si="53"/>
        <v>Westpower Ltd</v>
      </c>
      <c r="F1114" s="74" t="str">
        <f t="shared" si="54"/>
        <v>Grey District</v>
      </c>
      <c r="G1114" s="74" t="str">
        <f t="shared" si="55"/>
        <v>West Coast</v>
      </c>
      <c r="I1114" s="74" t="str">
        <f t="shared" si="56"/>
        <v>Upper South Island</v>
      </c>
      <c r="J1114" s="74" t="str">
        <f t="shared" si="57"/>
        <v>NOTFOUND</v>
      </c>
    </row>
    <row r="1115" spans="1:10" s="74" customFormat="1">
      <c r="A1115" s="167">
        <v>2007</v>
      </c>
      <c r="B1115" s="167" t="s">
        <v>196</v>
      </c>
      <c r="C1115" s="167">
        <v>365</v>
      </c>
      <c r="D1115" s="170">
        <v>54.098700000000001</v>
      </c>
      <c r="E1115" s="74" t="str">
        <f t="shared" ref="E1115:E1178" si="58">IF(ISNA(VLOOKUP(B1115,$A$338:$D$525,4,FALSE)),"NOTFOUND",VLOOKUP(B1115,$A$338:$D$525,4,FALSE))</f>
        <v>Westpower Ltd</v>
      </c>
      <c r="F1115" s="74" t="str">
        <f t="shared" si="54"/>
        <v>Grey District</v>
      </c>
      <c r="G1115" s="74" t="str">
        <f t="shared" si="55"/>
        <v>West Coast</v>
      </c>
      <c r="I1115" s="74" t="str">
        <f t="shared" si="56"/>
        <v>Upper South Island</v>
      </c>
      <c r="J1115" s="74" t="str">
        <f t="shared" si="57"/>
        <v>NOTFOUND</v>
      </c>
    </row>
    <row r="1116" spans="1:10" s="74" customFormat="1">
      <c r="A1116" s="167">
        <v>2008</v>
      </c>
      <c r="B1116" s="167" t="s">
        <v>196</v>
      </c>
      <c r="C1116" s="167">
        <v>366</v>
      </c>
      <c r="D1116" s="170">
        <v>56.400799999999997</v>
      </c>
      <c r="E1116" s="74" t="str">
        <f t="shared" si="58"/>
        <v>Westpower Ltd</v>
      </c>
      <c r="F1116" s="74" t="str">
        <f t="shared" si="54"/>
        <v>Grey District</v>
      </c>
      <c r="G1116" s="74" t="str">
        <f t="shared" si="55"/>
        <v>West Coast</v>
      </c>
      <c r="I1116" s="74" t="str">
        <f t="shared" si="56"/>
        <v>Upper South Island</v>
      </c>
      <c r="J1116" s="74" t="str">
        <f t="shared" si="57"/>
        <v>NOTFOUND</v>
      </c>
    </row>
    <row r="1117" spans="1:10" s="74" customFormat="1">
      <c r="A1117" s="167">
        <v>2009</v>
      </c>
      <c r="B1117" s="167" t="s">
        <v>196</v>
      </c>
      <c r="C1117" s="167">
        <v>365</v>
      </c>
      <c r="D1117" s="170">
        <v>58.044699999999999</v>
      </c>
      <c r="E1117" s="74" t="str">
        <f t="shared" si="58"/>
        <v>Westpower Ltd</v>
      </c>
      <c r="F1117" s="74" t="str">
        <f t="shared" si="54"/>
        <v>Grey District</v>
      </c>
      <c r="G1117" s="74" t="str">
        <f t="shared" si="55"/>
        <v>West Coast</v>
      </c>
      <c r="I1117" s="74" t="str">
        <f t="shared" si="56"/>
        <v>Upper South Island</v>
      </c>
      <c r="J1117" s="74" t="str">
        <f t="shared" si="57"/>
        <v>NOTFOUND</v>
      </c>
    </row>
    <row r="1118" spans="1:10" s="74" customFormat="1">
      <c r="A1118" s="167">
        <v>2010</v>
      </c>
      <c r="B1118" s="167" t="s">
        <v>196</v>
      </c>
      <c r="C1118" s="167">
        <v>365</v>
      </c>
      <c r="D1118" s="170">
        <v>57.932250000000003</v>
      </c>
      <c r="E1118" s="74" t="str">
        <f t="shared" si="58"/>
        <v>Westpower Ltd</v>
      </c>
      <c r="F1118" s="74" t="str">
        <f t="shared" si="54"/>
        <v>Grey District</v>
      </c>
      <c r="G1118" s="74" t="str">
        <f t="shared" si="55"/>
        <v>West Coast</v>
      </c>
      <c r="I1118" s="74" t="str">
        <f t="shared" si="56"/>
        <v>Upper South Island</v>
      </c>
      <c r="J1118" s="74" t="str">
        <f t="shared" si="57"/>
        <v>NOTFOUND</v>
      </c>
    </row>
    <row r="1119" spans="1:10" s="74" customFormat="1">
      <c r="A1119" s="167">
        <v>2011</v>
      </c>
      <c r="B1119" s="167" t="s">
        <v>196</v>
      </c>
      <c r="C1119" s="167">
        <v>181</v>
      </c>
      <c r="D1119" s="170">
        <v>28.097049999999999</v>
      </c>
      <c r="E1119" s="74" t="str">
        <f t="shared" si="58"/>
        <v>Westpower Ltd</v>
      </c>
      <c r="F1119" s="74" t="str">
        <f t="shared" si="54"/>
        <v>Grey District</v>
      </c>
      <c r="G1119" s="74" t="str">
        <f t="shared" si="55"/>
        <v>West Coast</v>
      </c>
      <c r="I1119" s="74" t="str">
        <f t="shared" si="56"/>
        <v>Upper South Island</v>
      </c>
      <c r="J1119" s="74" t="str">
        <f t="shared" si="57"/>
        <v>NOTFOUND</v>
      </c>
    </row>
    <row r="1120" spans="1:10" s="74" customFormat="1">
      <c r="A1120" s="167">
        <v>2000</v>
      </c>
      <c r="B1120" s="167" t="s">
        <v>197</v>
      </c>
      <c r="C1120" s="167">
        <v>366</v>
      </c>
      <c r="D1120" s="170">
        <v>46.455950000000001</v>
      </c>
      <c r="E1120" s="74" t="str">
        <f t="shared" si="58"/>
        <v>Powerco Ltd</v>
      </c>
      <c r="F1120" s="74" t="str">
        <f t="shared" si="54"/>
        <v>South Wairarapa District</v>
      </c>
      <c r="G1120" s="74" t="str">
        <f t="shared" si="55"/>
        <v>Wellington</v>
      </c>
      <c r="I1120" s="74" t="str">
        <f t="shared" si="56"/>
        <v>Wellington</v>
      </c>
      <c r="J1120" s="74" t="str">
        <f t="shared" si="57"/>
        <v>Powerco</v>
      </c>
    </row>
    <row r="1121" spans="1:10" s="74" customFormat="1">
      <c r="A1121" s="167">
        <v>2001</v>
      </c>
      <c r="B1121" s="167" t="s">
        <v>197</v>
      </c>
      <c r="C1121" s="167">
        <v>365</v>
      </c>
      <c r="D1121" s="170">
        <v>46.083799999999997</v>
      </c>
      <c r="E1121" s="74" t="str">
        <f t="shared" si="58"/>
        <v>Powerco Ltd</v>
      </c>
      <c r="F1121" s="74" t="str">
        <f t="shared" si="54"/>
        <v>South Wairarapa District</v>
      </c>
      <c r="G1121" s="74" t="str">
        <f t="shared" si="55"/>
        <v>Wellington</v>
      </c>
      <c r="I1121" s="74" t="str">
        <f t="shared" si="56"/>
        <v>Wellington</v>
      </c>
      <c r="J1121" s="74" t="str">
        <f t="shared" si="57"/>
        <v>Powerco</v>
      </c>
    </row>
    <row r="1122" spans="1:10" s="74" customFormat="1">
      <c r="A1122" s="167">
        <v>2002</v>
      </c>
      <c r="B1122" s="167" t="s">
        <v>197</v>
      </c>
      <c r="C1122" s="167">
        <v>365</v>
      </c>
      <c r="D1122" s="170">
        <v>44.142249999999997</v>
      </c>
      <c r="E1122" s="74" t="str">
        <f t="shared" si="58"/>
        <v>Powerco Ltd</v>
      </c>
      <c r="F1122" s="74" t="str">
        <f t="shared" si="54"/>
        <v>South Wairarapa District</v>
      </c>
      <c r="G1122" s="74" t="str">
        <f t="shared" si="55"/>
        <v>Wellington</v>
      </c>
      <c r="I1122" s="74" t="str">
        <f t="shared" si="56"/>
        <v>Wellington</v>
      </c>
      <c r="J1122" s="74" t="str">
        <f t="shared" si="57"/>
        <v>Powerco</v>
      </c>
    </row>
    <row r="1123" spans="1:10" s="74" customFormat="1">
      <c r="A1123" s="167">
        <v>2003</v>
      </c>
      <c r="B1123" s="167" t="s">
        <v>197</v>
      </c>
      <c r="C1123" s="167">
        <v>365</v>
      </c>
      <c r="D1123" s="170">
        <v>48.9724</v>
      </c>
      <c r="E1123" s="74" t="str">
        <f t="shared" si="58"/>
        <v>Powerco Ltd</v>
      </c>
      <c r="F1123" s="74" t="str">
        <f t="shared" si="54"/>
        <v>South Wairarapa District</v>
      </c>
      <c r="G1123" s="74" t="str">
        <f t="shared" si="55"/>
        <v>Wellington</v>
      </c>
      <c r="I1123" s="74" t="str">
        <f t="shared" si="56"/>
        <v>Wellington</v>
      </c>
      <c r="J1123" s="74" t="str">
        <f t="shared" si="57"/>
        <v>Powerco</v>
      </c>
    </row>
    <row r="1124" spans="1:10" s="74" customFormat="1">
      <c r="A1124" s="167">
        <v>2004</v>
      </c>
      <c r="B1124" s="167" t="s">
        <v>197</v>
      </c>
      <c r="C1124" s="167">
        <v>366</v>
      </c>
      <c r="D1124" s="170">
        <v>47.53875</v>
      </c>
      <c r="E1124" s="74" t="str">
        <f t="shared" si="58"/>
        <v>Powerco Ltd</v>
      </c>
      <c r="F1124" s="74" t="str">
        <f t="shared" si="54"/>
        <v>South Wairarapa District</v>
      </c>
      <c r="G1124" s="74" t="str">
        <f t="shared" si="55"/>
        <v>Wellington</v>
      </c>
      <c r="I1124" s="74" t="str">
        <f t="shared" si="56"/>
        <v>Wellington</v>
      </c>
      <c r="J1124" s="74" t="str">
        <f t="shared" si="57"/>
        <v>Powerco</v>
      </c>
    </row>
    <row r="1125" spans="1:10" s="74" customFormat="1">
      <c r="A1125" s="167">
        <v>2005</v>
      </c>
      <c r="B1125" s="167" t="s">
        <v>197</v>
      </c>
      <c r="C1125" s="167">
        <v>365</v>
      </c>
      <c r="D1125" s="170">
        <v>41.061100000000003</v>
      </c>
      <c r="E1125" s="74" t="str">
        <f t="shared" si="58"/>
        <v>Powerco Ltd</v>
      </c>
      <c r="F1125" s="74" t="str">
        <f t="shared" si="54"/>
        <v>South Wairarapa District</v>
      </c>
      <c r="G1125" s="74" t="str">
        <f t="shared" si="55"/>
        <v>Wellington</v>
      </c>
      <c r="I1125" s="74" t="str">
        <f t="shared" si="56"/>
        <v>Wellington</v>
      </c>
      <c r="J1125" s="74" t="str">
        <f t="shared" si="57"/>
        <v>Powerco</v>
      </c>
    </row>
    <row r="1126" spans="1:10" s="74" customFormat="1">
      <c r="A1126" s="167">
        <v>2006</v>
      </c>
      <c r="B1126" s="167" t="s">
        <v>197</v>
      </c>
      <c r="C1126" s="167">
        <v>365</v>
      </c>
      <c r="D1126" s="170">
        <v>35.717300000000002</v>
      </c>
      <c r="E1126" s="74" t="str">
        <f t="shared" si="58"/>
        <v>Powerco Ltd</v>
      </c>
      <c r="F1126" s="74" t="str">
        <f t="shared" si="54"/>
        <v>South Wairarapa District</v>
      </c>
      <c r="G1126" s="74" t="str">
        <f t="shared" si="55"/>
        <v>Wellington</v>
      </c>
      <c r="I1126" s="74" t="str">
        <f t="shared" si="56"/>
        <v>Wellington</v>
      </c>
      <c r="J1126" s="74" t="str">
        <f t="shared" si="57"/>
        <v>Powerco</v>
      </c>
    </row>
    <row r="1127" spans="1:10" s="74" customFormat="1">
      <c r="A1127" s="167">
        <v>2007</v>
      </c>
      <c r="B1127" s="167" t="s">
        <v>197</v>
      </c>
      <c r="C1127" s="167">
        <v>365</v>
      </c>
      <c r="D1127" s="170">
        <v>43.628599999999999</v>
      </c>
      <c r="E1127" s="74" t="str">
        <f t="shared" si="58"/>
        <v>Powerco Ltd</v>
      </c>
      <c r="F1127" s="74" t="str">
        <f t="shared" si="54"/>
        <v>South Wairarapa District</v>
      </c>
      <c r="G1127" s="74" t="str">
        <f t="shared" si="55"/>
        <v>Wellington</v>
      </c>
      <c r="I1127" s="74" t="str">
        <f t="shared" si="56"/>
        <v>Wellington</v>
      </c>
      <c r="J1127" s="74" t="str">
        <f t="shared" si="57"/>
        <v>Powerco</v>
      </c>
    </row>
    <row r="1128" spans="1:10" s="74" customFormat="1">
      <c r="A1128" s="167">
        <v>2008</v>
      </c>
      <c r="B1128" s="167" t="s">
        <v>197</v>
      </c>
      <c r="C1128" s="167">
        <v>366</v>
      </c>
      <c r="D1128" s="170">
        <v>44.232149999999997</v>
      </c>
      <c r="E1128" s="74" t="str">
        <f t="shared" si="58"/>
        <v>Powerco Ltd</v>
      </c>
      <c r="F1128" s="74" t="str">
        <f t="shared" ref="F1128:F1191" si="59">IF(ISNA(VLOOKUP(B1128,$A$338:$D$525,2,FALSE)),"NOTFOUND",VLOOKUP(B1128,$A$338:$D$525,2,FALSE))</f>
        <v>South Wairarapa District</v>
      </c>
      <c r="G1128" s="74" t="str">
        <f t="shared" ref="G1128:G1191" si="60">IF(ISNA(VLOOKUP(B1128,$A$338:$D$525,3,FALSE)),"NOTFOUND",VLOOKUP(B1128,$A$338:$D$525,3,FALSE))</f>
        <v>Wellington</v>
      </c>
      <c r="I1128" s="74" t="str">
        <f t="shared" ref="I1128:I1191" si="61">IF(ISNA(VLOOKUP(B1128,$A$338:$E$525,5,FALSE)),"NOTFOUND",(VLOOKUP(B1128,$A$338:$E$525,5,FALSE)))</f>
        <v>Wellington</v>
      </c>
      <c r="J1128" s="74" t="str">
        <f t="shared" ref="J1128:J1191" si="62">IF(ISNA(VLOOKUP(E1128,$A$528:$B$545,2,FALSE)),"NOTFOUND",VLOOKUP(E1128,$A$528:$B$545,2,FALSE))</f>
        <v>Powerco</v>
      </c>
    </row>
    <row r="1129" spans="1:10" s="74" customFormat="1">
      <c r="A1129" s="167">
        <v>2009</v>
      </c>
      <c r="B1129" s="167" t="s">
        <v>197</v>
      </c>
      <c r="C1129" s="167">
        <v>365</v>
      </c>
      <c r="D1129" s="170">
        <v>41.034700000000001</v>
      </c>
      <c r="E1129" s="74" t="str">
        <f t="shared" si="58"/>
        <v>Powerco Ltd</v>
      </c>
      <c r="F1129" s="74" t="str">
        <f t="shared" si="59"/>
        <v>South Wairarapa District</v>
      </c>
      <c r="G1129" s="74" t="str">
        <f t="shared" si="60"/>
        <v>Wellington</v>
      </c>
      <c r="I1129" s="74" t="str">
        <f t="shared" si="61"/>
        <v>Wellington</v>
      </c>
      <c r="J1129" s="74" t="str">
        <f t="shared" si="62"/>
        <v>Powerco</v>
      </c>
    </row>
    <row r="1130" spans="1:10" s="74" customFormat="1">
      <c r="A1130" s="167">
        <v>2010</v>
      </c>
      <c r="B1130" s="167" t="s">
        <v>197</v>
      </c>
      <c r="C1130" s="167">
        <v>365</v>
      </c>
      <c r="D1130" s="170">
        <v>43.9681</v>
      </c>
      <c r="E1130" s="74" t="str">
        <f t="shared" si="58"/>
        <v>Powerco Ltd</v>
      </c>
      <c r="F1130" s="74" t="str">
        <f t="shared" si="59"/>
        <v>South Wairarapa District</v>
      </c>
      <c r="G1130" s="74" t="str">
        <f t="shared" si="60"/>
        <v>Wellington</v>
      </c>
      <c r="I1130" s="74" t="str">
        <f t="shared" si="61"/>
        <v>Wellington</v>
      </c>
      <c r="J1130" s="74" t="str">
        <f t="shared" si="62"/>
        <v>Powerco</v>
      </c>
    </row>
    <row r="1131" spans="1:10" s="74" customFormat="1">
      <c r="A1131" s="167">
        <v>2011</v>
      </c>
      <c r="B1131" s="167" t="s">
        <v>197</v>
      </c>
      <c r="C1131" s="167">
        <v>181</v>
      </c>
      <c r="D1131" s="170">
        <v>22.590499999999999</v>
      </c>
      <c r="E1131" s="74" t="str">
        <f t="shared" si="58"/>
        <v>Powerco Ltd</v>
      </c>
      <c r="F1131" s="74" t="str">
        <f t="shared" si="59"/>
        <v>South Wairarapa District</v>
      </c>
      <c r="G1131" s="74" t="str">
        <f t="shared" si="60"/>
        <v>Wellington</v>
      </c>
      <c r="I1131" s="74" t="str">
        <f t="shared" si="61"/>
        <v>Wellington</v>
      </c>
      <c r="J1131" s="74" t="str">
        <f t="shared" si="62"/>
        <v>Powerco</v>
      </c>
    </row>
    <row r="1132" spans="1:10" s="74" customFormat="1">
      <c r="A1132" s="167">
        <v>2000</v>
      </c>
      <c r="B1132" s="167" t="s">
        <v>198</v>
      </c>
      <c r="C1132" s="167">
        <v>366</v>
      </c>
      <c r="D1132" s="170">
        <v>119.17055000000001</v>
      </c>
      <c r="E1132" s="74" t="str">
        <f t="shared" si="58"/>
        <v>WEL Networks</v>
      </c>
      <c r="F1132" s="74" t="str">
        <f t="shared" si="59"/>
        <v>Waikato District</v>
      </c>
      <c r="G1132" s="74" t="str">
        <f t="shared" si="60"/>
        <v>Waikato</v>
      </c>
      <c r="I1132" s="74" t="str">
        <f t="shared" si="61"/>
        <v>Waikato</v>
      </c>
      <c r="J1132" s="74" t="str">
        <f t="shared" si="62"/>
        <v>NOTFOUND</v>
      </c>
    </row>
    <row r="1133" spans="1:10" s="74" customFormat="1">
      <c r="A1133" s="167">
        <v>2001</v>
      </c>
      <c r="B1133" s="167" t="s">
        <v>198</v>
      </c>
      <c r="C1133" s="167">
        <v>365</v>
      </c>
      <c r="D1133" s="170">
        <v>122.72095</v>
      </c>
      <c r="E1133" s="74" t="str">
        <f t="shared" si="58"/>
        <v>WEL Networks</v>
      </c>
      <c r="F1133" s="74" t="str">
        <f t="shared" si="59"/>
        <v>Waikato District</v>
      </c>
      <c r="G1133" s="74" t="str">
        <f t="shared" si="60"/>
        <v>Waikato</v>
      </c>
      <c r="I1133" s="74" t="str">
        <f t="shared" si="61"/>
        <v>Waikato</v>
      </c>
      <c r="J1133" s="74" t="str">
        <f t="shared" si="62"/>
        <v>NOTFOUND</v>
      </c>
    </row>
    <row r="1134" spans="1:10" s="74" customFormat="1">
      <c r="A1134" s="167">
        <v>2002</v>
      </c>
      <c r="B1134" s="167" t="s">
        <v>198</v>
      </c>
      <c r="C1134" s="167">
        <v>365</v>
      </c>
      <c r="D1134" s="170">
        <v>127.56495</v>
      </c>
      <c r="E1134" s="74" t="str">
        <f t="shared" si="58"/>
        <v>WEL Networks</v>
      </c>
      <c r="F1134" s="74" t="str">
        <f t="shared" si="59"/>
        <v>Waikato District</v>
      </c>
      <c r="G1134" s="74" t="str">
        <f t="shared" si="60"/>
        <v>Waikato</v>
      </c>
      <c r="I1134" s="74" t="str">
        <f t="shared" si="61"/>
        <v>Waikato</v>
      </c>
      <c r="J1134" s="74" t="str">
        <f t="shared" si="62"/>
        <v>NOTFOUND</v>
      </c>
    </row>
    <row r="1135" spans="1:10" s="74" customFormat="1">
      <c r="A1135" s="167">
        <v>2003</v>
      </c>
      <c r="B1135" s="167" t="s">
        <v>198</v>
      </c>
      <c r="C1135" s="167">
        <v>365</v>
      </c>
      <c r="D1135" s="170">
        <v>130.21610000000001</v>
      </c>
      <c r="E1135" s="74" t="str">
        <f t="shared" si="58"/>
        <v>WEL Networks</v>
      </c>
      <c r="F1135" s="74" t="str">
        <f t="shared" si="59"/>
        <v>Waikato District</v>
      </c>
      <c r="G1135" s="74" t="str">
        <f t="shared" si="60"/>
        <v>Waikato</v>
      </c>
      <c r="I1135" s="74" t="str">
        <f t="shared" si="61"/>
        <v>Waikato</v>
      </c>
      <c r="J1135" s="74" t="str">
        <f t="shared" si="62"/>
        <v>NOTFOUND</v>
      </c>
    </row>
    <row r="1136" spans="1:10" s="74" customFormat="1">
      <c r="A1136" s="167">
        <v>2004</v>
      </c>
      <c r="B1136" s="167" t="s">
        <v>198</v>
      </c>
      <c r="C1136" s="167">
        <v>366</v>
      </c>
      <c r="D1136" s="170">
        <v>136.74189999999999</v>
      </c>
      <c r="E1136" s="74" t="str">
        <f t="shared" si="58"/>
        <v>WEL Networks</v>
      </c>
      <c r="F1136" s="74" t="str">
        <f t="shared" si="59"/>
        <v>Waikato District</v>
      </c>
      <c r="G1136" s="74" t="str">
        <f t="shared" si="60"/>
        <v>Waikato</v>
      </c>
      <c r="I1136" s="74" t="str">
        <f t="shared" si="61"/>
        <v>Waikato</v>
      </c>
      <c r="J1136" s="74" t="str">
        <f t="shared" si="62"/>
        <v>NOTFOUND</v>
      </c>
    </row>
    <row r="1137" spans="1:10" s="74" customFormat="1">
      <c r="A1137" s="167">
        <v>2005</v>
      </c>
      <c r="B1137" s="167" t="s">
        <v>198</v>
      </c>
      <c r="C1137" s="167">
        <v>365</v>
      </c>
      <c r="D1137" s="170">
        <v>136.50094999999999</v>
      </c>
      <c r="E1137" s="74" t="str">
        <f t="shared" si="58"/>
        <v>WEL Networks</v>
      </c>
      <c r="F1137" s="74" t="str">
        <f t="shared" si="59"/>
        <v>Waikato District</v>
      </c>
      <c r="G1137" s="74" t="str">
        <f t="shared" si="60"/>
        <v>Waikato</v>
      </c>
      <c r="I1137" s="74" t="str">
        <f t="shared" si="61"/>
        <v>Waikato</v>
      </c>
      <c r="J1137" s="74" t="str">
        <f t="shared" si="62"/>
        <v>NOTFOUND</v>
      </c>
    </row>
    <row r="1138" spans="1:10" s="74" customFormat="1">
      <c r="A1138" s="167">
        <v>2006</v>
      </c>
      <c r="B1138" s="167" t="s">
        <v>198</v>
      </c>
      <c r="C1138" s="167">
        <v>365</v>
      </c>
      <c r="D1138" s="170">
        <v>143.45599999999999</v>
      </c>
      <c r="E1138" s="74" t="str">
        <f t="shared" si="58"/>
        <v>WEL Networks</v>
      </c>
      <c r="F1138" s="74" t="str">
        <f t="shared" si="59"/>
        <v>Waikato District</v>
      </c>
      <c r="G1138" s="74" t="str">
        <f t="shared" si="60"/>
        <v>Waikato</v>
      </c>
      <c r="I1138" s="74" t="str">
        <f t="shared" si="61"/>
        <v>Waikato</v>
      </c>
      <c r="J1138" s="74" t="str">
        <f t="shared" si="62"/>
        <v>NOTFOUND</v>
      </c>
    </row>
    <row r="1139" spans="1:10" s="74" customFormat="1">
      <c r="A1139" s="167">
        <v>2007</v>
      </c>
      <c r="B1139" s="167" t="s">
        <v>198</v>
      </c>
      <c r="C1139" s="167">
        <v>365</v>
      </c>
      <c r="D1139" s="170">
        <v>142.88575</v>
      </c>
      <c r="E1139" s="74" t="str">
        <f t="shared" si="58"/>
        <v>WEL Networks</v>
      </c>
      <c r="F1139" s="74" t="str">
        <f t="shared" si="59"/>
        <v>Waikato District</v>
      </c>
      <c r="G1139" s="74" t="str">
        <f t="shared" si="60"/>
        <v>Waikato</v>
      </c>
      <c r="I1139" s="74" t="str">
        <f t="shared" si="61"/>
        <v>Waikato</v>
      </c>
      <c r="J1139" s="74" t="str">
        <f t="shared" si="62"/>
        <v>NOTFOUND</v>
      </c>
    </row>
    <row r="1140" spans="1:10" s="74" customFormat="1">
      <c r="A1140" s="167">
        <v>2008</v>
      </c>
      <c r="B1140" s="167" t="s">
        <v>198</v>
      </c>
      <c r="C1140" s="167">
        <v>366</v>
      </c>
      <c r="D1140" s="170">
        <v>144.16999999999999</v>
      </c>
      <c r="E1140" s="74" t="str">
        <f t="shared" si="58"/>
        <v>WEL Networks</v>
      </c>
      <c r="F1140" s="74" t="str">
        <f t="shared" si="59"/>
        <v>Waikato District</v>
      </c>
      <c r="G1140" s="74" t="str">
        <f t="shared" si="60"/>
        <v>Waikato</v>
      </c>
      <c r="I1140" s="74" t="str">
        <f t="shared" si="61"/>
        <v>Waikato</v>
      </c>
      <c r="J1140" s="74" t="str">
        <f t="shared" si="62"/>
        <v>NOTFOUND</v>
      </c>
    </row>
    <row r="1141" spans="1:10" s="74" customFormat="1">
      <c r="A1141" s="167">
        <v>2009</v>
      </c>
      <c r="B1141" s="167" t="s">
        <v>198</v>
      </c>
      <c r="C1141" s="167">
        <v>365</v>
      </c>
      <c r="D1141" s="170">
        <v>145.95025000000001</v>
      </c>
      <c r="E1141" s="74" t="str">
        <f t="shared" si="58"/>
        <v>WEL Networks</v>
      </c>
      <c r="F1141" s="74" t="str">
        <f t="shared" si="59"/>
        <v>Waikato District</v>
      </c>
      <c r="G1141" s="74" t="str">
        <f t="shared" si="60"/>
        <v>Waikato</v>
      </c>
      <c r="I1141" s="74" t="str">
        <f t="shared" si="61"/>
        <v>Waikato</v>
      </c>
      <c r="J1141" s="74" t="str">
        <f t="shared" si="62"/>
        <v>NOTFOUND</v>
      </c>
    </row>
    <row r="1142" spans="1:10" s="74" customFormat="1">
      <c r="A1142" s="167">
        <v>2010</v>
      </c>
      <c r="B1142" s="167" t="s">
        <v>198</v>
      </c>
      <c r="C1142" s="167">
        <v>365</v>
      </c>
      <c r="D1142" s="170">
        <v>143.97045</v>
      </c>
      <c r="E1142" s="74" t="str">
        <f t="shared" si="58"/>
        <v>WEL Networks</v>
      </c>
      <c r="F1142" s="74" t="str">
        <f t="shared" si="59"/>
        <v>Waikato District</v>
      </c>
      <c r="G1142" s="74" t="str">
        <f t="shared" si="60"/>
        <v>Waikato</v>
      </c>
      <c r="I1142" s="74" t="str">
        <f t="shared" si="61"/>
        <v>Waikato</v>
      </c>
      <c r="J1142" s="74" t="str">
        <f t="shared" si="62"/>
        <v>NOTFOUND</v>
      </c>
    </row>
    <row r="1143" spans="1:10" s="74" customFormat="1">
      <c r="A1143" s="167">
        <v>2011</v>
      </c>
      <c r="B1143" s="167" t="s">
        <v>198</v>
      </c>
      <c r="C1143" s="167">
        <v>181</v>
      </c>
      <c r="D1143" s="170">
        <v>67.756200000000007</v>
      </c>
      <c r="E1143" s="74" t="str">
        <f t="shared" si="58"/>
        <v>WEL Networks</v>
      </c>
      <c r="F1143" s="74" t="str">
        <f t="shared" si="59"/>
        <v>Waikato District</v>
      </c>
      <c r="G1143" s="74" t="str">
        <f t="shared" si="60"/>
        <v>Waikato</v>
      </c>
      <c r="I1143" s="74" t="str">
        <f t="shared" si="61"/>
        <v>Waikato</v>
      </c>
      <c r="J1143" s="74" t="str">
        <f t="shared" si="62"/>
        <v>NOTFOUND</v>
      </c>
    </row>
    <row r="1144" spans="1:10" s="74" customFormat="1">
      <c r="A1144" s="167">
        <v>2000</v>
      </c>
      <c r="B1144" s="167" t="s">
        <v>199</v>
      </c>
      <c r="C1144" s="167">
        <v>366</v>
      </c>
      <c r="D1144" s="170">
        <v>700.93340000000001</v>
      </c>
      <c r="E1144" s="74" t="str">
        <f t="shared" si="58"/>
        <v>WEL Networks</v>
      </c>
      <c r="F1144" s="74" t="str">
        <f t="shared" si="59"/>
        <v>Waikato District</v>
      </c>
      <c r="G1144" s="74" t="str">
        <f t="shared" si="60"/>
        <v>Waikato</v>
      </c>
      <c r="I1144" s="74" t="str">
        <f t="shared" si="61"/>
        <v>Waikato</v>
      </c>
      <c r="J1144" s="74" t="str">
        <f t="shared" si="62"/>
        <v>NOTFOUND</v>
      </c>
    </row>
    <row r="1145" spans="1:10" s="74" customFormat="1">
      <c r="A1145" s="167">
        <v>2001</v>
      </c>
      <c r="B1145" s="167" t="s">
        <v>199</v>
      </c>
      <c r="C1145" s="167">
        <v>365</v>
      </c>
      <c r="D1145" s="170">
        <v>506.05425000000002</v>
      </c>
      <c r="E1145" s="74" t="str">
        <f t="shared" si="58"/>
        <v>WEL Networks</v>
      </c>
      <c r="F1145" s="74" t="str">
        <f t="shared" si="59"/>
        <v>Waikato District</v>
      </c>
      <c r="G1145" s="74" t="str">
        <f t="shared" si="60"/>
        <v>Waikato</v>
      </c>
      <c r="I1145" s="74" t="str">
        <f t="shared" si="61"/>
        <v>Waikato</v>
      </c>
      <c r="J1145" s="74" t="str">
        <f t="shared" si="62"/>
        <v>NOTFOUND</v>
      </c>
    </row>
    <row r="1146" spans="1:10" s="74" customFormat="1">
      <c r="A1146" s="167">
        <v>2002</v>
      </c>
      <c r="B1146" s="167" t="s">
        <v>199</v>
      </c>
      <c r="C1146" s="167">
        <v>365</v>
      </c>
      <c r="D1146" s="170">
        <v>563.41925000000003</v>
      </c>
      <c r="E1146" s="74" t="str">
        <f t="shared" si="58"/>
        <v>WEL Networks</v>
      </c>
      <c r="F1146" s="74" t="str">
        <f t="shared" si="59"/>
        <v>Waikato District</v>
      </c>
      <c r="G1146" s="74" t="str">
        <f t="shared" si="60"/>
        <v>Waikato</v>
      </c>
      <c r="I1146" s="74" t="str">
        <f t="shared" si="61"/>
        <v>Waikato</v>
      </c>
      <c r="J1146" s="74" t="str">
        <f t="shared" si="62"/>
        <v>NOTFOUND</v>
      </c>
    </row>
    <row r="1147" spans="1:10" s="74" customFormat="1">
      <c r="A1147" s="167">
        <v>2003</v>
      </c>
      <c r="B1147" s="167" t="s">
        <v>199</v>
      </c>
      <c r="C1147" s="167">
        <v>365</v>
      </c>
      <c r="D1147" s="170">
        <v>602.24900000000002</v>
      </c>
      <c r="E1147" s="74" t="str">
        <f t="shared" si="58"/>
        <v>WEL Networks</v>
      </c>
      <c r="F1147" s="74" t="str">
        <f t="shared" si="59"/>
        <v>Waikato District</v>
      </c>
      <c r="G1147" s="74" t="str">
        <f t="shared" si="60"/>
        <v>Waikato</v>
      </c>
      <c r="I1147" s="74" t="str">
        <f t="shared" si="61"/>
        <v>Waikato</v>
      </c>
      <c r="J1147" s="74" t="str">
        <f t="shared" si="62"/>
        <v>NOTFOUND</v>
      </c>
    </row>
    <row r="1148" spans="1:10" s="74" customFormat="1">
      <c r="A1148" s="167">
        <v>2004</v>
      </c>
      <c r="B1148" s="167" t="s">
        <v>199</v>
      </c>
      <c r="C1148" s="167">
        <v>366</v>
      </c>
      <c r="D1148" s="170">
        <v>657.56524999999999</v>
      </c>
      <c r="E1148" s="74" t="str">
        <f t="shared" si="58"/>
        <v>WEL Networks</v>
      </c>
      <c r="F1148" s="74" t="str">
        <f t="shared" si="59"/>
        <v>Waikato District</v>
      </c>
      <c r="G1148" s="74" t="str">
        <f t="shared" si="60"/>
        <v>Waikato</v>
      </c>
      <c r="I1148" s="74" t="str">
        <f t="shared" si="61"/>
        <v>Waikato</v>
      </c>
      <c r="J1148" s="74" t="str">
        <f t="shared" si="62"/>
        <v>NOTFOUND</v>
      </c>
    </row>
    <row r="1149" spans="1:10" s="74" customFormat="1">
      <c r="A1149" s="167">
        <v>2005</v>
      </c>
      <c r="B1149" s="167" t="s">
        <v>199</v>
      </c>
      <c r="C1149" s="167">
        <v>365</v>
      </c>
      <c r="D1149" s="170">
        <v>608.49024999999995</v>
      </c>
      <c r="E1149" s="74" t="str">
        <f t="shared" si="58"/>
        <v>WEL Networks</v>
      </c>
      <c r="F1149" s="74" t="str">
        <f t="shared" si="59"/>
        <v>Waikato District</v>
      </c>
      <c r="G1149" s="74" t="str">
        <f t="shared" si="60"/>
        <v>Waikato</v>
      </c>
      <c r="I1149" s="74" t="str">
        <f t="shared" si="61"/>
        <v>Waikato</v>
      </c>
      <c r="J1149" s="74" t="str">
        <f t="shared" si="62"/>
        <v>NOTFOUND</v>
      </c>
    </row>
    <row r="1150" spans="1:10" s="74" customFormat="1">
      <c r="A1150" s="167">
        <v>2006</v>
      </c>
      <c r="B1150" s="167" t="s">
        <v>199</v>
      </c>
      <c r="C1150" s="167">
        <v>365</v>
      </c>
      <c r="D1150" s="170">
        <v>638.74114999999995</v>
      </c>
      <c r="E1150" s="74" t="str">
        <f t="shared" si="58"/>
        <v>WEL Networks</v>
      </c>
      <c r="F1150" s="74" t="str">
        <f t="shared" si="59"/>
        <v>Waikato District</v>
      </c>
      <c r="G1150" s="74" t="str">
        <f t="shared" si="60"/>
        <v>Waikato</v>
      </c>
      <c r="I1150" s="74" t="str">
        <f t="shared" si="61"/>
        <v>Waikato</v>
      </c>
      <c r="J1150" s="74" t="str">
        <f t="shared" si="62"/>
        <v>NOTFOUND</v>
      </c>
    </row>
    <row r="1151" spans="1:10" s="74" customFormat="1">
      <c r="A1151" s="167">
        <v>2007</v>
      </c>
      <c r="B1151" s="167" t="s">
        <v>199</v>
      </c>
      <c r="C1151" s="167">
        <v>365</v>
      </c>
      <c r="D1151" s="170">
        <v>595.46175000000005</v>
      </c>
      <c r="E1151" s="74" t="str">
        <f t="shared" si="58"/>
        <v>WEL Networks</v>
      </c>
      <c r="F1151" s="74" t="str">
        <f t="shared" si="59"/>
        <v>Waikato District</v>
      </c>
      <c r="G1151" s="74" t="str">
        <f t="shared" si="60"/>
        <v>Waikato</v>
      </c>
      <c r="I1151" s="74" t="str">
        <f t="shared" si="61"/>
        <v>Waikato</v>
      </c>
      <c r="J1151" s="74" t="str">
        <f t="shared" si="62"/>
        <v>NOTFOUND</v>
      </c>
    </row>
    <row r="1152" spans="1:10" s="74" customFormat="1">
      <c r="A1152" s="167">
        <v>2008</v>
      </c>
      <c r="B1152" s="167" t="s">
        <v>199</v>
      </c>
      <c r="C1152" s="167">
        <v>366</v>
      </c>
      <c r="D1152" s="170">
        <v>586.09135000000003</v>
      </c>
      <c r="E1152" s="74" t="str">
        <f t="shared" si="58"/>
        <v>WEL Networks</v>
      </c>
      <c r="F1152" s="74" t="str">
        <f t="shared" si="59"/>
        <v>Waikato District</v>
      </c>
      <c r="G1152" s="74" t="str">
        <f t="shared" si="60"/>
        <v>Waikato</v>
      </c>
      <c r="I1152" s="74" t="str">
        <f t="shared" si="61"/>
        <v>Waikato</v>
      </c>
      <c r="J1152" s="74" t="str">
        <f t="shared" si="62"/>
        <v>NOTFOUND</v>
      </c>
    </row>
    <row r="1153" spans="1:10" s="74" customFormat="1">
      <c r="A1153" s="167">
        <v>2009</v>
      </c>
      <c r="B1153" s="167" t="s">
        <v>199</v>
      </c>
      <c r="C1153" s="167">
        <v>365</v>
      </c>
      <c r="D1153" s="170">
        <v>609.17100000000005</v>
      </c>
      <c r="E1153" s="74" t="str">
        <f t="shared" si="58"/>
        <v>WEL Networks</v>
      </c>
      <c r="F1153" s="74" t="str">
        <f t="shared" si="59"/>
        <v>Waikato District</v>
      </c>
      <c r="G1153" s="74" t="str">
        <f t="shared" si="60"/>
        <v>Waikato</v>
      </c>
      <c r="I1153" s="74" t="str">
        <f t="shared" si="61"/>
        <v>Waikato</v>
      </c>
      <c r="J1153" s="74" t="str">
        <f t="shared" si="62"/>
        <v>NOTFOUND</v>
      </c>
    </row>
    <row r="1154" spans="1:10" s="74" customFormat="1">
      <c r="A1154" s="167">
        <v>2010</v>
      </c>
      <c r="B1154" s="167" t="s">
        <v>199</v>
      </c>
      <c r="C1154" s="167">
        <v>365</v>
      </c>
      <c r="D1154" s="170">
        <v>610.40914999999995</v>
      </c>
      <c r="E1154" s="74" t="str">
        <f t="shared" si="58"/>
        <v>WEL Networks</v>
      </c>
      <c r="F1154" s="74" t="str">
        <f t="shared" si="59"/>
        <v>Waikato District</v>
      </c>
      <c r="G1154" s="74" t="str">
        <f t="shared" si="60"/>
        <v>Waikato</v>
      </c>
      <c r="I1154" s="74" t="str">
        <f t="shared" si="61"/>
        <v>Waikato</v>
      </c>
      <c r="J1154" s="74" t="str">
        <f t="shared" si="62"/>
        <v>NOTFOUND</v>
      </c>
    </row>
    <row r="1155" spans="1:10" s="74" customFormat="1">
      <c r="A1155" s="167">
        <v>2011</v>
      </c>
      <c r="B1155" s="167" t="s">
        <v>199</v>
      </c>
      <c r="C1155" s="167">
        <v>181</v>
      </c>
      <c r="D1155" s="170">
        <v>285.68180000000001</v>
      </c>
      <c r="E1155" s="74" t="str">
        <f t="shared" si="58"/>
        <v>WEL Networks</v>
      </c>
      <c r="F1155" s="74" t="str">
        <f t="shared" si="59"/>
        <v>Waikato District</v>
      </c>
      <c r="G1155" s="74" t="str">
        <f t="shared" si="60"/>
        <v>Waikato</v>
      </c>
      <c r="I1155" s="74" t="str">
        <f t="shared" si="61"/>
        <v>Waikato</v>
      </c>
      <c r="J1155" s="74" t="str">
        <f t="shared" si="62"/>
        <v>NOTFOUND</v>
      </c>
    </row>
    <row r="1156" spans="1:10" s="74" customFormat="1">
      <c r="A1156" s="167">
        <v>2000</v>
      </c>
      <c r="B1156" s="167" t="s">
        <v>200</v>
      </c>
      <c r="C1156" s="167">
        <v>366</v>
      </c>
      <c r="D1156" s="170">
        <v>10.443199999999999</v>
      </c>
      <c r="E1156" s="74" t="str">
        <f t="shared" si="58"/>
        <v/>
      </c>
      <c r="F1156" s="74" t="str">
        <f t="shared" si="59"/>
        <v>Waikato District</v>
      </c>
      <c r="G1156" s="74" t="str">
        <f t="shared" si="60"/>
        <v>Waikato</v>
      </c>
      <c r="I1156" s="74" t="str">
        <f t="shared" si="61"/>
        <v>Waikato</v>
      </c>
      <c r="J1156" s="74" t="str">
        <f t="shared" si="62"/>
        <v>NOTFOUND</v>
      </c>
    </row>
    <row r="1157" spans="1:10" s="74" customFormat="1">
      <c r="A1157" s="167">
        <v>2001</v>
      </c>
      <c r="B1157" s="167" t="s">
        <v>200</v>
      </c>
      <c r="C1157" s="167">
        <v>365</v>
      </c>
      <c r="D1157" s="170">
        <v>10.706250000000001</v>
      </c>
      <c r="E1157" s="74" t="str">
        <f t="shared" si="58"/>
        <v/>
      </c>
      <c r="F1157" s="74" t="str">
        <f t="shared" si="59"/>
        <v>Waikato District</v>
      </c>
      <c r="G1157" s="74" t="str">
        <f t="shared" si="60"/>
        <v>Waikato</v>
      </c>
      <c r="I1157" s="74" t="str">
        <f t="shared" si="61"/>
        <v>Waikato</v>
      </c>
      <c r="J1157" s="74" t="str">
        <f t="shared" si="62"/>
        <v>NOTFOUND</v>
      </c>
    </row>
    <row r="1158" spans="1:10" s="74" customFormat="1">
      <c r="A1158" s="167">
        <v>2002</v>
      </c>
      <c r="B1158" s="167" t="s">
        <v>200</v>
      </c>
      <c r="C1158" s="167">
        <v>365</v>
      </c>
      <c r="D1158" s="170">
        <v>10.916650000000001</v>
      </c>
      <c r="E1158" s="74" t="str">
        <f t="shared" si="58"/>
        <v/>
      </c>
      <c r="F1158" s="74" t="str">
        <f t="shared" si="59"/>
        <v>Waikato District</v>
      </c>
      <c r="G1158" s="74" t="str">
        <f t="shared" si="60"/>
        <v>Waikato</v>
      </c>
      <c r="I1158" s="74" t="str">
        <f t="shared" si="61"/>
        <v>Waikato</v>
      </c>
      <c r="J1158" s="74" t="str">
        <f t="shared" si="62"/>
        <v>NOTFOUND</v>
      </c>
    </row>
    <row r="1159" spans="1:10" s="74" customFormat="1">
      <c r="A1159" s="167">
        <v>2003</v>
      </c>
      <c r="B1159" s="167" t="s">
        <v>200</v>
      </c>
      <c r="C1159" s="167">
        <v>365</v>
      </c>
      <c r="D1159" s="170">
        <v>10.1867</v>
      </c>
      <c r="E1159" s="74" t="str">
        <f t="shared" si="58"/>
        <v/>
      </c>
      <c r="F1159" s="74" t="str">
        <f t="shared" si="59"/>
        <v>Waikato District</v>
      </c>
      <c r="G1159" s="74" t="str">
        <f t="shared" si="60"/>
        <v>Waikato</v>
      </c>
      <c r="I1159" s="74" t="str">
        <f t="shared" si="61"/>
        <v>Waikato</v>
      </c>
      <c r="J1159" s="74" t="str">
        <f t="shared" si="62"/>
        <v>NOTFOUND</v>
      </c>
    </row>
    <row r="1160" spans="1:10" s="74" customFormat="1">
      <c r="A1160" s="167">
        <v>2004</v>
      </c>
      <c r="B1160" s="167" t="s">
        <v>200</v>
      </c>
      <c r="C1160" s="167">
        <v>366</v>
      </c>
      <c r="D1160" s="170">
        <v>10.201750000000001</v>
      </c>
      <c r="E1160" s="74" t="str">
        <f t="shared" si="58"/>
        <v/>
      </c>
      <c r="F1160" s="74" t="str">
        <f t="shared" si="59"/>
        <v>Waikato District</v>
      </c>
      <c r="G1160" s="74" t="str">
        <f t="shared" si="60"/>
        <v>Waikato</v>
      </c>
      <c r="I1160" s="74" t="str">
        <f t="shared" si="61"/>
        <v>Waikato</v>
      </c>
      <c r="J1160" s="74" t="str">
        <f t="shared" si="62"/>
        <v>NOTFOUND</v>
      </c>
    </row>
    <row r="1161" spans="1:10" s="74" customFormat="1">
      <c r="A1161" s="167">
        <v>2005</v>
      </c>
      <c r="B1161" s="167" t="s">
        <v>200</v>
      </c>
      <c r="C1161" s="167">
        <v>365</v>
      </c>
      <c r="D1161" s="170">
        <v>10.3688</v>
      </c>
      <c r="E1161" s="74" t="str">
        <f t="shared" si="58"/>
        <v/>
      </c>
      <c r="F1161" s="74" t="str">
        <f t="shared" si="59"/>
        <v>Waikato District</v>
      </c>
      <c r="G1161" s="74" t="str">
        <f t="shared" si="60"/>
        <v>Waikato</v>
      </c>
      <c r="I1161" s="74" t="str">
        <f t="shared" si="61"/>
        <v>Waikato</v>
      </c>
      <c r="J1161" s="74" t="str">
        <f t="shared" si="62"/>
        <v>NOTFOUND</v>
      </c>
    </row>
    <row r="1162" spans="1:10" s="74" customFormat="1">
      <c r="A1162" s="167">
        <v>2006</v>
      </c>
      <c r="B1162" s="167" t="s">
        <v>200</v>
      </c>
      <c r="C1162" s="167">
        <v>365</v>
      </c>
      <c r="D1162" s="170">
        <v>9.2330000000000005</v>
      </c>
      <c r="E1162" s="74" t="str">
        <f t="shared" si="58"/>
        <v/>
      </c>
      <c r="F1162" s="74" t="str">
        <f t="shared" si="59"/>
        <v>Waikato District</v>
      </c>
      <c r="G1162" s="74" t="str">
        <f t="shared" si="60"/>
        <v>Waikato</v>
      </c>
      <c r="I1162" s="74" t="str">
        <f t="shared" si="61"/>
        <v>Waikato</v>
      </c>
      <c r="J1162" s="74" t="str">
        <f t="shared" si="62"/>
        <v>NOTFOUND</v>
      </c>
    </row>
    <row r="1163" spans="1:10" s="74" customFormat="1">
      <c r="A1163" s="167">
        <v>2007</v>
      </c>
      <c r="B1163" s="167" t="s">
        <v>200</v>
      </c>
      <c r="C1163" s="167">
        <v>365</v>
      </c>
      <c r="D1163" s="170">
        <v>8.9590499999999995</v>
      </c>
      <c r="E1163" s="74" t="str">
        <f t="shared" si="58"/>
        <v/>
      </c>
      <c r="F1163" s="74" t="str">
        <f t="shared" si="59"/>
        <v>Waikato District</v>
      </c>
      <c r="G1163" s="74" t="str">
        <f t="shared" si="60"/>
        <v>Waikato</v>
      </c>
      <c r="I1163" s="74" t="str">
        <f t="shared" si="61"/>
        <v>Waikato</v>
      </c>
      <c r="J1163" s="74" t="str">
        <f t="shared" si="62"/>
        <v>NOTFOUND</v>
      </c>
    </row>
    <row r="1164" spans="1:10" s="74" customFormat="1">
      <c r="A1164" s="167">
        <v>2008</v>
      </c>
      <c r="B1164" s="167" t="s">
        <v>200</v>
      </c>
      <c r="C1164" s="167">
        <v>366</v>
      </c>
      <c r="D1164" s="170">
        <v>8.7907499999999992</v>
      </c>
      <c r="E1164" s="74" t="str">
        <f t="shared" si="58"/>
        <v/>
      </c>
      <c r="F1164" s="74" t="str">
        <f t="shared" si="59"/>
        <v>Waikato District</v>
      </c>
      <c r="G1164" s="74" t="str">
        <f t="shared" si="60"/>
        <v>Waikato</v>
      </c>
      <c r="I1164" s="74" t="str">
        <f t="shared" si="61"/>
        <v>Waikato</v>
      </c>
      <c r="J1164" s="74" t="str">
        <f t="shared" si="62"/>
        <v>NOTFOUND</v>
      </c>
    </row>
    <row r="1165" spans="1:10" s="74" customFormat="1">
      <c r="A1165" s="167">
        <v>2009</v>
      </c>
      <c r="B1165" s="167" t="s">
        <v>200</v>
      </c>
      <c r="C1165" s="167">
        <v>365</v>
      </c>
      <c r="D1165" s="170">
        <v>7.6180500000000002</v>
      </c>
      <c r="E1165" s="74" t="str">
        <f t="shared" si="58"/>
        <v/>
      </c>
      <c r="F1165" s="74" t="str">
        <f t="shared" si="59"/>
        <v>Waikato District</v>
      </c>
      <c r="G1165" s="74" t="str">
        <f t="shared" si="60"/>
        <v>Waikato</v>
      </c>
      <c r="I1165" s="74" t="str">
        <f t="shared" si="61"/>
        <v>Waikato</v>
      </c>
      <c r="J1165" s="74" t="str">
        <f t="shared" si="62"/>
        <v>NOTFOUND</v>
      </c>
    </row>
    <row r="1166" spans="1:10" s="74" customFormat="1">
      <c r="A1166" s="167">
        <v>2010</v>
      </c>
      <c r="B1166" s="167" t="s">
        <v>200</v>
      </c>
      <c r="C1166" s="167">
        <v>365</v>
      </c>
      <c r="D1166" s="170">
        <v>8.2350499999999993</v>
      </c>
      <c r="E1166" s="74" t="str">
        <f t="shared" si="58"/>
        <v/>
      </c>
      <c r="F1166" s="74" t="str">
        <f t="shared" si="59"/>
        <v>Waikato District</v>
      </c>
      <c r="G1166" s="74" t="str">
        <f t="shared" si="60"/>
        <v>Waikato</v>
      </c>
      <c r="I1166" s="74" t="str">
        <f t="shared" si="61"/>
        <v>Waikato</v>
      </c>
      <c r="J1166" s="74" t="str">
        <f t="shared" si="62"/>
        <v>NOTFOUND</v>
      </c>
    </row>
    <row r="1167" spans="1:10" s="74" customFormat="1">
      <c r="A1167" s="167">
        <v>2011</v>
      </c>
      <c r="B1167" s="167" t="s">
        <v>200</v>
      </c>
      <c r="C1167" s="167">
        <v>181</v>
      </c>
      <c r="D1167" s="170">
        <v>4.0797499999999998</v>
      </c>
      <c r="E1167" s="74" t="str">
        <f t="shared" si="58"/>
        <v/>
      </c>
      <c r="F1167" s="74" t="str">
        <f t="shared" si="59"/>
        <v>Waikato District</v>
      </c>
      <c r="G1167" s="74" t="str">
        <f t="shared" si="60"/>
        <v>Waikato</v>
      </c>
      <c r="I1167" s="74" t="str">
        <f t="shared" si="61"/>
        <v>Waikato</v>
      </c>
      <c r="J1167" s="74" t="str">
        <f t="shared" si="62"/>
        <v>NOTFOUND</v>
      </c>
    </row>
    <row r="1168" spans="1:10" s="74" customFormat="1">
      <c r="A1168" s="167">
        <v>2000</v>
      </c>
      <c r="B1168" s="167" t="s">
        <v>201</v>
      </c>
      <c r="C1168" s="167">
        <v>366</v>
      </c>
      <c r="D1168" s="170">
        <v>66.565399999999997</v>
      </c>
      <c r="E1168" s="74" t="str">
        <f t="shared" si="58"/>
        <v>Wellington Electricity Lines Limited</v>
      </c>
      <c r="F1168" s="74" t="str">
        <f t="shared" si="59"/>
        <v>Lower Hutt City</v>
      </c>
      <c r="G1168" s="74" t="str">
        <f t="shared" si="60"/>
        <v>Wellington</v>
      </c>
      <c r="I1168" s="74" t="str">
        <f t="shared" si="61"/>
        <v>Wellington</v>
      </c>
      <c r="J1168" s="74" t="str">
        <f t="shared" si="62"/>
        <v>Wellington Electricity</v>
      </c>
    </row>
    <row r="1169" spans="1:10" s="74" customFormat="1">
      <c r="A1169" s="167">
        <v>2001</v>
      </c>
      <c r="B1169" s="167" t="s">
        <v>201</v>
      </c>
      <c r="C1169" s="167">
        <v>365</v>
      </c>
      <c r="D1169" s="170">
        <v>67.041550000000001</v>
      </c>
      <c r="E1169" s="74" t="str">
        <f t="shared" si="58"/>
        <v>Wellington Electricity Lines Limited</v>
      </c>
      <c r="F1169" s="74" t="str">
        <f t="shared" si="59"/>
        <v>Lower Hutt City</v>
      </c>
      <c r="G1169" s="74" t="str">
        <f t="shared" si="60"/>
        <v>Wellington</v>
      </c>
      <c r="I1169" s="74" t="str">
        <f t="shared" si="61"/>
        <v>Wellington</v>
      </c>
      <c r="J1169" s="74" t="str">
        <f t="shared" si="62"/>
        <v>Wellington Electricity</v>
      </c>
    </row>
    <row r="1170" spans="1:10" s="74" customFormat="1">
      <c r="A1170" s="167">
        <v>2002</v>
      </c>
      <c r="B1170" s="167" t="s">
        <v>201</v>
      </c>
      <c r="C1170" s="167">
        <v>365</v>
      </c>
      <c r="D1170" s="170">
        <v>67.989850000000004</v>
      </c>
      <c r="E1170" s="74" t="str">
        <f t="shared" si="58"/>
        <v>Wellington Electricity Lines Limited</v>
      </c>
      <c r="F1170" s="74" t="str">
        <f t="shared" si="59"/>
        <v>Lower Hutt City</v>
      </c>
      <c r="G1170" s="74" t="str">
        <f t="shared" si="60"/>
        <v>Wellington</v>
      </c>
      <c r="I1170" s="74" t="str">
        <f t="shared" si="61"/>
        <v>Wellington</v>
      </c>
      <c r="J1170" s="74" t="str">
        <f t="shared" si="62"/>
        <v>Wellington Electricity</v>
      </c>
    </row>
    <row r="1171" spans="1:10" s="74" customFormat="1">
      <c r="A1171" s="167">
        <v>2003</v>
      </c>
      <c r="B1171" s="167" t="s">
        <v>201</v>
      </c>
      <c r="C1171" s="167">
        <v>365</v>
      </c>
      <c r="D1171" s="170">
        <v>64.694800000000001</v>
      </c>
      <c r="E1171" s="74" t="str">
        <f t="shared" si="58"/>
        <v>Wellington Electricity Lines Limited</v>
      </c>
      <c r="F1171" s="74" t="str">
        <f t="shared" si="59"/>
        <v>Lower Hutt City</v>
      </c>
      <c r="G1171" s="74" t="str">
        <f t="shared" si="60"/>
        <v>Wellington</v>
      </c>
      <c r="I1171" s="74" t="str">
        <f t="shared" si="61"/>
        <v>Wellington</v>
      </c>
      <c r="J1171" s="74" t="str">
        <f t="shared" si="62"/>
        <v>Wellington Electricity</v>
      </c>
    </row>
    <row r="1172" spans="1:10" s="74" customFormat="1">
      <c r="A1172" s="167">
        <v>2004</v>
      </c>
      <c r="B1172" s="167" t="s">
        <v>201</v>
      </c>
      <c r="C1172" s="167">
        <v>366</v>
      </c>
      <c r="D1172" s="170">
        <v>70.573250000000002</v>
      </c>
      <c r="E1172" s="74" t="str">
        <f t="shared" si="58"/>
        <v>Wellington Electricity Lines Limited</v>
      </c>
      <c r="F1172" s="74" t="str">
        <f t="shared" si="59"/>
        <v>Lower Hutt City</v>
      </c>
      <c r="G1172" s="74" t="str">
        <f t="shared" si="60"/>
        <v>Wellington</v>
      </c>
      <c r="I1172" s="74" t="str">
        <f t="shared" si="61"/>
        <v>Wellington</v>
      </c>
      <c r="J1172" s="74" t="str">
        <f t="shared" si="62"/>
        <v>Wellington Electricity</v>
      </c>
    </row>
    <row r="1173" spans="1:10" s="74" customFormat="1">
      <c r="A1173" s="167">
        <v>2005</v>
      </c>
      <c r="B1173" s="167" t="s">
        <v>201</v>
      </c>
      <c r="C1173" s="167">
        <v>365</v>
      </c>
      <c r="D1173" s="170">
        <v>68.521749999999997</v>
      </c>
      <c r="E1173" s="74" t="str">
        <f t="shared" si="58"/>
        <v>Wellington Electricity Lines Limited</v>
      </c>
      <c r="F1173" s="74" t="str">
        <f t="shared" si="59"/>
        <v>Lower Hutt City</v>
      </c>
      <c r="G1173" s="74" t="str">
        <f t="shared" si="60"/>
        <v>Wellington</v>
      </c>
      <c r="I1173" s="74" t="str">
        <f t="shared" si="61"/>
        <v>Wellington</v>
      </c>
      <c r="J1173" s="74" t="str">
        <f t="shared" si="62"/>
        <v>Wellington Electricity</v>
      </c>
    </row>
    <row r="1174" spans="1:10" s="74" customFormat="1">
      <c r="A1174" s="167">
        <v>2006</v>
      </c>
      <c r="B1174" s="167" t="s">
        <v>201</v>
      </c>
      <c r="C1174" s="167">
        <v>365</v>
      </c>
      <c r="D1174" s="170">
        <v>71.234949999999998</v>
      </c>
      <c r="E1174" s="74" t="str">
        <f t="shared" si="58"/>
        <v>Wellington Electricity Lines Limited</v>
      </c>
      <c r="F1174" s="74" t="str">
        <f t="shared" si="59"/>
        <v>Lower Hutt City</v>
      </c>
      <c r="G1174" s="74" t="str">
        <f t="shared" si="60"/>
        <v>Wellington</v>
      </c>
      <c r="I1174" s="74" t="str">
        <f t="shared" si="61"/>
        <v>Wellington</v>
      </c>
      <c r="J1174" s="74" t="str">
        <f t="shared" si="62"/>
        <v>Wellington Electricity</v>
      </c>
    </row>
    <row r="1175" spans="1:10" s="74" customFormat="1">
      <c r="A1175" s="167">
        <v>2007</v>
      </c>
      <c r="B1175" s="167" t="s">
        <v>201</v>
      </c>
      <c r="C1175" s="167">
        <v>365</v>
      </c>
      <c r="D1175" s="170">
        <v>70.413399999999996</v>
      </c>
      <c r="E1175" s="74" t="str">
        <f t="shared" si="58"/>
        <v>Wellington Electricity Lines Limited</v>
      </c>
      <c r="F1175" s="74" t="str">
        <f t="shared" si="59"/>
        <v>Lower Hutt City</v>
      </c>
      <c r="G1175" s="74" t="str">
        <f t="shared" si="60"/>
        <v>Wellington</v>
      </c>
      <c r="I1175" s="74" t="str">
        <f t="shared" si="61"/>
        <v>Wellington</v>
      </c>
      <c r="J1175" s="74" t="str">
        <f t="shared" si="62"/>
        <v>Wellington Electricity</v>
      </c>
    </row>
    <row r="1176" spans="1:10" s="74" customFormat="1">
      <c r="A1176" s="167">
        <v>2008</v>
      </c>
      <c r="B1176" s="167" t="s">
        <v>201</v>
      </c>
      <c r="C1176" s="167">
        <v>366</v>
      </c>
      <c r="D1176" s="170">
        <v>72.007900000000006</v>
      </c>
      <c r="E1176" s="74" t="str">
        <f t="shared" si="58"/>
        <v>Wellington Electricity Lines Limited</v>
      </c>
      <c r="F1176" s="74" t="str">
        <f t="shared" si="59"/>
        <v>Lower Hutt City</v>
      </c>
      <c r="G1176" s="74" t="str">
        <f t="shared" si="60"/>
        <v>Wellington</v>
      </c>
      <c r="I1176" s="74" t="str">
        <f t="shared" si="61"/>
        <v>Wellington</v>
      </c>
      <c r="J1176" s="74" t="str">
        <f t="shared" si="62"/>
        <v>Wellington Electricity</v>
      </c>
    </row>
    <row r="1177" spans="1:10" s="74" customFormat="1">
      <c r="A1177" s="167">
        <v>2009</v>
      </c>
      <c r="B1177" s="167" t="s">
        <v>201</v>
      </c>
      <c r="C1177" s="167">
        <v>365</v>
      </c>
      <c r="D1177" s="170">
        <v>73.842550000000003</v>
      </c>
      <c r="E1177" s="74" t="str">
        <f t="shared" si="58"/>
        <v>Wellington Electricity Lines Limited</v>
      </c>
      <c r="F1177" s="74" t="str">
        <f t="shared" si="59"/>
        <v>Lower Hutt City</v>
      </c>
      <c r="G1177" s="74" t="str">
        <f t="shared" si="60"/>
        <v>Wellington</v>
      </c>
      <c r="I1177" s="74" t="str">
        <f t="shared" si="61"/>
        <v>Wellington</v>
      </c>
      <c r="J1177" s="74" t="str">
        <f t="shared" si="62"/>
        <v>Wellington Electricity</v>
      </c>
    </row>
    <row r="1178" spans="1:10" s="74" customFormat="1">
      <c r="A1178" s="167">
        <v>2010</v>
      </c>
      <c r="B1178" s="167" t="s">
        <v>201</v>
      </c>
      <c r="C1178" s="167">
        <v>365</v>
      </c>
      <c r="D1178" s="170">
        <v>71.525450000000006</v>
      </c>
      <c r="E1178" s="74" t="str">
        <f t="shared" si="58"/>
        <v>Wellington Electricity Lines Limited</v>
      </c>
      <c r="F1178" s="74" t="str">
        <f t="shared" si="59"/>
        <v>Lower Hutt City</v>
      </c>
      <c r="G1178" s="74" t="str">
        <f t="shared" si="60"/>
        <v>Wellington</v>
      </c>
      <c r="I1178" s="74" t="str">
        <f t="shared" si="61"/>
        <v>Wellington</v>
      </c>
      <c r="J1178" s="74" t="str">
        <f t="shared" si="62"/>
        <v>Wellington Electricity</v>
      </c>
    </row>
    <row r="1179" spans="1:10" s="74" customFormat="1">
      <c r="A1179" s="167">
        <v>2011</v>
      </c>
      <c r="B1179" s="167" t="s">
        <v>201</v>
      </c>
      <c r="C1179" s="167">
        <v>181</v>
      </c>
      <c r="D1179" s="170">
        <v>32.703699999999998</v>
      </c>
      <c r="E1179" s="74" t="str">
        <f t="shared" ref="E1179:E1242" si="63">IF(ISNA(VLOOKUP(B1179,$A$338:$D$525,4,FALSE)),"NOTFOUND",VLOOKUP(B1179,$A$338:$D$525,4,FALSE))</f>
        <v>Wellington Electricity Lines Limited</v>
      </c>
      <c r="F1179" s="74" t="str">
        <f t="shared" si="59"/>
        <v>Lower Hutt City</v>
      </c>
      <c r="G1179" s="74" t="str">
        <f t="shared" si="60"/>
        <v>Wellington</v>
      </c>
      <c r="I1179" s="74" t="str">
        <f t="shared" si="61"/>
        <v>Wellington</v>
      </c>
      <c r="J1179" s="74" t="str">
        <f t="shared" si="62"/>
        <v>Wellington Electricity</v>
      </c>
    </row>
    <row r="1180" spans="1:10" s="74" customFormat="1">
      <c r="A1180" s="167">
        <v>2000</v>
      </c>
      <c r="B1180" s="167" t="s">
        <v>202</v>
      </c>
      <c r="C1180" s="167">
        <v>366</v>
      </c>
      <c r="D1180" s="170">
        <v>41.501449999999998</v>
      </c>
      <c r="E1180" s="74" t="str">
        <f t="shared" si="63"/>
        <v>Wellington Electricity Lines Limited</v>
      </c>
      <c r="F1180" s="74" t="str">
        <f t="shared" si="59"/>
        <v>Lower Hutt City</v>
      </c>
      <c r="G1180" s="74" t="str">
        <f t="shared" si="60"/>
        <v>Wellington</v>
      </c>
      <c r="I1180" s="74" t="str">
        <f t="shared" si="61"/>
        <v>Wellington</v>
      </c>
      <c r="J1180" s="74" t="str">
        <f t="shared" si="62"/>
        <v>Wellington Electricity</v>
      </c>
    </row>
    <row r="1181" spans="1:10" s="74" customFormat="1">
      <c r="A1181" s="167">
        <v>2001</v>
      </c>
      <c r="B1181" s="167" t="s">
        <v>202</v>
      </c>
      <c r="C1181" s="167">
        <v>365</v>
      </c>
      <c r="D1181" s="170">
        <v>41.943449999999999</v>
      </c>
      <c r="E1181" s="74" t="str">
        <f t="shared" si="63"/>
        <v>Wellington Electricity Lines Limited</v>
      </c>
      <c r="F1181" s="74" t="str">
        <f t="shared" si="59"/>
        <v>Lower Hutt City</v>
      </c>
      <c r="G1181" s="74" t="str">
        <f t="shared" si="60"/>
        <v>Wellington</v>
      </c>
      <c r="I1181" s="74" t="str">
        <f t="shared" si="61"/>
        <v>Wellington</v>
      </c>
      <c r="J1181" s="74" t="str">
        <f t="shared" si="62"/>
        <v>Wellington Electricity</v>
      </c>
    </row>
    <row r="1182" spans="1:10" s="74" customFormat="1">
      <c r="A1182" s="167">
        <v>2002</v>
      </c>
      <c r="B1182" s="167" t="s">
        <v>202</v>
      </c>
      <c r="C1182" s="167">
        <v>365</v>
      </c>
      <c r="D1182" s="170">
        <v>44.758099999999999</v>
      </c>
      <c r="E1182" s="74" t="str">
        <f t="shared" si="63"/>
        <v>Wellington Electricity Lines Limited</v>
      </c>
      <c r="F1182" s="74" t="str">
        <f t="shared" si="59"/>
        <v>Lower Hutt City</v>
      </c>
      <c r="G1182" s="74" t="str">
        <f t="shared" si="60"/>
        <v>Wellington</v>
      </c>
      <c r="I1182" s="74" t="str">
        <f t="shared" si="61"/>
        <v>Wellington</v>
      </c>
      <c r="J1182" s="74" t="str">
        <f t="shared" si="62"/>
        <v>Wellington Electricity</v>
      </c>
    </row>
    <row r="1183" spans="1:10" s="74" customFormat="1">
      <c r="A1183" s="167">
        <v>2003</v>
      </c>
      <c r="B1183" s="167" t="s">
        <v>202</v>
      </c>
      <c r="C1183" s="167">
        <v>365</v>
      </c>
      <c r="D1183" s="170">
        <v>41.583300000000001</v>
      </c>
      <c r="E1183" s="74" t="str">
        <f t="shared" si="63"/>
        <v>Wellington Electricity Lines Limited</v>
      </c>
      <c r="F1183" s="74" t="str">
        <f t="shared" si="59"/>
        <v>Lower Hutt City</v>
      </c>
      <c r="G1183" s="74" t="str">
        <f t="shared" si="60"/>
        <v>Wellington</v>
      </c>
      <c r="I1183" s="74" t="str">
        <f t="shared" si="61"/>
        <v>Wellington</v>
      </c>
      <c r="J1183" s="74" t="str">
        <f t="shared" si="62"/>
        <v>Wellington Electricity</v>
      </c>
    </row>
    <row r="1184" spans="1:10" s="74" customFormat="1">
      <c r="A1184" s="167">
        <v>2004</v>
      </c>
      <c r="B1184" s="167" t="s">
        <v>202</v>
      </c>
      <c r="C1184" s="167">
        <v>366</v>
      </c>
      <c r="D1184" s="170">
        <v>44.5642</v>
      </c>
      <c r="E1184" s="74" t="str">
        <f t="shared" si="63"/>
        <v>Wellington Electricity Lines Limited</v>
      </c>
      <c r="F1184" s="74" t="str">
        <f t="shared" si="59"/>
        <v>Lower Hutt City</v>
      </c>
      <c r="G1184" s="74" t="str">
        <f t="shared" si="60"/>
        <v>Wellington</v>
      </c>
      <c r="I1184" s="74" t="str">
        <f t="shared" si="61"/>
        <v>Wellington</v>
      </c>
      <c r="J1184" s="74" t="str">
        <f t="shared" si="62"/>
        <v>Wellington Electricity</v>
      </c>
    </row>
    <row r="1185" spans="1:10" s="74" customFormat="1">
      <c r="A1185" s="167">
        <v>2005</v>
      </c>
      <c r="B1185" s="167" t="s">
        <v>202</v>
      </c>
      <c r="C1185" s="167">
        <v>365</v>
      </c>
      <c r="D1185" s="170">
        <v>43.281300000000002</v>
      </c>
      <c r="E1185" s="74" t="str">
        <f t="shared" si="63"/>
        <v>Wellington Electricity Lines Limited</v>
      </c>
      <c r="F1185" s="74" t="str">
        <f t="shared" si="59"/>
        <v>Lower Hutt City</v>
      </c>
      <c r="G1185" s="74" t="str">
        <f t="shared" si="60"/>
        <v>Wellington</v>
      </c>
      <c r="I1185" s="74" t="str">
        <f t="shared" si="61"/>
        <v>Wellington</v>
      </c>
      <c r="J1185" s="74" t="str">
        <f t="shared" si="62"/>
        <v>Wellington Electricity</v>
      </c>
    </row>
    <row r="1186" spans="1:10" s="74" customFormat="1">
      <c r="A1186" s="167">
        <v>2006</v>
      </c>
      <c r="B1186" s="167" t="s">
        <v>202</v>
      </c>
      <c r="C1186" s="167">
        <v>365</v>
      </c>
      <c r="D1186" s="170">
        <v>49.549799999999998</v>
      </c>
      <c r="E1186" s="74" t="str">
        <f t="shared" si="63"/>
        <v>Wellington Electricity Lines Limited</v>
      </c>
      <c r="F1186" s="74" t="str">
        <f t="shared" si="59"/>
        <v>Lower Hutt City</v>
      </c>
      <c r="G1186" s="74" t="str">
        <f t="shared" si="60"/>
        <v>Wellington</v>
      </c>
      <c r="I1186" s="74" t="str">
        <f t="shared" si="61"/>
        <v>Wellington</v>
      </c>
      <c r="J1186" s="74" t="str">
        <f t="shared" si="62"/>
        <v>Wellington Electricity</v>
      </c>
    </row>
    <row r="1187" spans="1:10" s="74" customFormat="1">
      <c r="A1187" s="167">
        <v>2007</v>
      </c>
      <c r="B1187" s="167" t="s">
        <v>202</v>
      </c>
      <c r="C1187" s="167">
        <v>365</v>
      </c>
      <c r="D1187" s="170">
        <v>52.364699999999999</v>
      </c>
      <c r="E1187" s="74" t="str">
        <f t="shared" si="63"/>
        <v>Wellington Electricity Lines Limited</v>
      </c>
      <c r="F1187" s="74" t="str">
        <f t="shared" si="59"/>
        <v>Lower Hutt City</v>
      </c>
      <c r="G1187" s="74" t="str">
        <f t="shared" si="60"/>
        <v>Wellington</v>
      </c>
      <c r="I1187" s="74" t="str">
        <f t="shared" si="61"/>
        <v>Wellington</v>
      </c>
      <c r="J1187" s="74" t="str">
        <f t="shared" si="62"/>
        <v>Wellington Electricity</v>
      </c>
    </row>
    <row r="1188" spans="1:10" s="74" customFormat="1">
      <c r="A1188" s="167">
        <v>2008</v>
      </c>
      <c r="B1188" s="167" t="s">
        <v>202</v>
      </c>
      <c r="C1188" s="167">
        <v>366</v>
      </c>
      <c r="D1188" s="170">
        <v>48.424849999999999</v>
      </c>
      <c r="E1188" s="74" t="str">
        <f t="shared" si="63"/>
        <v>Wellington Electricity Lines Limited</v>
      </c>
      <c r="F1188" s="74" t="str">
        <f t="shared" si="59"/>
        <v>Lower Hutt City</v>
      </c>
      <c r="G1188" s="74" t="str">
        <f t="shared" si="60"/>
        <v>Wellington</v>
      </c>
      <c r="I1188" s="74" t="str">
        <f t="shared" si="61"/>
        <v>Wellington</v>
      </c>
      <c r="J1188" s="74" t="str">
        <f t="shared" si="62"/>
        <v>Wellington Electricity</v>
      </c>
    </row>
    <row r="1189" spans="1:10" s="74" customFormat="1">
      <c r="A1189" s="167">
        <v>2009</v>
      </c>
      <c r="B1189" s="167" t="s">
        <v>202</v>
      </c>
      <c r="C1189" s="167">
        <v>365</v>
      </c>
      <c r="D1189" s="170">
        <v>52.747100000000003</v>
      </c>
      <c r="E1189" s="74" t="str">
        <f t="shared" si="63"/>
        <v>Wellington Electricity Lines Limited</v>
      </c>
      <c r="F1189" s="74" t="str">
        <f t="shared" si="59"/>
        <v>Lower Hutt City</v>
      </c>
      <c r="G1189" s="74" t="str">
        <f t="shared" si="60"/>
        <v>Wellington</v>
      </c>
      <c r="I1189" s="74" t="str">
        <f t="shared" si="61"/>
        <v>Wellington</v>
      </c>
      <c r="J1189" s="74" t="str">
        <f t="shared" si="62"/>
        <v>Wellington Electricity</v>
      </c>
    </row>
    <row r="1190" spans="1:10" s="74" customFormat="1">
      <c r="A1190" s="167">
        <v>2010</v>
      </c>
      <c r="B1190" s="167" t="s">
        <v>202</v>
      </c>
      <c r="C1190" s="167">
        <v>365</v>
      </c>
      <c r="D1190" s="170">
        <v>52.966850000000001</v>
      </c>
      <c r="E1190" s="74" t="str">
        <f t="shared" si="63"/>
        <v>Wellington Electricity Lines Limited</v>
      </c>
      <c r="F1190" s="74" t="str">
        <f t="shared" si="59"/>
        <v>Lower Hutt City</v>
      </c>
      <c r="G1190" s="74" t="str">
        <f t="shared" si="60"/>
        <v>Wellington</v>
      </c>
      <c r="I1190" s="74" t="str">
        <f t="shared" si="61"/>
        <v>Wellington</v>
      </c>
      <c r="J1190" s="74" t="str">
        <f t="shared" si="62"/>
        <v>Wellington Electricity</v>
      </c>
    </row>
    <row r="1191" spans="1:10" s="74" customFormat="1">
      <c r="A1191" s="167">
        <v>2011</v>
      </c>
      <c r="B1191" s="167" t="s">
        <v>202</v>
      </c>
      <c r="C1191" s="167">
        <v>181</v>
      </c>
      <c r="D1191" s="170">
        <v>24.987500000000001</v>
      </c>
      <c r="E1191" s="74" t="str">
        <f t="shared" si="63"/>
        <v>Wellington Electricity Lines Limited</v>
      </c>
      <c r="F1191" s="74" t="str">
        <f t="shared" si="59"/>
        <v>Lower Hutt City</v>
      </c>
      <c r="G1191" s="74" t="str">
        <f t="shared" si="60"/>
        <v>Wellington</v>
      </c>
      <c r="I1191" s="74" t="str">
        <f t="shared" si="61"/>
        <v>Wellington</v>
      </c>
      <c r="J1191" s="74" t="str">
        <f t="shared" si="62"/>
        <v>Wellington Electricity</v>
      </c>
    </row>
    <row r="1192" spans="1:10" s="74" customFormat="1">
      <c r="A1192" s="167">
        <v>2000</v>
      </c>
      <c r="B1192" s="167" t="s">
        <v>203</v>
      </c>
      <c r="C1192" s="167">
        <v>366</v>
      </c>
      <c r="D1192" s="170">
        <v>385.55939999999998</v>
      </c>
      <c r="E1192" s="74" t="str">
        <f t="shared" si="63"/>
        <v>United Networks Ltd</v>
      </c>
      <c r="F1192" s="74" t="str">
        <f t="shared" ref="F1192:F1255" si="64">IF(ISNA(VLOOKUP(B1192,$A$338:$D$525,2,FALSE)),"NOTFOUND",VLOOKUP(B1192,$A$338:$D$525,2,FALSE))</f>
        <v>Waitakere City</v>
      </c>
      <c r="G1192" s="74" t="str">
        <f t="shared" ref="G1192:G1255" si="65">IF(ISNA(VLOOKUP(B1192,$A$338:$D$525,3,FALSE)),"NOTFOUND",VLOOKUP(B1192,$A$338:$D$525,3,FALSE))</f>
        <v>North Isthmus</v>
      </c>
      <c r="I1192" s="74" t="str">
        <f t="shared" ref="I1192:I1255" si="66">IF(ISNA(VLOOKUP(B1192,$A$338:$E$525,5,FALSE)),"NOTFOUND",(VLOOKUP(B1192,$A$338:$E$525,5,FALSE)))</f>
        <v>Auckland</v>
      </c>
      <c r="J1192" s="74" t="str">
        <f t="shared" ref="J1192:J1255" si="67">IF(ISNA(VLOOKUP(E1192,$A$528:$B$545,2,FALSE)),"NOTFOUND",VLOOKUP(E1192,$A$528:$B$545,2,FALSE))</f>
        <v>NOTFOUND</v>
      </c>
    </row>
    <row r="1193" spans="1:10" s="74" customFormat="1">
      <c r="A1193" s="167">
        <v>2001</v>
      </c>
      <c r="B1193" s="167" t="s">
        <v>203</v>
      </c>
      <c r="C1193" s="167">
        <v>365</v>
      </c>
      <c r="D1193" s="170">
        <v>383.42149999999998</v>
      </c>
      <c r="E1193" s="74" t="str">
        <f t="shared" si="63"/>
        <v>United Networks Ltd</v>
      </c>
      <c r="F1193" s="74" t="str">
        <f t="shared" si="64"/>
        <v>Waitakere City</v>
      </c>
      <c r="G1193" s="74" t="str">
        <f t="shared" si="65"/>
        <v>North Isthmus</v>
      </c>
      <c r="I1193" s="74" t="str">
        <f t="shared" si="66"/>
        <v>Auckland</v>
      </c>
      <c r="J1193" s="74" t="str">
        <f t="shared" si="67"/>
        <v>NOTFOUND</v>
      </c>
    </row>
    <row r="1194" spans="1:10" s="74" customFormat="1">
      <c r="A1194" s="167">
        <v>2002</v>
      </c>
      <c r="B1194" s="167" t="s">
        <v>203</v>
      </c>
      <c r="C1194" s="167">
        <v>365</v>
      </c>
      <c r="D1194" s="170">
        <v>404.36860000000001</v>
      </c>
      <c r="E1194" s="74" t="str">
        <f t="shared" si="63"/>
        <v>United Networks Ltd</v>
      </c>
      <c r="F1194" s="74" t="str">
        <f t="shared" si="64"/>
        <v>Waitakere City</v>
      </c>
      <c r="G1194" s="74" t="str">
        <f t="shared" si="65"/>
        <v>North Isthmus</v>
      </c>
      <c r="I1194" s="74" t="str">
        <f t="shared" si="66"/>
        <v>Auckland</v>
      </c>
      <c r="J1194" s="74" t="str">
        <f t="shared" si="67"/>
        <v>NOTFOUND</v>
      </c>
    </row>
    <row r="1195" spans="1:10" s="74" customFormat="1">
      <c r="A1195" s="167">
        <v>2003</v>
      </c>
      <c r="B1195" s="167" t="s">
        <v>203</v>
      </c>
      <c r="C1195" s="167">
        <v>365</v>
      </c>
      <c r="D1195" s="170">
        <v>414.25285000000002</v>
      </c>
      <c r="E1195" s="74" t="str">
        <f t="shared" si="63"/>
        <v>United Networks Ltd</v>
      </c>
      <c r="F1195" s="74" t="str">
        <f t="shared" si="64"/>
        <v>Waitakere City</v>
      </c>
      <c r="G1195" s="74" t="str">
        <f t="shared" si="65"/>
        <v>North Isthmus</v>
      </c>
      <c r="I1195" s="74" t="str">
        <f t="shared" si="66"/>
        <v>Auckland</v>
      </c>
      <c r="J1195" s="74" t="str">
        <f t="shared" si="67"/>
        <v>NOTFOUND</v>
      </c>
    </row>
    <row r="1196" spans="1:10" s="74" customFormat="1">
      <c r="A1196" s="167">
        <v>2004</v>
      </c>
      <c r="B1196" s="167" t="s">
        <v>203</v>
      </c>
      <c r="C1196" s="167">
        <v>366</v>
      </c>
      <c r="D1196" s="170">
        <v>439.05685</v>
      </c>
      <c r="E1196" s="74" t="str">
        <f t="shared" si="63"/>
        <v>United Networks Ltd</v>
      </c>
      <c r="F1196" s="74" t="str">
        <f t="shared" si="64"/>
        <v>Waitakere City</v>
      </c>
      <c r="G1196" s="74" t="str">
        <f t="shared" si="65"/>
        <v>North Isthmus</v>
      </c>
      <c r="I1196" s="74" t="str">
        <f t="shared" si="66"/>
        <v>Auckland</v>
      </c>
      <c r="J1196" s="74" t="str">
        <f t="shared" si="67"/>
        <v>NOTFOUND</v>
      </c>
    </row>
    <row r="1197" spans="1:10" s="74" customFormat="1">
      <c r="A1197" s="167">
        <v>2005</v>
      </c>
      <c r="B1197" s="167" t="s">
        <v>203</v>
      </c>
      <c r="C1197" s="167">
        <v>365</v>
      </c>
      <c r="D1197" s="170">
        <v>415.04399999999998</v>
      </c>
      <c r="E1197" s="74" t="str">
        <f t="shared" si="63"/>
        <v>United Networks Ltd</v>
      </c>
      <c r="F1197" s="74" t="str">
        <f t="shared" si="64"/>
        <v>Waitakere City</v>
      </c>
      <c r="G1197" s="74" t="str">
        <f t="shared" si="65"/>
        <v>North Isthmus</v>
      </c>
      <c r="I1197" s="74" t="str">
        <f t="shared" si="66"/>
        <v>Auckland</v>
      </c>
      <c r="J1197" s="74" t="str">
        <f t="shared" si="67"/>
        <v>NOTFOUND</v>
      </c>
    </row>
    <row r="1198" spans="1:10" s="74" customFormat="1">
      <c r="A1198" s="167">
        <v>2006</v>
      </c>
      <c r="B1198" s="167" t="s">
        <v>203</v>
      </c>
      <c r="C1198" s="167">
        <v>365</v>
      </c>
      <c r="D1198" s="170">
        <v>434.55720000000002</v>
      </c>
      <c r="E1198" s="74" t="str">
        <f t="shared" si="63"/>
        <v>United Networks Ltd</v>
      </c>
      <c r="F1198" s="74" t="str">
        <f t="shared" si="64"/>
        <v>Waitakere City</v>
      </c>
      <c r="G1198" s="74" t="str">
        <f t="shared" si="65"/>
        <v>North Isthmus</v>
      </c>
      <c r="I1198" s="74" t="str">
        <f t="shared" si="66"/>
        <v>Auckland</v>
      </c>
      <c r="J1198" s="74" t="str">
        <f t="shared" si="67"/>
        <v>NOTFOUND</v>
      </c>
    </row>
    <row r="1199" spans="1:10" s="74" customFormat="1">
      <c r="A1199" s="167">
        <v>2007</v>
      </c>
      <c r="B1199" s="167" t="s">
        <v>203</v>
      </c>
      <c r="C1199" s="167">
        <v>365</v>
      </c>
      <c r="D1199" s="170">
        <v>433.03834999999998</v>
      </c>
      <c r="E1199" s="74" t="str">
        <f t="shared" si="63"/>
        <v>United Networks Ltd</v>
      </c>
      <c r="F1199" s="74" t="str">
        <f t="shared" si="64"/>
        <v>Waitakere City</v>
      </c>
      <c r="G1199" s="74" t="str">
        <f t="shared" si="65"/>
        <v>North Isthmus</v>
      </c>
      <c r="I1199" s="74" t="str">
        <f t="shared" si="66"/>
        <v>Auckland</v>
      </c>
      <c r="J1199" s="74" t="str">
        <f t="shared" si="67"/>
        <v>NOTFOUND</v>
      </c>
    </row>
    <row r="1200" spans="1:10" s="74" customFormat="1">
      <c r="A1200" s="167">
        <v>2008</v>
      </c>
      <c r="B1200" s="167" t="s">
        <v>203</v>
      </c>
      <c r="C1200" s="167">
        <v>366</v>
      </c>
      <c r="D1200" s="170">
        <v>435.39904999999999</v>
      </c>
      <c r="E1200" s="74" t="str">
        <f t="shared" si="63"/>
        <v>United Networks Ltd</v>
      </c>
      <c r="F1200" s="74" t="str">
        <f t="shared" si="64"/>
        <v>Waitakere City</v>
      </c>
      <c r="G1200" s="74" t="str">
        <f t="shared" si="65"/>
        <v>North Isthmus</v>
      </c>
      <c r="I1200" s="74" t="str">
        <f t="shared" si="66"/>
        <v>Auckland</v>
      </c>
      <c r="J1200" s="74" t="str">
        <f t="shared" si="67"/>
        <v>NOTFOUND</v>
      </c>
    </row>
    <row r="1201" spans="1:10" s="74" customFormat="1">
      <c r="A1201" s="167">
        <v>2009</v>
      </c>
      <c r="B1201" s="167" t="s">
        <v>203</v>
      </c>
      <c r="C1201" s="167">
        <v>365</v>
      </c>
      <c r="D1201" s="170">
        <v>431.74419999999998</v>
      </c>
      <c r="E1201" s="74" t="str">
        <f t="shared" si="63"/>
        <v>United Networks Ltd</v>
      </c>
      <c r="F1201" s="74" t="str">
        <f t="shared" si="64"/>
        <v>Waitakere City</v>
      </c>
      <c r="G1201" s="74" t="str">
        <f t="shared" si="65"/>
        <v>North Isthmus</v>
      </c>
      <c r="I1201" s="74" t="str">
        <f t="shared" si="66"/>
        <v>Auckland</v>
      </c>
      <c r="J1201" s="74" t="str">
        <f t="shared" si="67"/>
        <v>NOTFOUND</v>
      </c>
    </row>
    <row r="1202" spans="1:10" s="74" customFormat="1">
      <c r="A1202" s="167">
        <v>2010</v>
      </c>
      <c r="B1202" s="167" t="s">
        <v>203</v>
      </c>
      <c r="C1202" s="167">
        <v>365</v>
      </c>
      <c r="D1202" s="170">
        <v>438.15564999999998</v>
      </c>
      <c r="E1202" s="74" t="str">
        <f t="shared" si="63"/>
        <v>United Networks Ltd</v>
      </c>
      <c r="F1202" s="74" t="str">
        <f t="shared" si="64"/>
        <v>Waitakere City</v>
      </c>
      <c r="G1202" s="74" t="str">
        <f t="shared" si="65"/>
        <v>North Isthmus</v>
      </c>
      <c r="I1202" s="74" t="str">
        <f t="shared" si="66"/>
        <v>Auckland</v>
      </c>
      <c r="J1202" s="74" t="str">
        <f t="shared" si="67"/>
        <v>NOTFOUND</v>
      </c>
    </row>
    <row r="1203" spans="1:10" s="74" customFormat="1">
      <c r="A1203" s="167">
        <v>2011</v>
      </c>
      <c r="B1203" s="167" t="s">
        <v>203</v>
      </c>
      <c r="C1203" s="167">
        <v>181</v>
      </c>
      <c r="D1203" s="170">
        <v>222.69595000000001</v>
      </c>
      <c r="E1203" s="74" t="str">
        <f t="shared" si="63"/>
        <v>United Networks Ltd</v>
      </c>
      <c r="F1203" s="74" t="str">
        <f t="shared" si="64"/>
        <v>Waitakere City</v>
      </c>
      <c r="G1203" s="74" t="str">
        <f t="shared" si="65"/>
        <v>North Isthmus</v>
      </c>
      <c r="I1203" s="74" t="str">
        <f t="shared" si="66"/>
        <v>Auckland</v>
      </c>
      <c r="J1203" s="74" t="str">
        <f t="shared" si="67"/>
        <v>NOTFOUND</v>
      </c>
    </row>
    <row r="1204" spans="1:10" s="74" customFormat="1">
      <c r="A1204" s="167">
        <v>2000</v>
      </c>
      <c r="B1204" s="167" t="s">
        <v>204</v>
      </c>
      <c r="C1204" s="167">
        <v>366</v>
      </c>
      <c r="D1204" s="170">
        <v>534.52470000000005</v>
      </c>
      <c r="E1204" s="74" t="str">
        <f t="shared" si="63"/>
        <v>United Networks Ltd</v>
      </c>
      <c r="F1204" s="74" t="str">
        <f t="shared" si="64"/>
        <v>Waitakere City</v>
      </c>
      <c r="G1204" s="74" t="str">
        <f t="shared" si="65"/>
        <v>North Isthmus</v>
      </c>
      <c r="I1204" s="74" t="str">
        <f t="shared" si="66"/>
        <v>Auckland</v>
      </c>
      <c r="J1204" s="74" t="str">
        <f t="shared" si="67"/>
        <v>NOTFOUND</v>
      </c>
    </row>
    <row r="1205" spans="1:10" s="74" customFormat="1">
      <c r="A1205" s="167">
        <v>2001</v>
      </c>
      <c r="B1205" s="167" t="s">
        <v>204</v>
      </c>
      <c r="C1205" s="167">
        <v>365</v>
      </c>
      <c r="D1205" s="170">
        <v>567.19550000000004</v>
      </c>
      <c r="E1205" s="74" t="str">
        <f t="shared" si="63"/>
        <v>United Networks Ltd</v>
      </c>
      <c r="F1205" s="74" t="str">
        <f t="shared" si="64"/>
        <v>Waitakere City</v>
      </c>
      <c r="G1205" s="74" t="str">
        <f t="shared" si="65"/>
        <v>North Isthmus</v>
      </c>
      <c r="I1205" s="74" t="str">
        <f t="shared" si="66"/>
        <v>Auckland</v>
      </c>
      <c r="J1205" s="74" t="str">
        <f t="shared" si="67"/>
        <v>NOTFOUND</v>
      </c>
    </row>
    <row r="1206" spans="1:10" s="74" customFormat="1">
      <c r="A1206" s="167">
        <v>2002</v>
      </c>
      <c r="B1206" s="167" t="s">
        <v>204</v>
      </c>
      <c r="C1206" s="167">
        <v>365</v>
      </c>
      <c r="D1206" s="170">
        <v>584.26769999999999</v>
      </c>
      <c r="E1206" s="74" t="str">
        <f t="shared" si="63"/>
        <v>United Networks Ltd</v>
      </c>
      <c r="F1206" s="74" t="str">
        <f t="shared" si="64"/>
        <v>Waitakere City</v>
      </c>
      <c r="G1206" s="74" t="str">
        <f t="shared" si="65"/>
        <v>North Isthmus</v>
      </c>
      <c r="I1206" s="74" t="str">
        <f t="shared" si="66"/>
        <v>Auckland</v>
      </c>
      <c r="J1206" s="74" t="str">
        <f t="shared" si="67"/>
        <v>NOTFOUND</v>
      </c>
    </row>
    <row r="1207" spans="1:10" s="74" customFormat="1">
      <c r="A1207" s="167">
        <v>2003</v>
      </c>
      <c r="B1207" s="167" t="s">
        <v>204</v>
      </c>
      <c r="C1207" s="167">
        <v>365</v>
      </c>
      <c r="D1207" s="170">
        <v>581.38144999999997</v>
      </c>
      <c r="E1207" s="74" t="str">
        <f t="shared" si="63"/>
        <v>United Networks Ltd</v>
      </c>
      <c r="F1207" s="74" t="str">
        <f t="shared" si="64"/>
        <v>Waitakere City</v>
      </c>
      <c r="G1207" s="74" t="str">
        <f t="shared" si="65"/>
        <v>North Isthmus</v>
      </c>
      <c r="I1207" s="74" t="str">
        <f t="shared" si="66"/>
        <v>Auckland</v>
      </c>
      <c r="J1207" s="74" t="str">
        <f t="shared" si="67"/>
        <v>NOTFOUND</v>
      </c>
    </row>
    <row r="1208" spans="1:10" s="74" customFormat="1">
      <c r="A1208" s="167">
        <v>2004</v>
      </c>
      <c r="B1208" s="167" t="s">
        <v>204</v>
      </c>
      <c r="C1208" s="167">
        <v>366</v>
      </c>
      <c r="D1208" s="170">
        <v>619.61260000000004</v>
      </c>
      <c r="E1208" s="74" t="str">
        <f t="shared" si="63"/>
        <v>United Networks Ltd</v>
      </c>
      <c r="F1208" s="74" t="str">
        <f t="shared" si="64"/>
        <v>Waitakere City</v>
      </c>
      <c r="G1208" s="74" t="str">
        <f t="shared" si="65"/>
        <v>North Isthmus</v>
      </c>
      <c r="I1208" s="74" t="str">
        <f t="shared" si="66"/>
        <v>Auckland</v>
      </c>
      <c r="J1208" s="74" t="str">
        <f t="shared" si="67"/>
        <v>NOTFOUND</v>
      </c>
    </row>
    <row r="1209" spans="1:10" s="74" customFormat="1">
      <c r="A1209" s="167">
        <v>2005</v>
      </c>
      <c r="B1209" s="167" t="s">
        <v>204</v>
      </c>
      <c r="C1209" s="167">
        <v>365</v>
      </c>
      <c r="D1209" s="170">
        <v>642.6481</v>
      </c>
      <c r="E1209" s="74" t="str">
        <f t="shared" si="63"/>
        <v>United Networks Ltd</v>
      </c>
      <c r="F1209" s="74" t="str">
        <f t="shared" si="64"/>
        <v>Waitakere City</v>
      </c>
      <c r="G1209" s="74" t="str">
        <f t="shared" si="65"/>
        <v>North Isthmus</v>
      </c>
      <c r="I1209" s="74" t="str">
        <f t="shared" si="66"/>
        <v>Auckland</v>
      </c>
      <c r="J1209" s="74" t="str">
        <f t="shared" si="67"/>
        <v>NOTFOUND</v>
      </c>
    </row>
    <row r="1210" spans="1:10" s="74" customFormat="1">
      <c r="A1210" s="167">
        <v>2006</v>
      </c>
      <c r="B1210" s="167" t="s">
        <v>204</v>
      </c>
      <c r="C1210" s="167">
        <v>365</v>
      </c>
      <c r="D1210" s="170">
        <v>659.02544999999998</v>
      </c>
      <c r="E1210" s="74" t="str">
        <f t="shared" si="63"/>
        <v>United Networks Ltd</v>
      </c>
      <c r="F1210" s="74" t="str">
        <f t="shared" si="64"/>
        <v>Waitakere City</v>
      </c>
      <c r="G1210" s="74" t="str">
        <f t="shared" si="65"/>
        <v>North Isthmus</v>
      </c>
      <c r="I1210" s="74" t="str">
        <f t="shared" si="66"/>
        <v>Auckland</v>
      </c>
      <c r="J1210" s="74" t="str">
        <f t="shared" si="67"/>
        <v>NOTFOUND</v>
      </c>
    </row>
    <row r="1211" spans="1:10" s="74" customFormat="1">
      <c r="A1211" s="167">
        <v>2007</v>
      </c>
      <c r="B1211" s="167" t="s">
        <v>204</v>
      </c>
      <c r="C1211" s="167">
        <v>365</v>
      </c>
      <c r="D1211" s="170">
        <v>639.39739999999995</v>
      </c>
      <c r="E1211" s="74" t="str">
        <f t="shared" si="63"/>
        <v>United Networks Ltd</v>
      </c>
      <c r="F1211" s="74" t="str">
        <f t="shared" si="64"/>
        <v>Waitakere City</v>
      </c>
      <c r="G1211" s="74" t="str">
        <f t="shared" si="65"/>
        <v>North Isthmus</v>
      </c>
      <c r="I1211" s="74" t="str">
        <f t="shared" si="66"/>
        <v>Auckland</v>
      </c>
      <c r="J1211" s="74" t="str">
        <f t="shared" si="67"/>
        <v>NOTFOUND</v>
      </c>
    </row>
    <row r="1212" spans="1:10" s="74" customFormat="1">
      <c r="A1212" s="167">
        <v>2008</v>
      </c>
      <c r="B1212" s="167" t="s">
        <v>204</v>
      </c>
      <c r="C1212" s="167">
        <v>366</v>
      </c>
      <c r="D1212" s="170">
        <v>635.05735000000004</v>
      </c>
      <c r="E1212" s="74" t="str">
        <f t="shared" si="63"/>
        <v>United Networks Ltd</v>
      </c>
      <c r="F1212" s="74" t="str">
        <f t="shared" si="64"/>
        <v>Waitakere City</v>
      </c>
      <c r="G1212" s="74" t="str">
        <f t="shared" si="65"/>
        <v>North Isthmus</v>
      </c>
      <c r="I1212" s="74" t="str">
        <f t="shared" si="66"/>
        <v>Auckland</v>
      </c>
      <c r="J1212" s="74" t="str">
        <f t="shared" si="67"/>
        <v>NOTFOUND</v>
      </c>
    </row>
    <row r="1213" spans="1:10" s="74" customFormat="1">
      <c r="A1213" s="167">
        <v>2009</v>
      </c>
      <c r="B1213" s="167" t="s">
        <v>204</v>
      </c>
      <c r="C1213" s="167">
        <v>365</v>
      </c>
      <c r="D1213" s="170">
        <v>645.54409999999996</v>
      </c>
      <c r="E1213" s="74" t="str">
        <f t="shared" si="63"/>
        <v>United Networks Ltd</v>
      </c>
      <c r="F1213" s="74" t="str">
        <f t="shared" si="64"/>
        <v>Waitakere City</v>
      </c>
      <c r="G1213" s="74" t="str">
        <f t="shared" si="65"/>
        <v>North Isthmus</v>
      </c>
      <c r="I1213" s="74" t="str">
        <f t="shared" si="66"/>
        <v>Auckland</v>
      </c>
      <c r="J1213" s="74" t="str">
        <f t="shared" si="67"/>
        <v>NOTFOUND</v>
      </c>
    </row>
    <row r="1214" spans="1:10" s="74" customFormat="1">
      <c r="A1214" s="167">
        <v>2010</v>
      </c>
      <c r="B1214" s="167" t="s">
        <v>204</v>
      </c>
      <c r="C1214" s="167">
        <v>365</v>
      </c>
      <c r="D1214" s="170">
        <v>634.1318</v>
      </c>
      <c r="E1214" s="74" t="str">
        <f t="shared" si="63"/>
        <v>United Networks Ltd</v>
      </c>
      <c r="F1214" s="74" t="str">
        <f t="shared" si="64"/>
        <v>Waitakere City</v>
      </c>
      <c r="G1214" s="74" t="str">
        <f t="shared" si="65"/>
        <v>North Isthmus</v>
      </c>
      <c r="I1214" s="74" t="str">
        <f t="shared" si="66"/>
        <v>Auckland</v>
      </c>
      <c r="J1214" s="74" t="str">
        <f t="shared" si="67"/>
        <v>NOTFOUND</v>
      </c>
    </row>
    <row r="1215" spans="1:10" s="74" customFormat="1">
      <c r="A1215" s="167">
        <v>2011</v>
      </c>
      <c r="B1215" s="167" t="s">
        <v>204</v>
      </c>
      <c r="C1215" s="167">
        <v>181</v>
      </c>
      <c r="D1215" s="170">
        <v>299.09674999999999</v>
      </c>
      <c r="E1215" s="74" t="str">
        <f t="shared" si="63"/>
        <v>United Networks Ltd</v>
      </c>
      <c r="F1215" s="74" t="str">
        <f t="shared" si="64"/>
        <v>Waitakere City</v>
      </c>
      <c r="G1215" s="74" t="str">
        <f t="shared" si="65"/>
        <v>North Isthmus</v>
      </c>
      <c r="I1215" s="74" t="str">
        <f t="shared" si="66"/>
        <v>Auckland</v>
      </c>
      <c r="J1215" s="74" t="str">
        <f t="shared" si="67"/>
        <v>NOTFOUND</v>
      </c>
    </row>
    <row r="1216" spans="1:10" s="74" customFormat="1">
      <c r="A1216" s="167">
        <v>2000</v>
      </c>
      <c r="B1216" s="167" t="s">
        <v>205</v>
      </c>
      <c r="C1216" s="167">
        <v>366</v>
      </c>
      <c r="D1216" s="170">
        <v>151.37074999999999</v>
      </c>
      <c r="E1216" s="74" t="str">
        <f t="shared" si="63"/>
        <v>Powerco Ltd</v>
      </c>
      <c r="F1216" s="74" t="str">
        <f t="shared" si="64"/>
        <v>South Waikato District</v>
      </c>
      <c r="G1216" s="74" t="str">
        <f t="shared" si="65"/>
        <v>Waikato</v>
      </c>
      <c r="I1216" s="74" t="str">
        <f t="shared" si="66"/>
        <v>Waikato</v>
      </c>
      <c r="J1216" s="74" t="str">
        <f t="shared" si="67"/>
        <v>Powerco</v>
      </c>
    </row>
    <row r="1217" spans="1:10" s="74" customFormat="1">
      <c r="A1217" s="167">
        <v>2001</v>
      </c>
      <c r="B1217" s="167" t="s">
        <v>205</v>
      </c>
      <c r="C1217" s="167">
        <v>365</v>
      </c>
      <c r="D1217" s="170">
        <v>155.30070000000001</v>
      </c>
      <c r="E1217" s="74" t="str">
        <f t="shared" si="63"/>
        <v>Powerco Ltd</v>
      </c>
      <c r="F1217" s="74" t="str">
        <f t="shared" si="64"/>
        <v>South Waikato District</v>
      </c>
      <c r="G1217" s="74" t="str">
        <f t="shared" si="65"/>
        <v>Waikato</v>
      </c>
      <c r="I1217" s="74" t="str">
        <f t="shared" si="66"/>
        <v>Waikato</v>
      </c>
      <c r="J1217" s="74" t="str">
        <f t="shared" si="67"/>
        <v>Powerco</v>
      </c>
    </row>
    <row r="1218" spans="1:10" s="74" customFormat="1">
      <c r="A1218" s="167">
        <v>2002</v>
      </c>
      <c r="B1218" s="167" t="s">
        <v>205</v>
      </c>
      <c r="C1218" s="167">
        <v>365</v>
      </c>
      <c r="D1218" s="170">
        <v>163.5429</v>
      </c>
      <c r="E1218" s="74" t="str">
        <f t="shared" si="63"/>
        <v>Powerco Ltd</v>
      </c>
      <c r="F1218" s="74" t="str">
        <f t="shared" si="64"/>
        <v>South Waikato District</v>
      </c>
      <c r="G1218" s="74" t="str">
        <f t="shared" si="65"/>
        <v>Waikato</v>
      </c>
      <c r="I1218" s="74" t="str">
        <f t="shared" si="66"/>
        <v>Waikato</v>
      </c>
      <c r="J1218" s="74" t="str">
        <f t="shared" si="67"/>
        <v>Powerco</v>
      </c>
    </row>
    <row r="1219" spans="1:10" s="74" customFormat="1">
      <c r="A1219" s="167">
        <v>2003</v>
      </c>
      <c r="B1219" s="167" t="s">
        <v>205</v>
      </c>
      <c r="C1219" s="167">
        <v>365</v>
      </c>
      <c r="D1219" s="170">
        <v>164.75335000000001</v>
      </c>
      <c r="E1219" s="74" t="str">
        <f t="shared" si="63"/>
        <v>Powerco Ltd</v>
      </c>
      <c r="F1219" s="74" t="str">
        <f t="shared" si="64"/>
        <v>South Waikato District</v>
      </c>
      <c r="G1219" s="74" t="str">
        <f t="shared" si="65"/>
        <v>Waikato</v>
      </c>
      <c r="I1219" s="74" t="str">
        <f t="shared" si="66"/>
        <v>Waikato</v>
      </c>
      <c r="J1219" s="74" t="str">
        <f t="shared" si="67"/>
        <v>Powerco</v>
      </c>
    </row>
    <row r="1220" spans="1:10" s="74" customFormat="1">
      <c r="A1220" s="167">
        <v>2004</v>
      </c>
      <c r="B1220" s="167" t="s">
        <v>205</v>
      </c>
      <c r="C1220" s="167">
        <v>366</v>
      </c>
      <c r="D1220" s="170">
        <v>173.69935000000001</v>
      </c>
      <c r="E1220" s="74" t="str">
        <f t="shared" si="63"/>
        <v>Powerco Ltd</v>
      </c>
      <c r="F1220" s="74" t="str">
        <f t="shared" si="64"/>
        <v>South Waikato District</v>
      </c>
      <c r="G1220" s="74" t="str">
        <f t="shared" si="65"/>
        <v>Waikato</v>
      </c>
      <c r="I1220" s="74" t="str">
        <f t="shared" si="66"/>
        <v>Waikato</v>
      </c>
      <c r="J1220" s="74" t="str">
        <f t="shared" si="67"/>
        <v>Powerco</v>
      </c>
    </row>
    <row r="1221" spans="1:10" s="74" customFormat="1">
      <c r="A1221" s="167">
        <v>2005</v>
      </c>
      <c r="B1221" s="167" t="s">
        <v>205</v>
      </c>
      <c r="C1221" s="167">
        <v>365</v>
      </c>
      <c r="D1221" s="170">
        <v>171.68340000000001</v>
      </c>
      <c r="E1221" s="74" t="str">
        <f t="shared" si="63"/>
        <v>Powerco Ltd</v>
      </c>
      <c r="F1221" s="74" t="str">
        <f t="shared" si="64"/>
        <v>South Waikato District</v>
      </c>
      <c r="G1221" s="74" t="str">
        <f t="shared" si="65"/>
        <v>Waikato</v>
      </c>
      <c r="I1221" s="74" t="str">
        <f t="shared" si="66"/>
        <v>Waikato</v>
      </c>
      <c r="J1221" s="74" t="str">
        <f t="shared" si="67"/>
        <v>Powerco</v>
      </c>
    </row>
    <row r="1222" spans="1:10" s="74" customFormat="1">
      <c r="A1222" s="167">
        <v>2006</v>
      </c>
      <c r="B1222" s="167" t="s">
        <v>205</v>
      </c>
      <c r="C1222" s="167">
        <v>365</v>
      </c>
      <c r="D1222" s="170">
        <v>180.08244999999999</v>
      </c>
      <c r="E1222" s="74" t="str">
        <f t="shared" si="63"/>
        <v>Powerco Ltd</v>
      </c>
      <c r="F1222" s="74" t="str">
        <f t="shared" si="64"/>
        <v>South Waikato District</v>
      </c>
      <c r="G1222" s="74" t="str">
        <f t="shared" si="65"/>
        <v>Waikato</v>
      </c>
      <c r="I1222" s="74" t="str">
        <f t="shared" si="66"/>
        <v>Waikato</v>
      </c>
      <c r="J1222" s="74" t="str">
        <f t="shared" si="67"/>
        <v>Powerco</v>
      </c>
    </row>
    <row r="1223" spans="1:10" s="74" customFormat="1">
      <c r="A1223" s="167">
        <v>2007</v>
      </c>
      <c r="B1223" s="167" t="s">
        <v>205</v>
      </c>
      <c r="C1223" s="167">
        <v>365</v>
      </c>
      <c r="D1223" s="170">
        <v>193.68315000000001</v>
      </c>
      <c r="E1223" s="74" t="str">
        <f t="shared" si="63"/>
        <v>Powerco Ltd</v>
      </c>
      <c r="F1223" s="74" t="str">
        <f t="shared" si="64"/>
        <v>South Waikato District</v>
      </c>
      <c r="G1223" s="74" t="str">
        <f t="shared" si="65"/>
        <v>Waikato</v>
      </c>
      <c r="I1223" s="74" t="str">
        <f t="shared" si="66"/>
        <v>Waikato</v>
      </c>
      <c r="J1223" s="74" t="str">
        <f t="shared" si="67"/>
        <v>Powerco</v>
      </c>
    </row>
    <row r="1224" spans="1:10" s="74" customFormat="1">
      <c r="A1224" s="167">
        <v>2008</v>
      </c>
      <c r="B1224" s="167" t="s">
        <v>205</v>
      </c>
      <c r="C1224" s="167">
        <v>366</v>
      </c>
      <c r="D1224" s="170">
        <v>199.47839999999999</v>
      </c>
      <c r="E1224" s="74" t="str">
        <f t="shared" si="63"/>
        <v>Powerco Ltd</v>
      </c>
      <c r="F1224" s="74" t="str">
        <f t="shared" si="64"/>
        <v>South Waikato District</v>
      </c>
      <c r="G1224" s="74" t="str">
        <f t="shared" si="65"/>
        <v>Waikato</v>
      </c>
      <c r="I1224" s="74" t="str">
        <f t="shared" si="66"/>
        <v>Waikato</v>
      </c>
      <c r="J1224" s="74" t="str">
        <f t="shared" si="67"/>
        <v>Powerco</v>
      </c>
    </row>
    <row r="1225" spans="1:10" s="74" customFormat="1">
      <c r="A1225" s="167">
        <v>2009</v>
      </c>
      <c r="B1225" s="167" t="s">
        <v>205</v>
      </c>
      <c r="C1225" s="167">
        <v>365</v>
      </c>
      <c r="D1225" s="170">
        <v>201.45590000000001</v>
      </c>
      <c r="E1225" s="74" t="str">
        <f t="shared" si="63"/>
        <v>Powerco Ltd</v>
      </c>
      <c r="F1225" s="74" t="str">
        <f t="shared" si="64"/>
        <v>South Waikato District</v>
      </c>
      <c r="G1225" s="74" t="str">
        <f t="shared" si="65"/>
        <v>Waikato</v>
      </c>
      <c r="I1225" s="74" t="str">
        <f t="shared" si="66"/>
        <v>Waikato</v>
      </c>
      <c r="J1225" s="74" t="str">
        <f t="shared" si="67"/>
        <v>Powerco</v>
      </c>
    </row>
    <row r="1226" spans="1:10" s="74" customFormat="1">
      <c r="A1226" s="167">
        <v>2010</v>
      </c>
      <c r="B1226" s="167" t="s">
        <v>205</v>
      </c>
      <c r="C1226" s="167">
        <v>365</v>
      </c>
      <c r="D1226" s="170">
        <v>203.1456</v>
      </c>
      <c r="E1226" s="74" t="str">
        <f t="shared" si="63"/>
        <v>Powerco Ltd</v>
      </c>
      <c r="F1226" s="74" t="str">
        <f t="shared" si="64"/>
        <v>South Waikato District</v>
      </c>
      <c r="G1226" s="74" t="str">
        <f t="shared" si="65"/>
        <v>Waikato</v>
      </c>
      <c r="I1226" s="74" t="str">
        <f t="shared" si="66"/>
        <v>Waikato</v>
      </c>
      <c r="J1226" s="74" t="str">
        <f t="shared" si="67"/>
        <v>Powerco</v>
      </c>
    </row>
    <row r="1227" spans="1:10" s="74" customFormat="1">
      <c r="A1227" s="167">
        <v>2011</v>
      </c>
      <c r="B1227" s="167" t="s">
        <v>205</v>
      </c>
      <c r="C1227" s="167">
        <v>181</v>
      </c>
      <c r="D1227" s="170">
        <v>91.959800000000001</v>
      </c>
      <c r="E1227" s="74" t="str">
        <f t="shared" si="63"/>
        <v>Powerco Ltd</v>
      </c>
      <c r="F1227" s="74" t="str">
        <f t="shared" si="64"/>
        <v>South Waikato District</v>
      </c>
      <c r="G1227" s="74" t="str">
        <f t="shared" si="65"/>
        <v>Waikato</v>
      </c>
      <c r="I1227" s="74" t="str">
        <f t="shared" si="66"/>
        <v>Waikato</v>
      </c>
      <c r="J1227" s="74" t="str">
        <f t="shared" si="67"/>
        <v>Powerco</v>
      </c>
    </row>
    <row r="1228" spans="1:10" s="74" customFormat="1">
      <c r="A1228" s="167">
        <v>2002</v>
      </c>
      <c r="B1228" s="167" t="s">
        <v>206</v>
      </c>
      <c r="C1228" s="167">
        <v>184</v>
      </c>
      <c r="D1228" s="170">
        <v>22.166699999999999</v>
      </c>
      <c r="E1228" s="74" t="str">
        <f t="shared" si="63"/>
        <v>Westpower Ltd</v>
      </c>
      <c r="F1228" s="74" t="str">
        <f t="shared" si="64"/>
        <v>Westland District</v>
      </c>
      <c r="G1228" s="74" t="str">
        <f t="shared" si="65"/>
        <v>West Coast</v>
      </c>
      <c r="I1228" s="74" t="str">
        <f t="shared" si="66"/>
        <v>Upper South Island</v>
      </c>
      <c r="J1228" s="74" t="str">
        <f t="shared" si="67"/>
        <v>NOTFOUND</v>
      </c>
    </row>
    <row r="1229" spans="1:10" s="74" customFormat="1">
      <c r="A1229" s="167">
        <v>2003</v>
      </c>
      <c r="B1229" s="167" t="s">
        <v>206</v>
      </c>
      <c r="C1229" s="167">
        <v>365</v>
      </c>
      <c r="D1229" s="170">
        <v>51.966250000000002</v>
      </c>
      <c r="E1229" s="74" t="str">
        <f t="shared" si="63"/>
        <v>Westpower Ltd</v>
      </c>
      <c r="F1229" s="74" t="str">
        <f t="shared" si="64"/>
        <v>Westland District</v>
      </c>
      <c r="G1229" s="74" t="str">
        <f t="shared" si="65"/>
        <v>West Coast</v>
      </c>
      <c r="I1229" s="74" t="str">
        <f t="shared" si="66"/>
        <v>Upper South Island</v>
      </c>
      <c r="J1229" s="74" t="str">
        <f t="shared" si="67"/>
        <v>NOTFOUND</v>
      </c>
    </row>
    <row r="1230" spans="1:10" s="74" customFormat="1">
      <c r="A1230" s="167">
        <v>2004</v>
      </c>
      <c r="B1230" s="167" t="s">
        <v>206</v>
      </c>
      <c r="C1230" s="167">
        <v>366</v>
      </c>
      <c r="D1230" s="170">
        <v>55.552250000000001</v>
      </c>
      <c r="E1230" s="74" t="str">
        <f t="shared" si="63"/>
        <v>Westpower Ltd</v>
      </c>
      <c r="F1230" s="74" t="str">
        <f t="shared" si="64"/>
        <v>Westland District</v>
      </c>
      <c r="G1230" s="74" t="str">
        <f t="shared" si="65"/>
        <v>West Coast</v>
      </c>
      <c r="I1230" s="74" t="str">
        <f t="shared" si="66"/>
        <v>Upper South Island</v>
      </c>
      <c r="J1230" s="74" t="str">
        <f t="shared" si="67"/>
        <v>NOTFOUND</v>
      </c>
    </row>
    <row r="1231" spans="1:10" s="74" customFormat="1">
      <c r="A1231" s="167">
        <v>2005</v>
      </c>
      <c r="B1231" s="167" t="s">
        <v>206</v>
      </c>
      <c r="C1231" s="167">
        <v>365</v>
      </c>
      <c r="D1231" s="170">
        <v>57.024749999999997</v>
      </c>
      <c r="E1231" s="74" t="str">
        <f t="shared" si="63"/>
        <v>Westpower Ltd</v>
      </c>
      <c r="F1231" s="74" t="str">
        <f t="shared" si="64"/>
        <v>Westland District</v>
      </c>
      <c r="G1231" s="74" t="str">
        <f t="shared" si="65"/>
        <v>West Coast</v>
      </c>
      <c r="I1231" s="74" t="str">
        <f t="shared" si="66"/>
        <v>Upper South Island</v>
      </c>
      <c r="J1231" s="74" t="str">
        <f t="shared" si="67"/>
        <v>NOTFOUND</v>
      </c>
    </row>
    <row r="1232" spans="1:10" s="74" customFormat="1">
      <c r="A1232" s="167">
        <v>2006</v>
      </c>
      <c r="B1232" s="167" t="s">
        <v>206</v>
      </c>
      <c r="C1232" s="167">
        <v>365</v>
      </c>
      <c r="D1232" s="170">
        <v>61.74015</v>
      </c>
      <c r="E1232" s="74" t="str">
        <f t="shared" si="63"/>
        <v>Westpower Ltd</v>
      </c>
      <c r="F1232" s="74" t="str">
        <f t="shared" si="64"/>
        <v>Westland District</v>
      </c>
      <c r="G1232" s="74" t="str">
        <f t="shared" si="65"/>
        <v>West Coast</v>
      </c>
      <c r="I1232" s="74" t="str">
        <f t="shared" si="66"/>
        <v>Upper South Island</v>
      </c>
      <c r="J1232" s="74" t="str">
        <f t="shared" si="67"/>
        <v>NOTFOUND</v>
      </c>
    </row>
    <row r="1233" spans="1:10" s="74" customFormat="1">
      <c r="A1233" s="167">
        <v>2007</v>
      </c>
      <c r="B1233" s="167" t="s">
        <v>206</v>
      </c>
      <c r="C1233" s="167">
        <v>365</v>
      </c>
      <c r="D1233" s="170">
        <v>65.790800000000004</v>
      </c>
      <c r="E1233" s="74" t="str">
        <f t="shared" si="63"/>
        <v>Westpower Ltd</v>
      </c>
      <c r="F1233" s="74" t="str">
        <f t="shared" si="64"/>
        <v>Westland District</v>
      </c>
      <c r="G1233" s="74" t="str">
        <f t="shared" si="65"/>
        <v>West Coast</v>
      </c>
      <c r="I1233" s="74" t="str">
        <f t="shared" si="66"/>
        <v>Upper South Island</v>
      </c>
      <c r="J1233" s="74" t="str">
        <f t="shared" si="67"/>
        <v>NOTFOUND</v>
      </c>
    </row>
    <row r="1234" spans="1:10" s="74" customFormat="1">
      <c r="A1234" s="167">
        <v>2008</v>
      </c>
      <c r="B1234" s="167" t="s">
        <v>206</v>
      </c>
      <c r="C1234" s="167">
        <v>366</v>
      </c>
      <c r="D1234" s="170">
        <v>67.439850000000007</v>
      </c>
      <c r="E1234" s="74" t="str">
        <f t="shared" si="63"/>
        <v>Westpower Ltd</v>
      </c>
      <c r="F1234" s="74" t="str">
        <f t="shared" si="64"/>
        <v>Westland District</v>
      </c>
      <c r="G1234" s="74" t="str">
        <f t="shared" si="65"/>
        <v>West Coast</v>
      </c>
      <c r="I1234" s="74" t="str">
        <f t="shared" si="66"/>
        <v>Upper South Island</v>
      </c>
      <c r="J1234" s="74" t="str">
        <f t="shared" si="67"/>
        <v>NOTFOUND</v>
      </c>
    </row>
    <row r="1235" spans="1:10" s="74" customFormat="1">
      <c r="A1235" s="167">
        <v>2009</v>
      </c>
      <c r="B1235" s="167" t="s">
        <v>206</v>
      </c>
      <c r="C1235" s="167">
        <v>365</v>
      </c>
      <c r="D1235" s="170">
        <v>67.201250000000002</v>
      </c>
      <c r="E1235" s="74" t="str">
        <f t="shared" si="63"/>
        <v>Westpower Ltd</v>
      </c>
      <c r="F1235" s="74" t="str">
        <f t="shared" si="64"/>
        <v>Westland District</v>
      </c>
      <c r="G1235" s="74" t="str">
        <f t="shared" si="65"/>
        <v>West Coast</v>
      </c>
      <c r="I1235" s="74" t="str">
        <f t="shared" si="66"/>
        <v>Upper South Island</v>
      </c>
      <c r="J1235" s="74" t="str">
        <f t="shared" si="67"/>
        <v>NOTFOUND</v>
      </c>
    </row>
    <row r="1236" spans="1:10" s="74" customFormat="1">
      <c r="A1236" s="167">
        <v>2010</v>
      </c>
      <c r="B1236" s="167" t="s">
        <v>206</v>
      </c>
      <c r="C1236" s="167">
        <v>365</v>
      </c>
      <c r="D1236" s="170">
        <v>71.616249999999994</v>
      </c>
      <c r="E1236" s="74" t="str">
        <f t="shared" si="63"/>
        <v>Westpower Ltd</v>
      </c>
      <c r="F1236" s="74" t="str">
        <f t="shared" si="64"/>
        <v>Westland District</v>
      </c>
      <c r="G1236" s="74" t="str">
        <f t="shared" si="65"/>
        <v>West Coast</v>
      </c>
      <c r="I1236" s="74" t="str">
        <f t="shared" si="66"/>
        <v>Upper South Island</v>
      </c>
      <c r="J1236" s="74" t="str">
        <f t="shared" si="67"/>
        <v>NOTFOUND</v>
      </c>
    </row>
    <row r="1237" spans="1:10" s="74" customFormat="1">
      <c r="A1237" s="167">
        <v>2011</v>
      </c>
      <c r="B1237" s="167" t="s">
        <v>206</v>
      </c>
      <c r="C1237" s="167">
        <v>181</v>
      </c>
      <c r="D1237" s="170">
        <v>31.264500000000002</v>
      </c>
      <c r="E1237" s="74" t="str">
        <f t="shared" si="63"/>
        <v>Westpower Ltd</v>
      </c>
      <c r="F1237" s="74" t="str">
        <f t="shared" si="64"/>
        <v>Westland District</v>
      </c>
      <c r="G1237" s="74" t="str">
        <f t="shared" si="65"/>
        <v>West Coast</v>
      </c>
      <c r="I1237" s="74" t="str">
        <f t="shared" si="66"/>
        <v>Upper South Island</v>
      </c>
      <c r="J1237" s="74" t="str">
        <f t="shared" si="67"/>
        <v>NOTFOUND</v>
      </c>
    </row>
    <row r="1238" spans="1:10" s="74" customFormat="1">
      <c r="A1238" s="167">
        <v>2008</v>
      </c>
      <c r="B1238" s="167" t="s">
        <v>207</v>
      </c>
      <c r="C1238" s="167">
        <v>21</v>
      </c>
      <c r="D1238" s="170">
        <v>3.3287</v>
      </c>
      <c r="E1238" s="74" t="str">
        <f t="shared" si="63"/>
        <v>WEL Networks</v>
      </c>
      <c r="F1238" s="74" t="str">
        <f t="shared" si="64"/>
        <v>Waikato District</v>
      </c>
      <c r="G1238" s="74" t="str">
        <f t="shared" si="65"/>
        <v>Waikato</v>
      </c>
      <c r="I1238" s="74" t="str">
        <f t="shared" si="66"/>
        <v>Waikato</v>
      </c>
      <c r="J1238" s="74" t="str">
        <f t="shared" si="67"/>
        <v>NOTFOUND</v>
      </c>
    </row>
    <row r="1239" spans="1:10" s="74" customFormat="1">
      <c r="A1239" s="167">
        <v>2009</v>
      </c>
      <c r="B1239" s="167" t="s">
        <v>207</v>
      </c>
      <c r="C1239" s="167">
        <v>365</v>
      </c>
      <c r="D1239" s="170">
        <v>88.947649999999996</v>
      </c>
      <c r="E1239" s="74" t="str">
        <f t="shared" si="63"/>
        <v>WEL Networks</v>
      </c>
      <c r="F1239" s="74" t="str">
        <f t="shared" si="64"/>
        <v>Waikato District</v>
      </c>
      <c r="G1239" s="74" t="str">
        <f t="shared" si="65"/>
        <v>Waikato</v>
      </c>
      <c r="I1239" s="74" t="str">
        <f t="shared" si="66"/>
        <v>Waikato</v>
      </c>
      <c r="J1239" s="74" t="str">
        <f t="shared" si="67"/>
        <v>NOTFOUND</v>
      </c>
    </row>
    <row r="1240" spans="1:10" s="74" customFormat="1">
      <c r="A1240" s="167">
        <v>2010</v>
      </c>
      <c r="B1240" s="167" t="s">
        <v>207</v>
      </c>
      <c r="C1240" s="167">
        <v>365</v>
      </c>
      <c r="D1240" s="170">
        <v>88.261650000000003</v>
      </c>
      <c r="E1240" s="74" t="str">
        <f t="shared" si="63"/>
        <v>WEL Networks</v>
      </c>
      <c r="F1240" s="74" t="str">
        <f t="shared" si="64"/>
        <v>Waikato District</v>
      </c>
      <c r="G1240" s="74" t="str">
        <f t="shared" si="65"/>
        <v>Waikato</v>
      </c>
      <c r="I1240" s="74" t="str">
        <f t="shared" si="66"/>
        <v>Waikato</v>
      </c>
      <c r="J1240" s="74" t="str">
        <f t="shared" si="67"/>
        <v>NOTFOUND</v>
      </c>
    </row>
    <row r="1241" spans="1:10" s="74" customFormat="1">
      <c r="A1241" s="167">
        <v>2011</v>
      </c>
      <c r="B1241" s="167" t="s">
        <v>207</v>
      </c>
      <c r="C1241" s="167">
        <v>181</v>
      </c>
      <c r="D1241" s="170">
        <v>40.980499999999999</v>
      </c>
      <c r="E1241" s="74" t="str">
        <f t="shared" si="63"/>
        <v>WEL Networks</v>
      </c>
      <c r="F1241" s="74" t="str">
        <f t="shared" si="64"/>
        <v>Waikato District</v>
      </c>
      <c r="G1241" s="74" t="str">
        <f t="shared" si="65"/>
        <v>Waikato</v>
      </c>
      <c r="I1241" s="74" t="str">
        <f t="shared" si="66"/>
        <v>Waikato</v>
      </c>
      <c r="J1241" s="74" t="str">
        <f t="shared" si="67"/>
        <v>NOTFOUND</v>
      </c>
    </row>
    <row r="1242" spans="1:10" s="74" customFormat="1">
      <c r="A1242" s="167">
        <v>2000</v>
      </c>
      <c r="B1242" s="167" t="s">
        <v>208</v>
      </c>
      <c r="C1242" s="167">
        <v>366</v>
      </c>
      <c r="D1242" s="170">
        <v>73.441599999999994</v>
      </c>
      <c r="E1242" s="74" t="str">
        <f t="shared" si="63"/>
        <v>Orion New Zealand Limited</v>
      </c>
      <c r="F1242" s="74" t="str">
        <f t="shared" si="64"/>
        <v>Selwyn District</v>
      </c>
      <c r="G1242" s="74" t="str">
        <f t="shared" si="65"/>
        <v>Canterbury</v>
      </c>
      <c r="I1242" s="74" t="str">
        <f t="shared" si="66"/>
        <v>Canterbury</v>
      </c>
      <c r="J1242" s="74" t="str">
        <f t="shared" si="67"/>
        <v>Orion</v>
      </c>
    </row>
    <row r="1243" spans="1:10" s="74" customFormat="1">
      <c r="A1243" s="167">
        <v>2001</v>
      </c>
      <c r="B1243" s="167" t="s">
        <v>208</v>
      </c>
      <c r="C1243" s="167">
        <v>365</v>
      </c>
      <c r="D1243" s="170">
        <v>96.057249999999996</v>
      </c>
      <c r="E1243" s="74" t="str">
        <f t="shared" ref="E1243:E1306" si="68">IF(ISNA(VLOOKUP(B1243,$A$338:$D$525,4,FALSE)),"NOTFOUND",VLOOKUP(B1243,$A$338:$D$525,4,FALSE))</f>
        <v>Orion New Zealand Limited</v>
      </c>
      <c r="F1243" s="74" t="str">
        <f t="shared" si="64"/>
        <v>Selwyn District</v>
      </c>
      <c r="G1243" s="74" t="str">
        <f t="shared" si="65"/>
        <v>Canterbury</v>
      </c>
      <c r="I1243" s="74" t="str">
        <f t="shared" si="66"/>
        <v>Canterbury</v>
      </c>
      <c r="J1243" s="74" t="str">
        <f t="shared" si="67"/>
        <v>Orion</v>
      </c>
    </row>
    <row r="1244" spans="1:10" s="74" customFormat="1">
      <c r="A1244" s="167">
        <v>2002</v>
      </c>
      <c r="B1244" s="167" t="s">
        <v>208</v>
      </c>
      <c r="C1244" s="167">
        <v>365</v>
      </c>
      <c r="D1244" s="170">
        <v>80.036550000000005</v>
      </c>
      <c r="E1244" s="74" t="str">
        <f t="shared" si="68"/>
        <v>Orion New Zealand Limited</v>
      </c>
      <c r="F1244" s="74" t="str">
        <f t="shared" si="64"/>
        <v>Selwyn District</v>
      </c>
      <c r="G1244" s="74" t="str">
        <f t="shared" si="65"/>
        <v>Canterbury</v>
      </c>
      <c r="I1244" s="74" t="str">
        <f t="shared" si="66"/>
        <v>Canterbury</v>
      </c>
      <c r="J1244" s="74" t="str">
        <f t="shared" si="67"/>
        <v>Orion</v>
      </c>
    </row>
    <row r="1245" spans="1:10" s="74" customFormat="1">
      <c r="A1245" s="167">
        <v>2003</v>
      </c>
      <c r="B1245" s="167" t="s">
        <v>208</v>
      </c>
      <c r="C1245" s="167">
        <v>365</v>
      </c>
      <c r="D1245" s="170">
        <v>88.428849999999997</v>
      </c>
      <c r="E1245" s="74" t="str">
        <f t="shared" si="68"/>
        <v>Orion New Zealand Limited</v>
      </c>
      <c r="F1245" s="74" t="str">
        <f t="shared" si="64"/>
        <v>Selwyn District</v>
      </c>
      <c r="G1245" s="74" t="str">
        <f t="shared" si="65"/>
        <v>Canterbury</v>
      </c>
      <c r="I1245" s="74" t="str">
        <f t="shared" si="66"/>
        <v>Canterbury</v>
      </c>
      <c r="J1245" s="74" t="str">
        <f t="shared" si="67"/>
        <v>Orion</v>
      </c>
    </row>
    <row r="1246" spans="1:10" s="74" customFormat="1">
      <c r="A1246" s="167">
        <v>2004</v>
      </c>
      <c r="B1246" s="167" t="s">
        <v>208</v>
      </c>
      <c r="C1246" s="167">
        <v>366</v>
      </c>
      <c r="D1246" s="170">
        <v>75.581900000000005</v>
      </c>
      <c r="E1246" s="74" t="str">
        <f t="shared" si="68"/>
        <v>Orion New Zealand Limited</v>
      </c>
      <c r="F1246" s="74" t="str">
        <f t="shared" si="64"/>
        <v>Selwyn District</v>
      </c>
      <c r="G1246" s="74" t="str">
        <f t="shared" si="65"/>
        <v>Canterbury</v>
      </c>
      <c r="I1246" s="74" t="str">
        <f t="shared" si="66"/>
        <v>Canterbury</v>
      </c>
      <c r="J1246" s="74" t="str">
        <f t="shared" si="67"/>
        <v>Orion</v>
      </c>
    </row>
    <row r="1247" spans="1:10" s="74" customFormat="1">
      <c r="A1247" s="167">
        <v>2005</v>
      </c>
      <c r="B1247" s="167" t="s">
        <v>208</v>
      </c>
      <c r="C1247" s="167">
        <v>365</v>
      </c>
      <c r="D1247" s="170">
        <v>77.6023</v>
      </c>
      <c r="E1247" s="74" t="str">
        <f t="shared" si="68"/>
        <v>Orion New Zealand Limited</v>
      </c>
      <c r="F1247" s="74" t="str">
        <f t="shared" si="64"/>
        <v>Selwyn District</v>
      </c>
      <c r="G1247" s="74" t="str">
        <f t="shared" si="65"/>
        <v>Canterbury</v>
      </c>
      <c r="I1247" s="74" t="str">
        <f t="shared" si="66"/>
        <v>Canterbury</v>
      </c>
      <c r="J1247" s="74" t="str">
        <f t="shared" si="67"/>
        <v>Orion</v>
      </c>
    </row>
    <row r="1248" spans="1:10" s="74" customFormat="1">
      <c r="A1248" s="167">
        <v>2006</v>
      </c>
      <c r="B1248" s="167" t="s">
        <v>208</v>
      </c>
      <c r="C1248" s="167">
        <v>365</v>
      </c>
      <c r="D1248" s="170">
        <v>74.458550000000002</v>
      </c>
      <c r="E1248" s="74" t="str">
        <f t="shared" si="68"/>
        <v>Orion New Zealand Limited</v>
      </c>
      <c r="F1248" s="74" t="str">
        <f t="shared" si="64"/>
        <v>Selwyn District</v>
      </c>
      <c r="G1248" s="74" t="str">
        <f t="shared" si="65"/>
        <v>Canterbury</v>
      </c>
      <c r="I1248" s="74" t="str">
        <f t="shared" si="66"/>
        <v>Canterbury</v>
      </c>
      <c r="J1248" s="74" t="str">
        <f t="shared" si="67"/>
        <v>Orion</v>
      </c>
    </row>
    <row r="1249" spans="1:10" s="74" customFormat="1">
      <c r="A1249" s="167">
        <v>2007</v>
      </c>
      <c r="B1249" s="167" t="s">
        <v>208</v>
      </c>
      <c r="C1249" s="167">
        <v>365</v>
      </c>
      <c r="D1249" s="170">
        <v>80.074399999999997</v>
      </c>
      <c r="E1249" s="74" t="str">
        <f t="shared" si="68"/>
        <v>Orion New Zealand Limited</v>
      </c>
      <c r="F1249" s="74" t="str">
        <f t="shared" si="64"/>
        <v>Selwyn District</v>
      </c>
      <c r="G1249" s="74" t="str">
        <f t="shared" si="65"/>
        <v>Canterbury</v>
      </c>
      <c r="I1249" s="74" t="str">
        <f t="shared" si="66"/>
        <v>Canterbury</v>
      </c>
      <c r="J1249" s="74" t="str">
        <f t="shared" si="67"/>
        <v>Orion</v>
      </c>
    </row>
    <row r="1250" spans="1:10" s="74" customFormat="1">
      <c r="A1250" s="167">
        <v>2008</v>
      </c>
      <c r="B1250" s="167" t="s">
        <v>208</v>
      </c>
      <c r="C1250" s="167">
        <v>366</v>
      </c>
      <c r="D1250" s="170">
        <v>94.892300000000006</v>
      </c>
      <c r="E1250" s="74" t="str">
        <f t="shared" si="68"/>
        <v>Orion New Zealand Limited</v>
      </c>
      <c r="F1250" s="74" t="str">
        <f t="shared" si="64"/>
        <v>Selwyn District</v>
      </c>
      <c r="G1250" s="74" t="str">
        <f t="shared" si="65"/>
        <v>Canterbury</v>
      </c>
      <c r="I1250" s="74" t="str">
        <f t="shared" si="66"/>
        <v>Canterbury</v>
      </c>
      <c r="J1250" s="74" t="str">
        <f t="shared" si="67"/>
        <v>Orion</v>
      </c>
    </row>
    <row r="1251" spans="1:10" s="74" customFormat="1">
      <c r="A1251" s="167">
        <v>2009</v>
      </c>
      <c r="B1251" s="167" t="s">
        <v>208</v>
      </c>
      <c r="C1251" s="167">
        <v>365</v>
      </c>
      <c r="D1251" s="170">
        <v>86.634</v>
      </c>
      <c r="E1251" s="74" t="str">
        <f t="shared" si="68"/>
        <v>Orion New Zealand Limited</v>
      </c>
      <c r="F1251" s="74" t="str">
        <f t="shared" si="64"/>
        <v>Selwyn District</v>
      </c>
      <c r="G1251" s="74" t="str">
        <f t="shared" si="65"/>
        <v>Canterbury</v>
      </c>
      <c r="I1251" s="74" t="str">
        <f t="shared" si="66"/>
        <v>Canterbury</v>
      </c>
      <c r="J1251" s="74" t="str">
        <f t="shared" si="67"/>
        <v>Orion</v>
      </c>
    </row>
    <row r="1252" spans="1:10" s="74" customFormat="1">
      <c r="A1252" s="167">
        <v>2010</v>
      </c>
      <c r="B1252" s="167" t="s">
        <v>208</v>
      </c>
      <c r="C1252" s="167">
        <v>365</v>
      </c>
      <c r="D1252" s="170">
        <v>95.761150000000001</v>
      </c>
      <c r="E1252" s="74" t="str">
        <f t="shared" si="68"/>
        <v>Orion New Zealand Limited</v>
      </c>
      <c r="F1252" s="74" t="str">
        <f t="shared" si="64"/>
        <v>Selwyn District</v>
      </c>
      <c r="G1252" s="74" t="str">
        <f t="shared" si="65"/>
        <v>Canterbury</v>
      </c>
      <c r="I1252" s="74" t="str">
        <f t="shared" si="66"/>
        <v>Canterbury</v>
      </c>
      <c r="J1252" s="74" t="str">
        <f t="shared" si="67"/>
        <v>Orion</v>
      </c>
    </row>
    <row r="1253" spans="1:10" s="74" customFormat="1">
      <c r="A1253" s="167">
        <v>2011</v>
      </c>
      <c r="B1253" s="167" t="s">
        <v>208</v>
      </c>
      <c r="C1253" s="167">
        <v>181</v>
      </c>
      <c r="D1253" s="170">
        <v>40.419049999999999</v>
      </c>
      <c r="E1253" s="74" t="str">
        <f t="shared" si="68"/>
        <v>Orion New Zealand Limited</v>
      </c>
      <c r="F1253" s="74" t="str">
        <f t="shared" si="64"/>
        <v>Selwyn District</v>
      </c>
      <c r="G1253" s="74" t="str">
        <f t="shared" si="65"/>
        <v>Canterbury</v>
      </c>
      <c r="I1253" s="74" t="str">
        <f t="shared" si="66"/>
        <v>Canterbury</v>
      </c>
      <c r="J1253" s="74" t="str">
        <f t="shared" si="67"/>
        <v>Orion</v>
      </c>
    </row>
    <row r="1254" spans="1:10" s="74" customFormat="1">
      <c r="A1254" s="167">
        <v>2001</v>
      </c>
      <c r="B1254" s="167" t="s">
        <v>209</v>
      </c>
      <c r="C1254" s="167">
        <v>122</v>
      </c>
      <c r="D1254" s="170">
        <v>7.1997499999999999</v>
      </c>
      <c r="E1254" s="74" t="str">
        <f t="shared" si="68"/>
        <v>Orion New Zealand Limited</v>
      </c>
      <c r="F1254" s="74" t="str">
        <f t="shared" si="64"/>
        <v>Selwyn District</v>
      </c>
      <c r="G1254" s="74" t="str">
        <f t="shared" si="65"/>
        <v>Canterbury</v>
      </c>
      <c r="I1254" s="74" t="str">
        <f t="shared" si="66"/>
        <v>Canterbury</v>
      </c>
      <c r="J1254" s="74" t="str">
        <f t="shared" si="67"/>
        <v>Orion</v>
      </c>
    </row>
    <row r="1255" spans="1:10" s="74" customFormat="1">
      <c r="A1255" s="167">
        <v>2002</v>
      </c>
      <c r="B1255" s="167" t="s">
        <v>209</v>
      </c>
      <c r="C1255" s="167">
        <v>365</v>
      </c>
      <c r="D1255" s="170">
        <v>28.036049999999999</v>
      </c>
      <c r="E1255" s="74" t="str">
        <f t="shared" si="68"/>
        <v>Orion New Zealand Limited</v>
      </c>
      <c r="F1255" s="74" t="str">
        <f t="shared" si="64"/>
        <v>Selwyn District</v>
      </c>
      <c r="G1255" s="74" t="str">
        <f t="shared" si="65"/>
        <v>Canterbury</v>
      </c>
      <c r="I1255" s="74" t="str">
        <f t="shared" si="66"/>
        <v>Canterbury</v>
      </c>
      <c r="J1255" s="74" t="str">
        <f t="shared" si="67"/>
        <v>Orion</v>
      </c>
    </row>
    <row r="1256" spans="1:10" s="74" customFormat="1">
      <c r="A1256" s="167">
        <v>2003</v>
      </c>
      <c r="B1256" s="167" t="s">
        <v>209</v>
      </c>
      <c r="C1256" s="167">
        <v>365</v>
      </c>
      <c r="D1256" s="170">
        <v>46.965049999999998</v>
      </c>
      <c r="E1256" s="74" t="str">
        <f t="shared" si="68"/>
        <v>Orion New Zealand Limited</v>
      </c>
      <c r="F1256" s="74" t="str">
        <f t="shared" ref="F1256:F1319" si="69">IF(ISNA(VLOOKUP(B1256,$A$338:$D$525,2,FALSE)),"NOTFOUND",VLOOKUP(B1256,$A$338:$D$525,2,FALSE))</f>
        <v>Selwyn District</v>
      </c>
      <c r="G1256" s="74" t="str">
        <f t="shared" ref="G1256:G1319" si="70">IF(ISNA(VLOOKUP(B1256,$A$338:$D$525,3,FALSE)),"NOTFOUND",VLOOKUP(B1256,$A$338:$D$525,3,FALSE))</f>
        <v>Canterbury</v>
      </c>
      <c r="I1256" s="74" t="str">
        <f t="shared" ref="I1256:I1319" si="71">IF(ISNA(VLOOKUP(B1256,$A$338:$E$525,5,FALSE)),"NOTFOUND",(VLOOKUP(B1256,$A$338:$E$525,5,FALSE)))</f>
        <v>Canterbury</v>
      </c>
      <c r="J1256" s="74" t="str">
        <f t="shared" ref="J1256:J1319" si="72">IF(ISNA(VLOOKUP(E1256,$A$528:$B$545,2,FALSE)),"NOTFOUND",VLOOKUP(E1256,$A$528:$B$545,2,FALSE))</f>
        <v>Orion</v>
      </c>
    </row>
    <row r="1257" spans="1:10" s="74" customFormat="1">
      <c r="A1257" s="167">
        <v>2004</v>
      </c>
      <c r="B1257" s="167" t="s">
        <v>209</v>
      </c>
      <c r="C1257" s="167">
        <v>366</v>
      </c>
      <c r="D1257" s="170">
        <v>44.6006</v>
      </c>
      <c r="E1257" s="74" t="str">
        <f t="shared" si="68"/>
        <v>Orion New Zealand Limited</v>
      </c>
      <c r="F1257" s="74" t="str">
        <f t="shared" si="69"/>
        <v>Selwyn District</v>
      </c>
      <c r="G1257" s="74" t="str">
        <f t="shared" si="70"/>
        <v>Canterbury</v>
      </c>
      <c r="I1257" s="74" t="str">
        <f t="shared" si="71"/>
        <v>Canterbury</v>
      </c>
      <c r="J1257" s="74" t="str">
        <f t="shared" si="72"/>
        <v>Orion</v>
      </c>
    </row>
    <row r="1258" spans="1:10" s="74" customFormat="1">
      <c r="A1258" s="167">
        <v>2005</v>
      </c>
      <c r="B1258" s="167" t="s">
        <v>209</v>
      </c>
      <c r="C1258" s="167">
        <v>365</v>
      </c>
      <c r="D1258" s="170">
        <v>65.473050000000001</v>
      </c>
      <c r="E1258" s="74" t="str">
        <f t="shared" si="68"/>
        <v>Orion New Zealand Limited</v>
      </c>
      <c r="F1258" s="74" t="str">
        <f t="shared" si="69"/>
        <v>Selwyn District</v>
      </c>
      <c r="G1258" s="74" t="str">
        <f t="shared" si="70"/>
        <v>Canterbury</v>
      </c>
      <c r="I1258" s="74" t="str">
        <f t="shared" si="71"/>
        <v>Canterbury</v>
      </c>
      <c r="J1258" s="74" t="str">
        <f t="shared" si="72"/>
        <v>Orion</v>
      </c>
    </row>
    <row r="1259" spans="1:10" s="74" customFormat="1">
      <c r="A1259" s="167">
        <v>2006</v>
      </c>
      <c r="B1259" s="167" t="s">
        <v>209</v>
      </c>
      <c r="C1259" s="167">
        <v>365</v>
      </c>
      <c r="D1259" s="170">
        <v>75.677599999999998</v>
      </c>
      <c r="E1259" s="74" t="str">
        <f t="shared" si="68"/>
        <v>Orion New Zealand Limited</v>
      </c>
      <c r="F1259" s="74" t="str">
        <f t="shared" si="69"/>
        <v>Selwyn District</v>
      </c>
      <c r="G1259" s="74" t="str">
        <f t="shared" si="70"/>
        <v>Canterbury</v>
      </c>
      <c r="I1259" s="74" t="str">
        <f t="shared" si="71"/>
        <v>Canterbury</v>
      </c>
      <c r="J1259" s="74" t="str">
        <f t="shared" si="72"/>
        <v>Orion</v>
      </c>
    </row>
    <row r="1260" spans="1:10" s="74" customFormat="1">
      <c r="A1260" s="167">
        <v>2007</v>
      </c>
      <c r="B1260" s="167" t="s">
        <v>209</v>
      </c>
      <c r="C1260" s="167">
        <v>365</v>
      </c>
      <c r="D1260" s="170">
        <v>77.824349999999995</v>
      </c>
      <c r="E1260" s="74" t="str">
        <f t="shared" si="68"/>
        <v>Orion New Zealand Limited</v>
      </c>
      <c r="F1260" s="74" t="str">
        <f t="shared" si="69"/>
        <v>Selwyn District</v>
      </c>
      <c r="G1260" s="74" t="str">
        <f t="shared" si="70"/>
        <v>Canterbury</v>
      </c>
      <c r="I1260" s="74" t="str">
        <f t="shared" si="71"/>
        <v>Canterbury</v>
      </c>
      <c r="J1260" s="74" t="str">
        <f t="shared" si="72"/>
        <v>Orion</v>
      </c>
    </row>
    <row r="1261" spans="1:10" s="74" customFormat="1">
      <c r="A1261" s="167">
        <v>2008</v>
      </c>
      <c r="B1261" s="167" t="s">
        <v>209</v>
      </c>
      <c r="C1261" s="167">
        <v>366</v>
      </c>
      <c r="D1261" s="170">
        <v>79.487549999999999</v>
      </c>
      <c r="E1261" s="74" t="str">
        <f t="shared" si="68"/>
        <v>Orion New Zealand Limited</v>
      </c>
      <c r="F1261" s="74" t="str">
        <f t="shared" si="69"/>
        <v>Selwyn District</v>
      </c>
      <c r="G1261" s="74" t="str">
        <f t="shared" si="70"/>
        <v>Canterbury</v>
      </c>
      <c r="I1261" s="74" t="str">
        <f t="shared" si="71"/>
        <v>Canterbury</v>
      </c>
      <c r="J1261" s="74" t="str">
        <f t="shared" si="72"/>
        <v>Orion</v>
      </c>
    </row>
    <row r="1262" spans="1:10" s="74" customFormat="1">
      <c r="A1262" s="167">
        <v>2009</v>
      </c>
      <c r="B1262" s="167" t="s">
        <v>209</v>
      </c>
      <c r="C1262" s="167">
        <v>365</v>
      </c>
      <c r="D1262" s="170">
        <v>65.501099999999994</v>
      </c>
      <c r="E1262" s="74" t="str">
        <f t="shared" si="68"/>
        <v>Orion New Zealand Limited</v>
      </c>
      <c r="F1262" s="74" t="str">
        <f t="shared" si="69"/>
        <v>Selwyn District</v>
      </c>
      <c r="G1262" s="74" t="str">
        <f t="shared" si="70"/>
        <v>Canterbury</v>
      </c>
      <c r="I1262" s="74" t="str">
        <f t="shared" si="71"/>
        <v>Canterbury</v>
      </c>
      <c r="J1262" s="74" t="str">
        <f t="shared" si="72"/>
        <v>Orion</v>
      </c>
    </row>
    <row r="1263" spans="1:10" s="74" customFormat="1">
      <c r="A1263" s="167">
        <v>2010</v>
      </c>
      <c r="B1263" s="167" t="s">
        <v>209</v>
      </c>
      <c r="C1263" s="167">
        <v>365</v>
      </c>
      <c r="D1263" s="170">
        <v>80.532399999999996</v>
      </c>
      <c r="E1263" s="74" t="str">
        <f t="shared" si="68"/>
        <v>Orion New Zealand Limited</v>
      </c>
      <c r="F1263" s="74" t="str">
        <f t="shared" si="69"/>
        <v>Selwyn District</v>
      </c>
      <c r="G1263" s="74" t="str">
        <f t="shared" si="70"/>
        <v>Canterbury</v>
      </c>
      <c r="I1263" s="74" t="str">
        <f t="shared" si="71"/>
        <v>Canterbury</v>
      </c>
      <c r="J1263" s="74" t="str">
        <f t="shared" si="72"/>
        <v>Orion</v>
      </c>
    </row>
    <row r="1264" spans="1:10" s="74" customFormat="1">
      <c r="A1264" s="167">
        <v>2011</v>
      </c>
      <c r="B1264" s="167" t="s">
        <v>209</v>
      </c>
      <c r="C1264" s="167">
        <v>181</v>
      </c>
      <c r="D1264" s="170">
        <v>33.897150000000003</v>
      </c>
      <c r="E1264" s="74" t="str">
        <f t="shared" si="68"/>
        <v>Orion New Zealand Limited</v>
      </c>
      <c r="F1264" s="74" t="str">
        <f t="shared" si="69"/>
        <v>Selwyn District</v>
      </c>
      <c r="G1264" s="74" t="str">
        <f t="shared" si="70"/>
        <v>Canterbury</v>
      </c>
      <c r="I1264" s="74" t="str">
        <f t="shared" si="71"/>
        <v>Canterbury</v>
      </c>
      <c r="J1264" s="74" t="str">
        <f t="shared" si="72"/>
        <v>Orion</v>
      </c>
    </row>
    <row r="1265" spans="1:10" s="74" customFormat="1">
      <c r="A1265" s="167">
        <v>2000</v>
      </c>
      <c r="B1265" s="167" t="s">
        <v>210</v>
      </c>
      <c r="C1265" s="167">
        <v>366</v>
      </c>
      <c r="D1265" s="170">
        <v>110.81014999999999</v>
      </c>
      <c r="E1265" s="74" t="str">
        <f t="shared" si="68"/>
        <v>The Lines Company</v>
      </c>
      <c r="F1265" s="74" t="str">
        <f t="shared" si="69"/>
        <v>Waitomo District</v>
      </c>
      <c r="G1265" s="74" t="str">
        <f t="shared" si="70"/>
        <v>Waikato</v>
      </c>
      <c r="I1265" s="74" t="str">
        <f t="shared" si="71"/>
        <v>Waikato</v>
      </c>
      <c r="J1265" s="74" t="str">
        <f t="shared" si="72"/>
        <v>The Lines Company</v>
      </c>
    </row>
    <row r="1266" spans="1:10" s="74" customFormat="1">
      <c r="A1266" s="167">
        <v>2001</v>
      </c>
      <c r="B1266" s="167" t="s">
        <v>210</v>
      </c>
      <c r="C1266" s="167">
        <v>365</v>
      </c>
      <c r="D1266" s="170">
        <v>106.6721</v>
      </c>
      <c r="E1266" s="74" t="str">
        <f t="shared" si="68"/>
        <v>The Lines Company</v>
      </c>
      <c r="F1266" s="74" t="str">
        <f t="shared" si="69"/>
        <v>Waitomo District</v>
      </c>
      <c r="G1266" s="74" t="str">
        <f t="shared" si="70"/>
        <v>Waikato</v>
      </c>
      <c r="I1266" s="74" t="str">
        <f t="shared" si="71"/>
        <v>Waikato</v>
      </c>
      <c r="J1266" s="74" t="str">
        <f t="shared" si="72"/>
        <v>The Lines Company</v>
      </c>
    </row>
    <row r="1267" spans="1:10" s="74" customFormat="1">
      <c r="A1267" s="167">
        <v>2002</v>
      </c>
      <c r="B1267" s="167" t="s">
        <v>210</v>
      </c>
      <c r="C1267" s="167">
        <v>365</v>
      </c>
      <c r="D1267" s="170">
        <v>108.68785</v>
      </c>
      <c r="E1267" s="74" t="str">
        <f t="shared" si="68"/>
        <v>The Lines Company</v>
      </c>
      <c r="F1267" s="74" t="str">
        <f t="shared" si="69"/>
        <v>Waitomo District</v>
      </c>
      <c r="G1267" s="74" t="str">
        <f t="shared" si="70"/>
        <v>Waikato</v>
      </c>
      <c r="I1267" s="74" t="str">
        <f t="shared" si="71"/>
        <v>Waikato</v>
      </c>
      <c r="J1267" s="74" t="str">
        <f t="shared" si="72"/>
        <v>The Lines Company</v>
      </c>
    </row>
    <row r="1268" spans="1:10" s="74" customFormat="1">
      <c r="A1268" s="167">
        <v>2003</v>
      </c>
      <c r="B1268" s="167" t="s">
        <v>210</v>
      </c>
      <c r="C1268" s="167">
        <v>365</v>
      </c>
      <c r="D1268" s="170">
        <v>110.01439999999999</v>
      </c>
      <c r="E1268" s="74" t="str">
        <f t="shared" si="68"/>
        <v>The Lines Company</v>
      </c>
      <c r="F1268" s="74" t="str">
        <f t="shared" si="69"/>
        <v>Waitomo District</v>
      </c>
      <c r="G1268" s="74" t="str">
        <f t="shared" si="70"/>
        <v>Waikato</v>
      </c>
      <c r="I1268" s="74" t="str">
        <f t="shared" si="71"/>
        <v>Waikato</v>
      </c>
      <c r="J1268" s="74" t="str">
        <f t="shared" si="72"/>
        <v>The Lines Company</v>
      </c>
    </row>
    <row r="1269" spans="1:10" s="74" customFormat="1">
      <c r="A1269" s="167">
        <v>2004</v>
      </c>
      <c r="B1269" s="167" t="s">
        <v>210</v>
      </c>
      <c r="C1269" s="167">
        <v>366</v>
      </c>
      <c r="D1269" s="170">
        <v>115.60599999999999</v>
      </c>
      <c r="E1269" s="74" t="str">
        <f t="shared" si="68"/>
        <v>The Lines Company</v>
      </c>
      <c r="F1269" s="74" t="str">
        <f t="shared" si="69"/>
        <v>Waitomo District</v>
      </c>
      <c r="G1269" s="74" t="str">
        <f t="shared" si="70"/>
        <v>Waikato</v>
      </c>
      <c r="I1269" s="74" t="str">
        <f t="shared" si="71"/>
        <v>Waikato</v>
      </c>
      <c r="J1269" s="74" t="str">
        <f t="shared" si="72"/>
        <v>The Lines Company</v>
      </c>
    </row>
    <row r="1270" spans="1:10" s="74" customFormat="1">
      <c r="A1270" s="167">
        <v>2005</v>
      </c>
      <c r="B1270" s="167" t="s">
        <v>210</v>
      </c>
      <c r="C1270" s="167">
        <v>365</v>
      </c>
      <c r="D1270" s="170">
        <v>125.4346</v>
      </c>
      <c r="E1270" s="74" t="str">
        <f t="shared" si="68"/>
        <v>The Lines Company</v>
      </c>
      <c r="F1270" s="74" t="str">
        <f t="shared" si="69"/>
        <v>Waitomo District</v>
      </c>
      <c r="G1270" s="74" t="str">
        <f t="shared" si="70"/>
        <v>Waikato</v>
      </c>
      <c r="I1270" s="74" t="str">
        <f t="shared" si="71"/>
        <v>Waikato</v>
      </c>
      <c r="J1270" s="74" t="str">
        <f t="shared" si="72"/>
        <v>The Lines Company</v>
      </c>
    </row>
    <row r="1271" spans="1:10" s="74" customFormat="1">
      <c r="A1271" s="167">
        <v>2006</v>
      </c>
      <c r="B1271" s="167" t="s">
        <v>210</v>
      </c>
      <c r="C1271" s="167">
        <v>365</v>
      </c>
      <c r="D1271" s="170">
        <v>121.69015</v>
      </c>
      <c r="E1271" s="74" t="str">
        <f t="shared" si="68"/>
        <v>The Lines Company</v>
      </c>
      <c r="F1271" s="74" t="str">
        <f t="shared" si="69"/>
        <v>Waitomo District</v>
      </c>
      <c r="G1271" s="74" t="str">
        <f t="shared" si="70"/>
        <v>Waikato</v>
      </c>
      <c r="I1271" s="74" t="str">
        <f t="shared" si="71"/>
        <v>Waikato</v>
      </c>
      <c r="J1271" s="74" t="str">
        <f t="shared" si="72"/>
        <v>The Lines Company</v>
      </c>
    </row>
    <row r="1272" spans="1:10" s="74" customFormat="1">
      <c r="A1272" s="167">
        <v>2007</v>
      </c>
      <c r="B1272" s="167" t="s">
        <v>210</v>
      </c>
      <c r="C1272" s="167">
        <v>365</v>
      </c>
      <c r="D1272" s="170">
        <v>132.04640000000001</v>
      </c>
      <c r="E1272" s="74" t="str">
        <f t="shared" si="68"/>
        <v>The Lines Company</v>
      </c>
      <c r="F1272" s="74" t="str">
        <f t="shared" si="69"/>
        <v>Waitomo District</v>
      </c>
      <c r="G1272" s="74" t="str">
        <f t="shared" si="70"/>
        <v>Waikato</v>
      </c>
      <c r="I1272" s="74" t="str">
        <f t="shared" si="71"/>
        <v>Waikato</v>
      </c>
      <c r="J1272" s="74" t="str">
        <f t="shared" si="72"/>
        <v>The Lines Company</v>
      </c>
    </row>
    <row r="1273" spans="1:10" s="74" customFormat="1">
      <c r="A1273" s="167">
        <v>2008</v>
      </c>
      <c r="B1273" s="167" t="s">
        <v>210</v>
      </c>
      <c r="C1273" s="167">
        <v>366</v>
      </c>
      <c r="D1273" s="170">
        <v>134.30090000000001</v>
      </c>
      <c r="E1273" s="74" t="str">
        <f t="shared" si="68"/>
        <v>The Lines Company</v>
      </c>
      <c r="F1273" s="74" t="str">
        <f t="shared" si="69"/>
        <v>Waitomo District</v>
      </c>
      <c r="G1273" s="74" t="str">
        <f t="shared" si="70"/>
        <v>Waikato</v>
      </c>
      <c r="I1273" s="74" t="str">
        <f t="shared" si="71"/>
        <v>Waikato</v>
      </c>
      <c r="J1273" s="74" t="str">
        <f t="shared" si="72"/>
        <v>The Lines Company</v>
      </c>
    </row>
    <row r="1274" spans="1:10" s="74" customFormat="1">
      <c r="A1274" s="167">
        <v>2009</v>
      </c>
      <c r="B1274" s="167" t="s">
        <v>210</v>
      </c>
      <c r="C1274" s="167">
        <v>365</v>
      </c>
      <c r="D1274" s="170">
        <v>131.02780000000001</v>
      </c>
      <c r="E1274" s="74" t="str">
        <f t="shared" si="68"/>
        <v>The Lines Company</v>
      </c>
      <c r="F1274" s="74" t="str">
        <f t="shared" si="69"/>
        <v>Waitomo District</v>
      </c>
      <c r="G1274" s="74" t="str">
        <f t="shared" si="70"/>
        <v>Waikato</v>
      </c>
      <c r="I1274" s="74" t="str">
        <f t="shared" si="71"/>
        <v>Waikato</v>
      </c>
      <c r="J1274" s="74" t="str">
        <f t="shared" si="72"/>
        <v>The Lines Company</v>
      </c>
    </row>
    <row r="1275" spans="1:10" s="74" customFormat="1">
      <c r="A1275" s="167">
        <v>2010</v>
      </c>
      <c r="B1275" s="167" t="s">
        <v>210</v>
      </c>
      <c r="C1275" s="167">
        <v>365</v>
      </c>
      <c r="D1275" s="170">
        <v>135.24875</v>
      </c>
      <c r="E1275" s="74" t="str">
        <f t="shared" si="68"/>
        <v>The Lines Company</v>
      </c>
      <c r="F1275" s="74" t="str">
        <f t="shared" si="69"/>
        <v>Waitomo District</v>
      </c>
      <c r="G1275" s="74" t="str">
        <f t="shared" si="70"/>
        <v>Waikato</v>
      </c>
      <c r="I1275" s="74" t="str">
        <f t="shared" si="71"/>
        <v>Waikato</v>
      </c>
      <c r="J1275" s="74" t="str">
        <f t="shared" si="72"/>
        <v>The Lines Company</v>
      </c>
    </row>
    <row r="1276" spans="1:10" s="74" customFormat="1">
      <c r="A1276" s="167">
        <v>2011</v>
      </c>
      <c r="B1276" s="167" t="s">
        <v>210</v>
      </c>
      <c r="C1276" s="167">
        <v>181</v>
      </c>
      <c r="D1276" s="170">
        <v>61.202599999999997</v>
      </c>
      <c r="E1276" s="74" t="str">
        <f t="shared" si="68"/>
        <v>The Lines Company</v>
      </c>
      <c r="F1276" s="74" t="str">
        <f t="shared" si="69"/>
        <v>Waitomo District</v>
      </c>
      <c r="G1276" s="74" t="str">
        <f t="shared" si="70"/>
        <v>Waikato</v>
      </c>
      <c r="I1276" s="74" t="str">
        <f t="shared" si="71"/>
        <v>Waikato</v>
      </c>
      <c r="J1276" s="74" t="str">
        <f t="shared" si="72"/>
        <v>The Lines Company</v>
      </c>
    </row>
    <row r="1277" spans="1:10" s="74" customFormat="1">
      <c r="A1277" s="167">
        <v>2000</v>
      </c>
      <c r="B1277" s="167" t="s">
        <v>211</v>
      </c>
      <c r="C1277" s="167">
        <v>366</v>
      </c>
      <c r="D1277" s="170">
        <v>75.73</v>
      </c>
      <c r="E1277" s="74" t="str">
        <f t="shared" si="68"/>
        <v>Powerco Ltd</v>
      </c>
      <c r="F1277" s="74" t="str">
        <f t="shared" si="69"/>
        <v>New Plymouth District</v>
      </c>
      <c r="G1277" s="74" t="str">
        <f t="shared" si="70"/>
        <v>Taranaki</v>
      </c>
      <c r="I1277" s="74" t="str">
        <f t="shared" si="71"/>
        <v>Taranaki</v>
      </c>
      <c r="J1277" s="74" t="str">
        <f t="shared" si="72"/>
        <v>Powerco</v>
      </c>
    </row>
    <row r="1278" spans="1:10" s="74" customFormat="1">
      <c r="A1278" s="167">
        <v>2001</v>
      </c>
      <c r="B1278" s="167" t="s">
        <v>211</v>
      </c>
      <c r="C1278" s="167">
        <v>365</v>
      </c>
      <c r="D1278" s="170">
        <v>75.274600000000007</v>
      </c>
      <c r="E1278" s="74" t="str">
        <f t="shared" si="68"/>
        <v>Powerco Ltd</v>
      </c>
      <c r="F1278" s="74" t="str">
        <f t="shared" si="69"/>
        <v>New Plymouth District</v>
      </c>
      <c r="G1278" s="74" t="str">
        <f t="shared" si="70"/>
        <v>Taranaki</v>
      </c>
      <c r="I1278" s="74" t="str">
        <f t="shared" si="71"/>
        <v>Taranaki</v>
      </c>
      <c r="J1278" s="74" t="str">
        <f t="shared" si="72"/>
        <v>Powerco</v>
      </c>
    </row>
    <row r="1279" spans="1:10" s="74" customFormat="1">
      <c r="A1279" s="167">
        <v>2002</v>
      </c>
      <c r="B1279" s="167" t="s">
        <v>211</v>
      </c>
      <c r="C1279" s="167">
        <v>365</v>
      </c>
      <c r="D1279" s="170">
        <v>76.008899999999997</v>
      </c>
      <c r="E1279" s="74" t="str">
        <f t="shared" si="68"/>
        <v>Powerco Ltd</v>
      </c>
      <c r="F1279" s="74" t="str">
        <f t="shared" si="69"/>
        <v>New Plymouth District</v>
      </c>
      <c r="G1279" s="74" t="str">
        <f t="shared" si="70"/>
        <v>Taranaki</v>
      </c>
      <c r="I1279" s="74" t="str">
        <f t="shared" si="71"/>
        <v>Taranaki</v>
      </c>
      <c r="J1279" s="74" t="str">
        <f t="shared" si="72"/>
        <v>Powerco</v>
      </c>
    </row>
    <row r="1280" spans="1:10" s="74" customFormat="1">
      <c r="A1280" s="167">
        <v>2003</v>
      </c>
      <c r="B1280" s="167" t="s">
        <v>211</v>
      </c>
      <c r="C1280" s="167">
        <v>365</v>
      </c>
      <c r="D1280" s="170">
        <v>63.140799999999999</v>
      </c>
      <c r="E1280" s="74" t="str">
        <f t="shared" si="68"/>
        <v>Powerco Ltd</v>
      </c>
      <c r="F1280" s="74" t="str">
        <f t="shared" si="69"/>
        <v>New Plymouth District</v>
      </c>
      <c r="G1280" s="74" t="str">
        <f t="shared" si="70"/>
        <v>Taranaki</v>
      </c>
      <c r="I1280" s="74" t="str">
        <f t="shared" si="71"/>
        <v>Taranaki</v>
      </c>
      <c r="J1280" s="74" t="str">
        <f t="shared" si="72"/>
        <v>Powerco</v>
      </c>
    </row>
    <row r="1281" spans="1:10" s="74" customFormat="1">
      <c r="A1281" s="167">
        <v>2004</v>
      </c>
      <c r="B1281" s="167" t="s">
        <v>211</v>
      </c>
      <c r="C1281" s="167">
        <v>366</v>
      </c>
      <c r="D1281" s="170">
        <v>65.1404</v>
      </c>
      <c r="E1281" s="74" t="str">
        <f t="shared" si="68"/>
        <v>Powerco Ltd</v>
      </c>
      <c r="F1281" s="74" t="str">
        <f t="shared" si="69"/>
        <v>New Plymouth District</v>
      </c>
      <c r="G1281" s="74" t="str">
        <f t="shared" si="70"/>
        <v>Taranaki</v>
      </c>
      <c r="I1281" s="74" t="str">
        <f t="shared" si="71"/>
        <v>Taranaki</v>
      </c>
      <c r="J1281" s="74" t="str">
        <f t="shared" si="72"/>
        <v>Powerco</v>
      </c>
    </row>
    <row r="1282" spans="1:10" s="74" customFormat="1">
      <c r="A1282" s="167">
        <v>2005</v>
      </c>
      <c r="B1282" s="167" t="s">
        <v>211</v>
      </c>
      <c r="C1282" s="167">
        <v>365</v>
      </c>
      <c r="D1282" s="170">
        <v>64.795199999999994</v>
      </c>
      <c r="E1282" s="74" t="str">
        <f t="shared" si="68"/>
        <v>Powerco Ltd</v>
      </c>
      <c r="F1282" s="74" t="str">
        <f t="shared" si="69"/>
        <v>New Plymouth District</v>
      </c>
      <c r="G1282" s="74" t="str">
        <f t="shared" si="70"/>
        <v>Taranaki</v>
      </c>
      <c r="I1282" s="74" t="str">
        <f t="shared" si="71"/>
        <v>Taranaki</v>
      </c>
      <c r="J1282" s="74" t="str">
        <f t="shared" si="72"/>
        <v>Powerco</v>
      </c>
    </row>
    <row r="1283" spans="1:10" s="74" customFormat="1">
      <c r="A1283" s="167">
        <v>2006</v>
      </c>
      <c r="B1283" s="167" t="s">
        <v>211</v>
      </c>
      <c r="C1283" s="167">
        <v>365</v>
      </c>
      <c r="D1283" s="170">
        <v>71.754400000000004</v>
      </c>
      <c r="E1283" s="74" t="str">
        <f t="shared" si="68"/>
        <v>Powerco Ltd</v>
      </c>
      <c r="F1283" s="74" t="str">
        <f t="shared" si="69"/>
        <v>New Plymouth District</v>
      </c>
      <c r="G1283" s="74" t="str">
        <f t="shared" si="70"/>
        <v>Taranaki</v>
      </c>
      <c r="I1283" s="74" t="str">
        <f t="shared" si="71"/>
        <v>Taranaki</v>
      </c>
      <c r="J1283" s="74" t="str">
        <f t="shared" si="72"/>
        <v>Powerco</v>
      </c>
    </row>
    <row r="1284" spans="1:10" s="74" customFormat="1">
      <c r="A1284" s="167">
        <v>2007</v>
      </c>
      <c r="B1284" s="167" t="s">
        <v>211</v>
      </c>
      <c r="C1284" s="167">
        <v>365</v>
      </c>
      <c r="D1284" s="170">
        <v>85.696749999999994</v>
      </c>
      <c r="E1284" s="74" t="str">
        <f t="shared" si="68"/>
        <v>Powerco Ltd</v>
      </c>
      <c r="F1284" s="74" t="str">
        <f t="shared" si="69"/>
        <v>New Plymouth District</v>
      </c>
      <c r="G1284" s="74" t="str">
        <f t="shared" si="70"/>
        <v>Taranaki</v>
      </c>
      <c r="I1284" s="74" t="str">
        <f t="shared" si="71"/>
        <v>Taranaki</v>
      </c>
      <c r="J1284" s="74" t="str">
        <f t="shared" si="72"/>
        <v>Powerco</v>
      </c>
    </row>
    <row r="1285" spans="1:10" s="74" customFormat="1">
      <c r="A1285" s="167">
        <v>2008</v>
      </c>
      <c r="B1285" s="167" t="s">
        <v>211</v>
      </c>
      <c r="C1285" s="167">
        <v>366</v>
      </c>
      <c r="D1285" s="170">
        <v>69.2179</v>
      </c>
      <c r="E1285" s="74" t="str">
        <f t="shared" si="68"/>
        <v>Powerco Ltd</v>
      </c>
      <c r="F1285" s="74" t="str">
        <f t="shared" si="69"/>
        <v>New Plymouth District</v>
      </c>
      <c r="G1285" s="74" t="str">
        <f t="shared" si="70"/>
        <v>Taranaki</v>
      </c>
      <c r="I1285" s="74" t="str">
        <f t="shared" si="71"/>
        <v>Taranaki</v>
      </c>
      <c r="J1285" s="74" t="str">
        <f t="shared" si="72"/>
        <v>Powerco</v>
      </c>
    </row>
    <row r="1286" spans="1:10" s="74" customFormat="1">
      <c r="A1286" s="167">
        <v>2009</v>
      </c>
      <c r="B1286" s="167" t="s">
        <v>211</v>
      </c>
      <c r="C1286" s="167">
        <v>365</v>
      </c>
      <c r="D1286" s="170">
        <v>18.538250000000001</v>
      </c>
      <c r="E1286" s="74" t="str">
        <f t="shared" si="68"/>
        <v>Powerco Ltd</v>
      </c>
      <c r="F1286" s="74" t="str">
        <f t="shared" si="69"/>
        <v>New Plymouth District</v>
      </c>
      <c r="G1286" s="74" t="str">
        <f t="shared" si="70"/>
        <v>Taranaki</v>
      </c>
      <c r="I1286" s="74" t="str">
        <f t="shared" si="71"/>
        <v>Taranaki</v>
      </c>
      <c r="J1286" s="74" t="str">
        <f t="shared" si="72"/>
        <v>Powerco</v>
      </c>
    </row>
    <row r="1287" spans="1:10" s="74" customFormat="1">
      <c r="A1287" s="167">
        <v>2010</v>
      </c>
      <c r="B1287" s="167" t="s">
        <v>211</v>
      </c>
      <c r="C1287" s="167">
        <v>365</v>
      </c>
      <c r="D1287" s="170">
        <v>14.844950000000001</v>
      </c>
      <c r="E1287" s="74" t="str">
        <f t="shared" si="68"/>
        <v>Powerco Ltd</v>
      </c>
      <c r="F1287" s="74" t="str">
        <f t="shared" si="69"/>
        <v>New Plymouth District</v>
      </c>
      <c r="G1287" s="74" t="str">
        <f t="shared" si="70"/>
        <v>Taranaki</v>
      </c>
      <c r="I1287" s="74" t="str">
        <f t="shared" si="71"/>
        <v>Taranaki</v>
      </c>
      <c r="J1287" s="74" t="str">
        <f t="shared" si="72"/>
        <v>Powerco</v>
      </c>
    </row>
    <row r="1288" spans="1:10" s="74" customFormat="1">
      <c r="A1288" s="167">
        <v>2011</v>
      </c>
      <c r="B1288" s="167" t="s">
        <v>211</v>
      </c>
      <c r="C1288" s="167">
        <v>181</v>
      </c>
      <c r="D1288" s="170">
        <v>17.55255</v>
      </c>
      <c r="E1288" s="74" t="str">
        <f t="shared" si="68"/>
        <v>Powerco Ltd</v>
      </c>
      <c r="F1288" s="74" t="str">
        <f t="shared" si="69"/>
        <v>New Plymouth District</v>
      </c>
      <c r="G1288" s="74" t="str">
        <f t="shared" si="70"/>
        <v>Taranaki</v>
      </c>
      <c r="I1288" s="74" t="str">
        <f t="shared" si="71"/>
        <v>Taranaki</v>
      </c>
      <c r="J1288" s="74" t="str">
        <f t="shared" si="72"/>
        <v>Powerco</v>
      </c>
    </row>
    <row r="1289" spans="1:10" s="74" customFormat="1">
      <c r="A1289" s="167">
        <v>2000</v>
      </c>
      <c r="B1289" s="167" t="s">
        <v>212</v>
      </c>
      <c r="C1289" s="167">
        <v>366</v>
      </c>
      <c r="D1289" s="170">
        <v>149.2372</v>
      </c>
      <c r="E1289" s="74" t="str">
        <f t="shared" si="68"/>
        <v>Powerco Ltd</v>
      </c>
      <c r="F1289" s="74" t="str">
        <f t="shared" si="69"/>
        <v>South Taranaki District</v>
      </c>
      <c r="G1289" s="74" t="str">
        <f t="shared" si="70"/>
        <v>Taranaki</v>
      </c>
      <c r="I1289" s="74" t="str">
        <f t="shared" si="71"/>
        <v>Taranaki</v>
      </c>
      <c r="J1289" s="74" t="str">
        <f t="shared" si="72"/>
        <v>Powerco</v>
      </c>
    </row>
    <row r="1290" spans="1:10" s="74" customFormat="1">
      <c r="A1290" s="167">
        <v>2001</v>
      </c>
      <c r="B1290" s="167" t="s">
        <v>212</v>
      </c>
      <c r="C1290" s="167">
        <v>365</v>
      </c>
      <c r="D1290" s="170">
        <v>152.33975000000001</v>
      </c>
      <c r="E1290" s="74" t="str">
        <f t="shared" si="68"/>
        <v>Powerco Ltd</v>
      </c>
      <c r="F1290" s="74" t="str">
        <f t="shared" si="69"/>
        <v>South Taranaki District</v>
      </c>
      <c r="G1290" s="74" t="str">
        <f t="shared" si="70"/>
        <v>Taranaki</v>
      </c>
      <c r="I1290" s="74" t="str">
        <f t="shared" si="71"/>
        <v>Taranaki</v>
      </c>
      <c r="J1290" s="74" t="str">
        <f t="shared" si="72"/>
        <v>Powerco</v>
      </c>
    </row>
    <row r="1291" spans="1:10" s="74" customFormat="1">
      <c r="A1291" s="167">
        <v>2002</v>
      </c>
      <c r="B1291" s="167" t="s">
        <v>212</v>
      </c>
      <c r="C1291" s="167">
        <v>365</v>
      </c>
      <c r="D1291" s="170">
        <v>155.90504999999999</v>
      </c>
      <c r="E1291" s="74" t="str">
        <f t="shared" si="68"/>
        <v>Powerco Ltd</v>
      </c>
      <c r="F1291" s="74" t="str">
        <f t="shared" si="69"/>
        <v>South Taranaki District</v>
      </c>
      <c r="G1291" s="74" t="str">
        <f t="shared" si="70"/>
        <v>Taranaki</v>
      </c>
      <c r="I1291" s="74" t="str">
        <f t="shared" si="71"/>
        <v>Taranaki</v>
      </c>
      <c r="J1291" s="74" t="str">
        <f t="shared" si="72"/>
        <v>Powerco</v>
      </c>
    </row>
    <row r="1292" spans="1:10" s="74" customFormat="1">
      <c r="A1292" s="167">
        <v>2003</v>
      </c>
      <c r="B1292" s="167" t="s">
        <v>212</v>
      </c>
      <c r="C1292" s="167">
        <v>365</v>
      </c>
      <c r="D1292" s="170">
        <v>158.84100000000001</v>
      </c>
      <c r="E1292" s="74" t="str">
        <f t="shared" si="68"/>
        <v>Powerco Ltd</v>
      </c>
      <c r="F1292" s="74" t="str">
        <f t="shared" si="69"/>
        <v>South Taranaki District</v>
      </c>
      <c r="G1292" s="74" t="str">
        <f t="shared" si="70"/>
        <v>Taranaki</v>
      </c>
      <c r="I1292" s="74" t="str">
        <f t="shared" si="71"/>
        <v>Taranaki</v>
      </c>
      <c r="J1292" s="74" t="str">
        <f t="shared" si="72"/>
        <v>Powerco</v>
      </c>
    </row>
    <row r="1293" spans="1:10" s="74" customFormat="1">
      <c r="A1293" s="167">
        <v>2004</v>
      </c>
      <c r="B1293" s="167" t="s">
        <v>212</v>
      </c>
      <c r="C1293" s="167">
        <v>366</v>
      </c>
      <c r="D1293" s="170">
        <v>163.85595000000001</v>
      </c>
      <c r="E1293" s="74" t="str">
        <f t="shared" si="68"/>
        <v>Powerco Ltd</v>
      </c>
      <c r="F1293" s="74" t="str">
        <f t="shared" si="69"/>
        <v>South Taranaki District</v>
      </c>
      <c r="G1293" s="74" t="str">
        <f t="shared" si="70"/>
        <v>Taranaki</v>
      </c>
      <c r="I1293" s="74" t="str">
        <f t="shared" si="71"/>
        <v>Taranaki</v>
      </c>
      <c r="J1293" s="74" t="str">
        <f t="shared" si="72"/>
        <v>Powerco</v>
      </c>
    </row>
    <row r="1294" spans="1:10" s="74" customFormat="1">
      <c r="A1294" s="167">
        <v>2005</v>
      </c>
      <c r="B1294" s="167" t="s">
        <v>212</v>
      </c>
      <c r="C1294" s="167">
        <v>365</v>
      </c>
      <c r="D1294" s="170">
        <v>163.08519999999999</v>
      </c>
      <c r="E1294" s="74" t="str">
        <f t="shared" si="68"/>
        <v>Powerco Ltd</v>
      </c>
      <c r="F1294" s="74" t="str">
        <f t="shared" si="69"/>
        <v>South Taranaki District</v>
      </c>
      <c r="G1294" s="74" t="str">
        <f t="shared" si="70"/>
        <v>Taranaki</v>
      </c>
      <c r="I1294" s="74" t="str">
        <f t="shared" si="71"/>
        <v>Taranaki</v>
      </c>
      <c r="J1294" s="74" t="str">
        <f t="shared" si="72"/>
        <v>Powerco</v>
      </c>
    </row>
    <row r="1295" spans="1:10" s="74" customFormat="1">
      <c r="A1295" s="167">
        <v>2006</v>
      </c>
      <c r="B1295" s="167" t="s">
        <v>212</v>
      </c>
      <c r="C1295" s="167">
        <v>365</v>
      </c>
      <c r="D1295" s="170">
        <v>168.19120000000001</v>
      </c>
      <c r="E1295" s="74" t="str">
        <f t="shared" si="68"/>
        <v>Powerco Ltd</v>
      </c>
      <c r="F1295" s="74" t="str">
        <f t="shared" si="69"/>
        <v>South Taranaki District</v>
      </c>
      <c r="G1295" s="74" t="str">
        <f t="shared" si="70"/>
        <v>Taranaki</v>
      </c>
      <c r="I1295" s="74" t="str">
        <f t="shared" si="71"/>
        <v>Taranaki</v>
      </c>
      <c r="J1295" s="74" t="str">
        <f t="shared" si="72"/>
        <v>Powerco</v>
      </c>
    </row>
    <row r="1296" spans="1:10" s="74" customFormat="1">
      <c r="A1296" s="167">
        <v>2007</v>
      </c>
      <c r="B1296" s="167" t="s">
        <v>212</v>
      </c>
      <c r="C1296" s="167">
        <v>365</v>
      </c>
      <c r="D1296" s="170">
        <v>165.20935</v>
      </c>
      <c r="E1296" s="74" t="str">
        <f t="shared" si="68"/>
        <v>Powerco Ltd</v>
      </c>
      <c r="F1296" s="74" t="str">
        <f t="shared" si="69"/>
        <v>South Taranaki District</v>
      </c>
      <c r="G1296" s="74" t="str">
        <f t="shared" si="70"/>
        <v>Taranaki</v>
      </c>
      <c r="I1296" s="74" t="str">
        <f t="shared" si="71"/>
        <v>Taranaki</v>
      </c>
      <c r="J1296" s="74" t="str">
        <f t="shared" si="72"/>
        <v>Powerco</v>
      </c>
    </row>
    <row r="1297" spans="1:10" s="74" customFormat="1">
      <c r="A1297" s="167">
        <v>2008</v>
      </c>
      <c r="B1297" s="167" t="s">
        <v>212</v>
      </c>
      <c r="C1297" s="167">
        <v>366</v>
      </c>
      <c r="D1297" s="170">
        <v>168.76900000000001</v>
      </c>
      <c r="E1297" s="74" t="str">
        <f t="shared" si="68"/>
        <v>Powerco Ltd</v>
      </c>
      <c r="F1297" s="74" t="str">
        <f t="shared" si="69"/>
        <v>South Taranaki District</v>
      </c>
      <c r="G1297" s="74" t="str">
        <f t="shared" si="70"/>
        <v>Taranaki</v>
      </c>
      <c r="I1297" s="74" t="str">
        <f t="shared" si="71"/>
        <v>Taranaki</v>
      </c>
      <c r="J1297" s="74" t="str">
        <f t="shared" si="72"/>
        <v>Powerco</v>
      </c>
    </row>
    <row r="1298" spans="1:10" s="74" customFormat="1">
      <c r="A1298" s="167">
        <v>2009</v>
      </c>
      <c r="B1298" s="167" t="s">
        <v>212</v>
      </c>
      <c r="C1298" s="167">
        <v>365</v>
      </c>
      <c r="D1298" s="170">
        <v>173.75815</v>
      </c>
      <c r="E1298" s="74" t="str">
        <f t="shared" si="68"/>
        <v>Powerco Ltd</v>
      </c>
      <c r="F1298" s="74" t="str">
        <f t="shared" si="69"/>
        <v>South Taranaki District</v>
      </c>
      <c r="G1298" s="74" t="str">
        <f t="shared" si="70"/>
        <v>Taranaki</v>
      </c>
      <c r="I1298" s="74" t="str">
        <f t="shared" si="71"/>
        <v>Taranaki</v>
      </c>
      <c r="J1298" s="74" t="str">
        <f t="shared" si="72"/>
        <v>Powerco</v>
      </c>
    </row>
    <row r="1299" spans="1:10" s="74" customFormat="1">
      <c r="A1299" s="167">
        <v>2010</v>
      </c>
      <c r="B1299" s="167" t="s">
        <v>212</v>
      </c>
      <c r="C1299" s="167">
        <v>365</v>
      </c>
      <c r="D1299" s="170">
        <v>164.96299999999999</v>
      </c>
      <c r="E1299" s="74" t="str">
        <f t="shared" si="68"/>
        <v>Powerco Ltd</v>
      </c>
      <c r="F1299" s="74" t="str">
        <f t="shared" si="69"/>
        <v>South Taranaki District</v>
      </c>
      <c r="G1299" s="74" t="str">
        <f t="shared" si="70"/>
        <v>Taranaki</v>
      </c>
      <c r="I1299" s="74" t="str">
        <f t="shared" si="71"/>
        <v>Taranaki</v>
      </c>
      <c r="J1299" s="74" t="str">
        <f t="shared" si="72"/>
        <v>Powerco</v>
      </c>
    </row>
    <row r="1300" spans="1:10" s="74" customFormat="1">
      <c r="A1300" s="167">
        <v>2011</v>
      </c>
      <c r="B1300" s="167" t="s">
        <v>212</v>
      </c>
      <c r="C1300" s="167">
        <v>181</v>
      </c>
      <c r="D1300" s="170">
        <v>81.154949999999999</v>
      </c>
      <c r="E1300" s="74" t="str">
        <f t="shared" si="68"/>
        <v>Powerco Ltd</v>
      </c>
      <c r="F1300" s="74" t="str">
        <f t="shared" si="69"/>
        <v>South Taranaki District</v>
      </c>
      <c r="G1300" s="74" t="str">
        <f t="shared" si="70"/>
        <v>Taranaki</v>
      </c>
      <c r="I1300" s="74" t="str">
        <f t="shared" si="71"/>
        <v>Taranaki</v>
      </c>
      <c r="J1300" s="74" t="str">
        <f t="shared" si="72"/>
        <v>Powerco</v>
      </c>
    </row>
    <row r="1301" spans="1:10" s="74" customFormat="1">
      <c r="A1301" s="167">
        <v>2008</v>
      </c>
      <c r="B1301" s="167" t="s">
        <v>213</v>
      </c>
      <c r="C1301" s="167">
        <v>153</v>
      </c>
      <c r="D1301" s="170">
        <v>0</v>
      </c>
      <c r="E1301" s="74" t="str">
        <f t="shared" si="68"/>
        <v>NOTFOUND</v>
      </c>
      <c r="F1301" s="74" t="str">
        <f t="shared" si="69"/>
        <v>NOTFOUND</v>
      </c>
      <c r="G1301" s="74" t="str">
        <f t="shared" si="70"/>
        <v>NOTFOUND</v>
      </c>
      <c r="I1301" s="74" t="str">
        <f t="shared" si="71"/>
        <v>NOTFOUND</v>
      </c>
      <c r="J1301" s="74" t="str">
        <f t="shared" si="72"/>
        <v>NOTFOUND</v>
      </c>
    </row>
    <row r="1302" spans="1:10" s="74" customFormat="1">
      <c r="A1302" s="167">
        <v>2009</v>
      </c>
      <c r="B1302" s="167" t="s">
        <v>213</v>
      </c>
      <c r="C1302" s="167">
        <v>365</v>
      </c>
      <c r="D1302" s="170">
        <v>2.72715</v>
      </c>
      <c r="E1302" s="74" t="str">
        <f t="shared" si="68"/>
        <v>NOTFOUND</v>
      </c>
      <c r="F1302" s="74" t="str">
        <f t="shared" si="69"/>
        <v>NOTFOUND</v>
      </c>
      <c r="G1302" s="74" t="str">
        <f t="shared" si="70"/>
        <v>NOTFOUND</v>
      </c>
      <c r="I1302" s="74" t="str">
        <f t="shared" si="71"/>
        <v>NOTFOUND</v>
      </c>
      <c r="J1302" s="74" t="str">
        <f t="shared" si="72"/>
        <v>NOTFOUND</v>
      </c>
    </row>
    <row r="1303" spans="1:10" s="74" customFormat="1">
      <c r="A1303" s="167">
        <v>2010</v>
      </c>
      <c r="B1303" s="167" t="s">
        <v>213</v>
      </c>
      <c r="C1303" s="167">
        <v>365</v>
      </c>
      <c r="D1303" s="170">
        <v>49.316850000000002</v>
      </c>
      <c r="E1303" s="74" t="str">
        <f t="shared" si="68"/>
        <v>NOTFOUND</v>
      </c>
      <c r="F1303" s="74" t="str">
        <f t="shared" si="69"/>
        <v>NOTFOUND</v>
      </c>
      <c r="G1303" s="74" t="str">
        <f t="shared" si="70"/>
        <v>NOTFOUND</v>
      </c>
      <c r="I1303" s="74" t="str">
        <f t="shared" si="71"/>
        <v>NOTFOUND</v>
      </c>
      <c r="J1303" s="74" t="str">
        <f t="shared" si="72"/>
        <v>NOTFOUND</v>
      </c>
    </row>
    <row r="1304" spans="1:10" s="74" customFormat="1">
      <c r="A1304" s="167">
        <v>2011</v>
      </c>
      <c r="B1304" s="167" t="s">
        <v>213</v>
      </c>
      <c r="C1304" s="167">
        <v>181</v>
      </c>
      <c r="D1304" s="170">
        <v>25.48385</v>
      </c>
      <c r="E1304" s="74" t="str">
        <f t="shared" si="68"/>
        <v>NOTFOUND</v>
      </c>
      <c r="F1304" s="74" t="str">
        <f t="shared" si="69"/>
        <v>NOTFOUND</v>
      </c>
      <c r="G1304" s="74" t="str">
        <f t="shared" si="70"/>
        <v>NOTFOUND</v>
      </c>
      <c r="I1304" s="74" t="str">
        <f t="shared" si="71"/>
        <v>NOTFOUND</v>
      </c>
      <c r="J1304" s="74" t="str">
        <f t="shared" si="72"/>
        <v>NOTFOUND</v>
      </c>
    </row>
    <row r="1305" spans="1:10" s="74" customFormat="1">
      <c r="A1305" s="167">
        <v>2000</v>
      </c>
      <c r="B1305" s="167" t="s">
        <v>214</v>
      </c>
      <c r="C1305" s="167">
        <v>366</v>
      </c>
      <c r="D1305" s="170">
        <v>1.6999999999999999E-3</v>
      </c>
      <c r="E1305" s="74" t="str">
        <f t="shared" si="68"/>
        <v/>
      </c>
      <c r="F1305" s="74" t="str">
        <f t="shared" si="69"/>
        <v>South Taranaki District</v>
      </c>
      <c r="G1305" s="74" t="str">
        <f t="shared" si="70"/>
        <v>Taranaki</v>
      </c>
      <c r="I1305" s="74" t="str">
        <f t="shared" si="71"/>
        <v>Taranaki</v>
      </c>
      <c r="J1305" s="74" t="str">
        <f t="shared" si="72"/>
        <v>NOTFOUND</v>
      </c>
    </row>
    <row r="1306" spans="1:10" s="74" customFormat="1">
      <c r="A1306" s="167">
        <v>2001</v>
      </c>
      <c r="B1306" s="167" t="s">
        <v>214</v>
      </c>
      <c r="C1306" s="167">
        <v>365</v>
      </c>
      <c r="D1306" s="170">
        <v>4.4999999999999999E-4</v>
      </c>
      <c r="E1306" s="74" t="str">
        <f t="shared" si="68"/>
        <v/>
      </c>
      <c r="F1306" s="74" t="str">
        <f t="shared" si="69"/>
        <v>South Taranaki District</v>
      </c>
      <c r="G1306" s="74" t="str">
        <f t="shared" si="70"/>
        <v>Taranaki</v>
      </c>
      <c r="I1306" s="74" t="str">
        <f t="shared" si="71"/>
        <v>Taranaki</v>
      </c>
      <c r="J1306" s="74" t="str">
        <f t="shared" si="72"/>
        <v>NOTFOUND</v>
      </c>
    </row>
    <row r="1307" spans="1:10" s="74" customFormat="1">
      <c r="A1307" s="167">
        <v>2002</v>
      </c>
      <c r="B1307" s="167" t="s">
        <v>214</v>
      </c>
      <c r="C1307" s="167">
        <v>365</v>
      </c>
      <c r="D1307" s="170">
        <v>8.0000000000000004E-4</v>
      </c>
      <c r="E1307" s="74" t="str">
        <f t="shared" ref="E1307:E1370" si="73">IF(ISNA(VLOOKUP(B1307,$A$338:$D$525,4,FALSE)),"NOTFOUND",VLOOKUP(B1307,$A$338:$D$525,4,FALSE))</f>
        <v/>
      </c>
      <c r="F1307" s="74" t="str">
        <f t="shared" si="69"/>
        <v>South Taranaki District</v>
      </c>
      <c r="G1307" s="74" t="str">
        <f t="shared" si="70"/>
        <v>Taranaki</v>
      </c>
      <c r="I1307" s="74" t="str">
        <f t="shared" si="71"/>
        <v>Taranaki</v>
      </c>
      <c r="J1307" s="74" t="str">
        <f t="shared" si="72"/>
        <v>NOTFOUND</v>
      </c>
    </row>
    <row r="1308" spans="1:10" s="74" customFormat="1">
      <c r="A1308" s="167">
        <v>2003</v>
      </c>
      <c r="B1308" s="167" t="s">
        <v>214</v>
      </c>
      <c r="C1308" s="167">
        <v>365</v>
      </c>
      <c r="D1308" s="170">
        <v>2.0449999999999999E-2</v>
      </c>
      <c r="E1308" s="74" t="str">
        <f t="shared" si="73"/>
        <v/>
      </c>
      <c r="F1308" s="74" t="str">
        <f t="shared" si="69"/>
        <v>South Taranaki District</v>
      </c>
      <c r="G1308" s="74" t="str">
        <f t="shared" si="70"/>
        <v>Taranaki</v>
      </c>
      <c r="I1308" s="74" t="str">
        <f t="shared" si="71"/>
        <v>Taranaki</v>
      </c>
      <c r="J1308" s="74" t="str">
        <f t="shared" si="72"/>
        <v>NOTFOUND</v>
      </c>
    </row>
    <row r="1309" spans="1:10" s="74" customFormat="1">
      <c r="A1309" s="167">
        <v>2004</v>
      </c>
      <c r="B1309" s="167" t="s">
        <v>214</v>
      </c>
      <c r="C1309" s="167">
        <v>366</v>
      </c>
      <c r="D1309" s="170">
        <v>2.01E-2</v>
      </c>
      <c r="E1309" s="74" t="str">
        <f t="shared" si="73"/>
        <v/>
      </c>
      <c r="F1309" s="74" t="str">
        <f t="shared" si="69"/>
        <v>South Taranaki District</v>
      </c>
      <c r="G1309" s="74" t="str">
        <f t="shared" si="70"/>
        <v>Taranaki</v>
      </c>
      <c r="I1309" s="74" t="str">
        <f t="shared" si="71"/>
        <v>Taranaki</v>
      </c>
      <c r="J1309" s="74" t="str">
        <f t="shared" si="72"/>
        <v>NOTFOUND</v>
      </c>
    </row>
    <row r="1310" spans="1:10" s="74" customFormat="1">
      <c r="A1310" s="167">
        <v>2005</v>
      </c>
      <c r="B1310" s="167" t="s">
        <v>214</v>
      </c>
      <c r="C1310" s="167">
        <v>365</v>
      </c>
      <c r="D1310" s="170">
        <v>2.41E-2</v>
      </c>
      <c r="E1310" s="74" t="str">
        <f t="shared" si="73"/>
        <v/>
      </c>
      <c r="F1310" s="74" t="str">
        <f t="shared" si="69"/>
        <v>South Taranaki District</v>
      </c>
      <c r="G1310" s="74" t="str">
        <f t="shared" si="70"/>
        <v>Taranaki</v>
      </c>
      <c r="I1310" s="74" t="str">
        <f t="shared" si="71"/>
        <v>Taranaki</v>
      </c>
      <c r="J1310" s="74" t="str">
        <f t="shared" si="72"/>
        <v>NOTFOUND</v>
      </c>
    </row>
    <row r="1311" spans="1:10" s="74" customFormat="1">
      <c r="A1311" s="167">
        <v>2006</v>
      </c>
      <c r="B1311" s="167" t="s">
        <v>214</v>
      </c>
      <c r="C1311" s="167">
        <v>365</v>
      </c>
      <c r="D1311" s="170">
        <v>5.7099999999999998E-2</v>
      </c>
      <c r="E1311" s="74" t="str">
        <f t="shared" si="73"/>
        <v/>
      </c>
      <c r="F1311" s="74" t="str">
        <f t="shared" si="69"/>
        <v>South Taranaki District</v>
      </c>
      <c r="G1311" s="74" t="str">
        <f t="shared" si="70"/>
        <v>Taranaki</v>
      </c>
      <c r="I1311" s="74" t="str">
        <f t="shared" si="71"/>
        <v>Taranaki</v>
      </c>
      <c r="J1311" s="74" t="str">
        <f t="shared" si="72"/>
        <v>NOTFOUND</v>
      </c>
    </row>
    <row r="1312" spans="1:10" s="74" customFormat="1">
      <c r="A1312" s="167">
        <v>2007</v>
      </c>
      <c r="B1312" s="167" t="s">
        <v>214</v>
      </c>
      <c r="C1312" s="167">
        <v>365</v>
      </c>
      <c r="D1312" s="170">
        <v>1.8599999999999998E-2</v>
      </c>
      <c r="E1312" s="74" t="str">
        <f t="shared" si="73"/>
        <v/>
      </c>
      <c r="F1312" s="74" t="str">
        <f t="shared" si="69"/>
        <v>South Taranaki District</v>
      </c>
      <c r="G1312" s="74" t="str">
        <f t="shared" si="70"/>
        <v>Taranaki</v>
      </c>
      <c r="I1312" s="74" t="str">
        <f t="shared" si="71"/>
        <v>Taranaki</v>
      </c>
      <c r="J1312" s="74" t="str">
        <f t="shared" si="72"/>
        <v>NOTFOUND</v>
      </c>
    </row>
    <row r="1313" spans="1:10" s="74" customFormat="1">
      <c r="A1313" s="167">
        <v>2008</v>
      </c>
      <c r="B1313" s="167" t="s">
        <v>214</v>
      </c>
      <c r="C1313" s="167">
        <v>366</v>
      </c>
      <c r="D1313" s="170">
        <v>7.0999999999999994E-2</v>
      </c>
      <c r="E1313" s="74" t="str">
        <f t="shared" si="73"/>
        <v/>
      </c>
      <c r="F1313" s="74" t="str">
        <f t="shared" si="69"/>
        <v>South Taranaki District</v>
      </c>
      <c r="G1313" s="74" t="str">
        <f t="shared" si="70"/>
        <v>Taranaki</v>
      </c>
      <c r="I1313" s="74" t="str">
        <f t="shared" si="71"/>
        <v>Taranaki</v>
      </c>
      <c r="J1313" s="74" t="str">
        <f t="shared" si="72"/>
        <v>NOTFOUND</v>
      </c>
    </row>
    <row r="1314" spans="1:10" s="74" customFormat="1">
      <c r="A1314" s="167">
        <v>2009</v>
      </c>
      <c r="B1314" s="167" t="s">
        <v>214</v>
      </c>
      <c r="C1314" s="167">
        <v>365</v>
      </c>
      <c r="D1314" s="170">
        <v>3.0450000000000001E-2</v>
      </c>
      <c r="E1314" s="74" t="str">
        <f t="shared" si="73"/>
        <v/>
      </c>
      <c r="F1314" s="74" t="str">
        <f t="shared" si="69"/>
        <v>South Taranaki District</v>
      </c>
      <c r="G1314" s="74" t="str">
        <f t="shared" si="70"/>
        <v>Taranaki</v>
      </c>
      <c r="I1314" s="74" t="str">
        <f t="shared" si="71"/>
        <v>Taranaki</v>
      </c>
      <c r="J1314" s="74" t="str">
        <f t="shared" si="72"/>
        <v>NOTFOUND</v>
      </c>
    </row>
    <row r="1315" spans="1:10" s="74" customFormat="1">
      <c r="A1315" s="167">
        <v>2010</v>
      </c>
      <c r="B1315" s="167" t="s">
        <v>214</v>
      </c>
      <c r="C1315" s="167">
        <v>365</v>
      </c>
      <c r="D1315" s="170">
        <v>3.1399999999999997E-2</v>
      </c>
      <c r="E1315" s="74" t="str">
        <f t="shared" si="73"/>
        <v/>
      </c>
      <c r="F1315" s="74" t="str">
        <f t="shared" si="69"/>
        <v>South Taranaki District</v>
      </c>
      <c r="G1315" s="74" t="str">
        <f t="shared" si="70"/>
        <v>Taranaki</v>
      </c>
      <c r="I1315" s="74" t="str">
        <f t="shared" si="71"/>
        <v>Taranaki</v>
      </c>
      <c r="J1315" s="74" t="str">
        <f t="shared" si="72"/>
        <v>NOTFOUND</v>
      </c>
    </row>
    <row r="1316" spans="1:10" s="74" customFormat="1">
      <c r="A1316" s="167">
        <v>2011</v>
      </c>
      <c r="B1316" s="167" t="s">
        <v>214</v>
      </c>
      <c r="C1316" s="167">
        <v>181</v>
      </c>
      <c r="D1316" s="170">
        <v>2.6249999999999999E-2</v>
      </c>
      <c r="E1316" s="74" t="str">
        <f t="shared" si="73"/>
        <v/>
      </c>
      <c r="F1316" s="74" t="str">
        <f t="shared" si="69"/>
        <v>South Taranaki District</v>
      </c>
      <c r="G1316" s="74" t="str">
        <f t="shared" si="70"/>
        <v>Taranaki</v>
      </c>
      <c r="I1316" s="74" t="str">
        <f t="shared" si="71"/>
        <v>Taranaki</v>
      </c>
      <c r="J1316" s="74" t="str">
        <f t="shared" si="72"/>
        <v>NOTFOUND</v>
      </c>
    </row>
    <row r="1317" spans="1:10" s="74" customFormat="1">
      <c r="A1317" s="167">
        <v>2000</v>
      </c>
      <c r="B1317" s="167" t="s">
        <v>215</v>
      </c>
      <c r="C1317" s="167">
        <v>366</v>
      </c>
      <c r="D1317" s="170">
        <v>0.22134999999999999</v>
      </c>
      <c r="E1317" s="74" t="str">
        <f t="shared" si="73"/>
        <v/>
      </c>
      <c r="F1317" s="74" t="str">
        <f t="shared" si="69"/>
        <v>South Taranaki District</v>
      </c>
      <c r="G1317" s="74" t="str">
        <f t="shared" si="70"/>
        <v>Taranaki</v>
      </c>
      <c r="I1317" s="74" t="str">
        <f t="shared" si="71"/>
        <v>Taranaki</v>
      </c>
      <c r="J1317" s="74" t="str">
        <f t="shared" si="72"/>
        <v>NOTFOUND</v>
      </c>
    </row>
    <row r="1318" spans="1:10" s="74" customFormat="1">
      <c r="A1318" s="167">
        <v>2001</v>
      </c>
      <c r="B1318" s="167" t="s">
        <v>215</v>
      </c>
      <c r="C1318" s="167">
        <v>365</v>
      </c>
      <c r="D1318" s="170">
        <v>6.7699999999999996E-2</v>
      </c>
      <c r="E1318" s="74" t="str">
        <f t="shared" si="73"/>
        <v/>
      </c>
      <c r="F1318" s="74" t="str">
        <f t="shared" si="69"/>
        <v>South Taranaki District</v>
      </c>
      <c r="G1318" s="74" t="str">
        <f t="shared" si="70"/>
        <v>Taranaki</v>
      </c>
      <c r="I1318" s="74" t="str">
        <f t="shared" si="71"/>
        <v>Taranaki</v>
      </c>
      <c r="J1318" s="74" t="str">
        <f t="shared" si="72"/>
        <v>NOTFOUND</v>
      </c>
    </row>
    <row r="1319" spans="1:10" s="74" customFormat="1">
      <c r="A1319" s="167">
        <v>2002</v>
      </c>
      <c r="B1319" s="167" t="s">
        <v>215</v>
      </c>
      <c r="C1319" s="167">
        <v>365</v>
      </c>
      <c r="D1319" s="170">
        <v>2.265E-2</v>
      </c>
      <c r="E1319" s="74" t="str">
        <f t="shared" si="73"/>
        <v/>
      </c>
      <c r="F1319" s="74" t="str">
        <f t="shared" si="69"/>
        <v>South Taranaki District</v>
      </c>
      <c r="G1319" s="74" t="str">
        <f t="shared" si="70"/>
        <v>Taranaki</v>
      </c>
      <c r="I1319" s="74" t="str">
        <f t="shared" si="71"/>
        <v>Taranaki</v>
      </c>
      <c r="J1319" s="74" t="str">
        <f t="shared" si="72"/>
        <v>NOTFOUND</v>
      </c>
    </row>
    <row r="1320" spans="1:10" s="74" customFormat="1">
      <c r="A1320" s="167">
        <v>2003</v>
      </c>
      <c r="B1320" s="167" t="s">
        <v>215</v>
      </c>
      <c r="C1320" s="167">
        <v>365</v>
      </c>
      <c r="D1320" s="170">
        <v>3.245E-2</v>
      </c>
      <c r="E1320" s="74" t="str">
        <f t="shared" si="73"/>
        <v/>
      </c>
      <c r="F1320" s="74" t="str">
        <f t="shared" ref="F1320:F1383" si="74">IF(ISNA(VLOOKUP(B1320,$A$338:$D$525,2,FALSE)),"NOTFOUND",VLOOKUP(B1320,$A$338:$D$525,2,FALSE))</f>
        <v>South Taranaki District</v>
      </c>
      <c r="G1320" s="74" t="str">
        <f t="shared" ref="G1320:G1383" si="75">IF(ISNA(VLOOKUP(B1320,$A$338:$D$525,3,FALSE)),"NOTFOUND",VLOOKUP(B1320,$A$338:$D$525,3,FALSE))</f>
        <v>Taranaki</v>
      </c>
      <c r="I1320" s="74" t="str">
        <f t="shared" ref="I1320:I1383" si="76">IF(ISNA(VLOOKUP(B1320,$A$338:$E$525,5,FALSE)),"NOTFOUND",(VLOOKUP(B1320,$A$338:$E$525,5,FALSE)))</f>
        <v>Taranaki</v>
      </c>
      <c r="J1320" s="74" t="str">
        <f t="shared" ref="J1320:J1383" si="77">IF(ISNA(VLOOKUP(E1320,$A$528:$B$545,2,FALSE)),"NOTFOUND",VLOOKUP(E1320,$A$528:$B$545,2,FALSE))</f>
        <v>NOTFOUND</v>
      </c>
    </row>
    <row r="1321" spans="1:10" s="74" customFormat="1">
      <c r="A1321" s="167">
        <v>2004</v>
      </c>
      <c r="B1321" s="167" t="s">
        <v>215</v>
      </c>
      <c r="C1321" s="167">
        <v>366</v>
      </c>
      <c r="D1321" s="170">
        <v>0.1033</v>
      </c>
      <c r="E1321" s="74" t="str">
        <f t="shared" si="73"/>
        <v/>
      </c>
      <c r="F1321" s="74" t="str">
        <f t="shared" si="74"/>
        <v>South Taranaki District</v>
      </c>
      <c r="G1321" s="74" t="str">
        <f t="shared" si="75"/>
        <v>Taranaki</v>
      </c>
      <c r="I1321" s="74" t="str">
        <f t="shared" si="76"/>
        <v>Taranaki</v>
      </c>
      <c r="J1321" s="74" t="str">
        <f t="shared" si="77"/>
        <v>NOTFOUND</v>
      </c>
    </row>
    <row r="1322" spans="1:10" s="74" customFormat="1">
      <c r="A1322" s="167">
        <v>2005</v>
      </c>
      <c r="B1322" s="167" t="s">
        <v>215</v>
      </c>
      <c r="C1322" s="167">
        <v>365</v>
      </c>
      <c r="D1322" s="170">
        <v>2.0500000000000002E-3</v>
      </c>
      <c r="E1322" s="74" t="str">
        <f t="shared" si="73"/>
        <v/>
      </c>
      <c r="F1322" s="74" t="str">
        <f t="shared" si="74"/>
        <v>South Taranaki District</v>
      </c>
      <c r="G1322" s="74" t="str">
        <f t="shared" si="75"/>
        <v>Taranaki</v>
      </c>
      <c r="I1322" s="74" t="str">
        <f t="shared" si="76"/>
        <v>Taranaki</v>
      </c>
      <c r="J1322" s="74" t="str">
        <f t="shared" si="77"/>
        <v>NOTFOUND</v>
      </c>
    </row>
    <row r="1323" spans="1:10" s="74" customFormat="1">
      <c r="A1323" s="167">
        <v>2006</v>
      </c>
      <c r="B1323" s="167" t="s">
        <v>215</v>
      </c>
      <c r="C1323" s="167">
        <v>365</v>
      </c>
      <c r="D1323" s="170">
        <v>1.26E-2</v>
      </c>
      <c r="E1323" s="74" t="str">
        <f t="shared" si="73"/>
        <v/>
      </c>
      <c r="F1323" s="74" t="str">
        <f t="shared" si="74"/>
        <v>South Taranaki District</v>
      </c>
      <c r="G1323" s="74" t="str">
        <f t="shared" si="75"/>
        <v>Taranaki</v>
      </c>
      <c r="I1323" s="74" t="str">
        <f t="shared" si="76"/>
        <v>Taranaki</v>
      </c>
      <c r="J1323" s="74" t="str">
        <f t="shared" si="77"/>
        <v>NOTFOUND</v>
      </c>
    </row>
    <row r="1324" spans="1:10" s="74" customFormat="1">
      <c r="A1324" s="167">
        <v>2007</v>
      </c>
      <c r="B1324" s="167" t="s">
        <v>215</v>
      </c>
      <c r="C1324" s="167">
        <v>365</v>
      </c>
      <c r="D1324" s="170">
        <v>1.3299999999999999E-2</v>
      </c>
      <c r="E1324" s="74" t="str">
        <f t="shared" si="73"/>
        <v/>
      </c>
      <c r="F1324" s="74" t="str">
        <f t="shared" si="74"/>
        <v>South Taranaki District</v>
      </c>
      <c r="G1324" s="74" t="str">
        <f t="shared" si="75"/>
        <v>Taranaki</v>
      </c>
      <c r="I1324" s="74" t="str">
        <f t="shared" si="76"/>
        <v>Taranaki</v>
      </c>
      <c r="J1324" s="74" t="str">
        <f t="shared" si="77"/>
        <v>NOTFOUND</v>
      </c>
    </row>
    <row r="1325" spans="1:10" s="74" customFormat="1">
      <c r="A1325" s="167">
        <v>2008</v>
      </c>
      <c r="B1325" s="167" t="s">
        <v>215</v>
      </c>
      <c r="C1325" s="167">
        <v>366</v>
      </c>
      <c r="D1325" s="170">
        <v>3.0499999999999999E-2</v>
      </c>
      <c r="E1325" s="74" t="str">
        <f t="shared" si="73"/>
        <v/>
      </c>
      <c r="F1325" s="74" t="str">
        <f t="shared" si="74"/>
        <v>South Taranaki District</v>
      </c>
      <c r="G1325" s="74" t="str">
        <f t="shared" si="75"/>
        <v>Taranaki</v>
      </c>
      <c r="I1325" s="74" t="str">
        <f t="shared" si="76"/>
        <v>Taranaki</v>
      </c>
      <c r="J1325" s="74" t="str">
        <f t="shared" si="77"/>
        <v>NOTFOUND</v>
      </c>
    </row>
    <row r="1326" spans="1:10" s="74" customFormat="1">
      <c r="A1326" s="167">
        <v>2009</v>
      </c>
      <c r="B1326" s="167" t="s">
        <v>215</v>
      </c>
      <c r="C1326" s="167">
        <v>365</v>
      </c>
      <c r="D1326" s="170">
        <v>0.83004999999999995</v>
      </c>
      <c r="E1326" s="74" t="str">
        <f t="shared" si="73"/>
        <v/>
      </c>
      <c r="F1326" s="74" t="str">
        <f t="shared" si="74"/>
        <v>South Taranaki District</v>
      </c>
      <c r="G1326" s="74" t="str">
        <f t="shared" si="75"/>
        <v>Taranaki</v>
      </c>
      <c r="I1326" s="74" t="str">
        <f t="shared" si="76"/>
        <v>Taranaki</v>
      </c>
      <c r="J1326" s="74" t="str">
        <f t="shared" si="77"/>
        <v>NOTFOUND</v>
      </c>
    </row>
    <row r="1327" spans="1:10" s="74" customFormat="1">
      <c r="A1327" s="167">
        <v>2010</v>
      </c>
      <c r="B1327" s="167" t="s">
        <v>215</v>
      </c>
      <c r="C1327" s="167">
        <v>365</v>
      </c>
      <c r="D1327" s="170">
        <v>0.69230000000000003</v>
      </c>
      <c r="E1327" s="74" t="str">
        <f t="shared" si="73"/>
        <v/>
      </c>
      <c r="F1327" s="74" t="str">
        <f t="shared" si="74"/>
        <v>South Taranaki District</v>
      </c>
      <c r="G1327" s="74" t="str">
        <f t="shared" si="75"/>
        <v>Taranaki</v>
      </c>
      <c r="I1327" s="74" t="str">
        <f t="shared" si="76"/>
        <v>Taranaki</v>
      </c>
      <c r="J1327" s="74" t="str">
        <f t="shared" si="77"/>
        <v>NOTFOUND</v>
      </c>
    </row>
    <row r="1328" spans="1:10" s="74" customFormat="1">
      <c r="A1328" s="167">
        <v>2011</v>
      </c>
      <c r="B1328" s="167" t="s">
        <v>215</v>
      </c>
      <c r="C1328" s="167">
        <v>181</v>
      </c>
      <c r="D1328" s="170">
        <v>0.44805</v>
      </c>
      <c r="E1328" s="74" t="str">
        <f t="shared" si="73"/>
        <v/>
      </c>
      <c r="F1328" s="74" t="str">
        <f t="shared" si="74"/>
        <v>South Taranaki District</v>
      </c>
      <c r="G1328" s="74" t="str">
        <f t="shared" si="75"/>
        <v>Taranaki</v>
      </c>
      <c r="I1328" s="74" t="str">
        <f t="shared" si="76"/>
        <v>Taranaki</v>
      </c>
      <c r="J1328" s="74" t="str">
        <f t="shared" si="77"/>
        <v>NOTFOUND</v>
      </c>
    </row>
    <row r="1329" spans="1:10" s="74" customFormat="1">
      <c r="A1329" s="167">
        <v>2000</v>
      </c>
      <c r="B1329" s="167" t="s">
        <v>216</v>
      </c>
      <c r="C1329" s="167">
        <v>366</v>
      </c>
      <c r="D1329" s="170">
        <v>495.98329999999999</v>
      </c>
      <c r="E1329" s="74" t="str">
        <f t="shared" si="73"/>
        <v>Aurora Energy Ltd</v>
      </c>
      <c r="F1329" s="74" t="str">
        <f t="shared" si="74"/>
        <v>Dunedin City</v>
      </c>
      <c r="G1329" s="74" t="str">
        <f t="shared" si="75"/>
        <v>Otago Southland</v>
      </c>
      <c r="I1329" s="74" t="str">
        <f t="shared" si="76"/>
        <v>Otago</v>
      </c>
      <c r="J1329" s="74" t="str">
        <f t="shared" si="77"/>
        <v>Aurora Energy</v>
      </c>
    </row>
    <row r="1330" spans="1:10" s="74" customFormat="1">
      <c r="A1330" s="167">
        <v>2001</v>
      </c>
      <c r="B1330" s="167" t="s">
        <v>216</v>
      </c>
      <c r="C1330" s="167">
        <v>365</v>
      </c>
      <c r="D1330" s="170">
        <v>488.07740000000001</v>
      </c>
      <c r="E1330" s="74" t="str">
        <f t="shared" si="73"/>
        <v>Aurora Energy Ltd</v>
      </c>
      <c r="F1330" s="74" t="str">
        <f t="shared" si="74"/>
        <v>Dunedin City</v>
      </c>
      <c r="G1330" s="74" t="str">
        <f t="shared" si="75"/>
        <v>Otago Southland</v>
      </c>
      <c r="I1330" s="74" t="str">
        <f t="shared" si="76"/>
        <v>Otago</v>
      </c>
      <c r="J1330" s="74" t="str">
        <f t="shared" si="77"/>
        <v>Aurora Energy</v>
      </c>
    </row>
    <row r="1331" spans="1:10" s="74" customFormat="1">
      <c r="A1331" s="167">
        <v>2002</v>
      </c>
      <c r="B1331" s="167" t="s">
        <v>216</v>
      </c>
      <c r="C1331" s="167">
        <v>365</v>
      </c>
      <c r="D1331" s="170">
        <v>497.00914999999998</v>
      </c>
      <c r="E1331" s="74" t="str">
        <f t="shared" si="73"/>
        <v>Aurora Energy Ltd</v>
      </c>
      <c r="F1331" s="74" t="str">
        <f t="shared" si="74"/>
        <v>Dunedin City</v>
      </c>
      <c r="G1331" s="74" t="str">
        <f t="shared" si="75"/>
        <v>Otago Southland</v>
      </c>
      <c r="I1331" s="74" t="str">
        <f t="shared" si="76"/>
        <v>Otago</v>
      </c>
      <c r="J1331" s="74" t="str">
        <f t="shared" si="77"/>
        <v>Aurora Energy</v>
      </c>
    </row>
    <row r="1332" spans="1:10" s="74" customFormat="1">
      <c r="A1332" s="167">
        <v>2003</v>
      </c>
      <c r="B1332" s="167" t="s">
        <v>216</v>
      </c>
      <c r="C1332" s="167">
        <v>365</v>
      </c>
      <c r="D1332" s="170">
        <v>501.72919999999999</v>
      </c>
      <c r="E1332" s="74" t="str">
        <f t="shared" si="73"/>
        <v>Aurora Energy Ltd</v>
      </c>
      <c r="F1332" s="74" t="str">
        <f t="shared" si="74"/>
        <v>Dunedin City</v>
      </c>
      <c r="G1332" s="74" t="str">
        <f t="shared" si="75"/>
        <v>Otago Southland</v>
      </c>
      <c r="I1332" s="74" t="str">
        <f t="shared" si="76"/>
        <v>Otago</v>
      </c>
      <c r="J1332" s="74" t="str">
        <f t="shared" si="77"/>
        <v>Aurora Energy</v>
      </c>
    </row>
    <row r="1333" spans="1:10" s="74" customFormat="1">
      <c r="A1333" s="167">
        <v>2004</v>
      </c>
      <c r="B1333" s="167" t="s">
        <v>216</v>
      </c>
      <c r="C1333" s="167">
        <v>366</v>
      </c>
      <c r="D1333" s="170">
        <v>386.66145</v>
      </c>
      <c r="E1333" s="74" t="str">
        <f t="shared" si="73"/>
        <v>Aurora Energy Ltd</v>
      </c>
      <c r="F1333" s="74" t="str">
        <f t="shared" si="74"/>
        <v>Dunedin City</v>
      </c>
      <c r="G1333" s="74" t="str">
        <f t="shared" si="75"/>
        <v>Otago Southland</v>
      </c>
      <c r="I1333" s="74" t="str">
        <f t="shared" si="76"/>
        <v>Otago</v>
      </c>
      <c r="J1333" s="74" t="str">
        <f t="shared" si="77"/>
        <v>Aurora Energy</v>
      </c>
    </row>
    <row r="1334" spans="1:10" s="74" customFormat="1">
      <c r="A1334" s="167">
        <v>2005</v>
      </c>
      <c r="B1334" s="167" t="s">
        <v>216</v>
      </c>
      <c r="C1334" s="167">
        <v>365</v>
      </c>
      <c r="D1334" s="170">
        <v>281.83089999999999</v>
      </c>
      <c r="E1334" s="74" t="str">
        <f t="shared" si="73"/>
        <v>Aurora Energy Ltd</v>
      </c>
      <c r="F1334" s="74" t="str">
        <f t="shared" si="74"/>
        <v>Dunedin City</v>
      </c>
      <c r="G1334" s="74" t="str">
        <f t="shared" si="75"/>
        <v>Otago Southland</v>
      </c>
      <c r="I1334" s="74" t="str">
        <f t="shared" si="76"/>
        <v>Otago</v>
      </c>
      <c r="J1334" s="74" t="str">
        <f t="shared" si="77"/>
        <v>Aurora Energy</v>
      </c>
    </row>
    <row r="1335" spans="1:10" s="74" customFormat="1">
      <c r="A1335" s="167">
        <v>2006</v>
      </c>
      <c r="B1335" s="167" t="s">
        <v>216</v>
      </c>
      <c r="C1335" s="167">
        <v>365</v>
      </c>
      <c r="D1335" s="170">
        <v>331.03305</v>
      </c>
      <c r="E1335" s="74" t="str">
        <f t="shared" si="73"/>
        <v>Aurora Energy Ltd</v>
      </c>
      <c r="F1335" s="74" t="str">
        <f t="shared" si="74"/>
        <v>Dunedin City</v>
      </c>
      <c r="G1335" s="74" t="str">
        <f t="shared" si="75"/>
        <v>Otago Southland</v>
      </c>
      <c r="I1335" s="74" t="str">
        <f t="shared" si="76"/>
        <v>Otago</v>
      </c>
      <c r="J1335" s="74" t="str">
        <f t="shared" si="77"/>
        <v>Aurora Energy</v>
      </c>
    </row>
    <row r="1336" spans="1:10" s="74" customFormat="1">
      <c r="A1336" s="167">
        <v>2007</v>
      </c>
      <c r="B1336" s="167" t="s">
        <v>216</v>
      </c>
      <c r="C1336" s="167">
        <v>365</v>
      </c>
      <c r="D1336" s="170">
        <v>302.81774999999999</v>
      </c>
      <c r="E1336" s="74" t="str">
        <f t="shared" si="73"/>
        <v>Aurora Energy Ltd</v>
      </c>
      <c r="F1336" s="74" t="str">
        <f t="shared" si="74"/>
        <v>Dunedin City</v>
      </c>
      <c r="G1336" s="74" t="str">
        <f t="shared" si="75"/>
        <v>Otago Southland</v>
      </c>
      <c r="I1336" s="74" t="str">
        <f t="shared" si="76"/>
        <v>Otago</v>
      </c>
      <c r="J1336" s="74" t="str">
        <f t="shared" si="77"/>
        <v>Aurora Energy</v>
      </c>
    </row>
    <row r="1337" spans="1:10" s="74" customFormat="1">
      <c r="A1337" s="167">
        <v>2008</v>
      </c>
      <c r="B1337" s="167" t="s">
        <v>216</v>
      </c>
      <c r="C1337" s="167">
        <v>366</v>
      </c>
      <c r="D1337" s="170">
        <v>334.18110000000001</v>
      </c>
      <c r="E1337" s="74" t="str">
        <f t="shared" si="73"/>
        <v>Aurora Energy Ltd</v>
      </c>
      <c r="F1337" s="74" t="str">
        <f t="shared" si="74"/>
        <v>Dunedin City</v>
      </c>
      <c r="G1337" s="74" t="str">
        <f t="shared" si="75"/>
        <v>Otago Southland</v>
      </c>
      <c r="I1337" s="74" t="str">
        <f t="shared" si="76"/>
        <v>Otago</v>
      </c>
      <c r="J1337" s="74" t="str">
        <f t="shared" si="77"/>
        <v>Aurora Energy</v>
      </c>
    </row>
    <row r="1338" spans="1:10" s="74" customFormat="1">
      <c r="A1338" s="167">
        <v>2009</v>
      </c>
      <c r="B1338" s="167" t="s">
        <v>216</v>
      </c>
      <c r="C1338" s="167">
        <v>365</v>
      </c>
      <c r="D1338" s="170">
        <v>313.28685000000002</v>
      </c>
      <c r="E1338" s="74" t="str">
        <f t="shared" si="73"/>
        <v>Aurora Energy Ltd</v>
      </c>
      <c r="F1338" s="74" t="str">
        <f t="shared" si="74"/>
        <v>Dunedin City</v>
      </c>
      <c r="G1338" s="74" t="str">
        <f t="shared" si="75"/>
        <v>Otago Southland</v>
      </c>
      <c r="I1338" s="74" t="str">
        <f t="shared" si="76"/>
        <v>Otago</v>
      </c>
      <c r="J1338" s="74" t="str">
        <f t="shared" si="77"/>
        <v>Aurora Energy</v>
      </c>
    </row>
    <row r="1339" spans="1:10" s="74" customFormat="1">
      <c r="A1339" s="167">
        <v>2010</v>
      </c>
      <c r="B1339" s="167" t="s">
        <v>216</v>
      </c>
      <c r="C1339" s="167">
        <v>365</v>
      </c>
      <c r="D1339" s="170">
        <v>276.58839999999998</v>
      </c>
      <c r="E1339" s="74" t="str">
        <f t="shared" si="73"/>
        <v>Aurora Energy Ltd</v>
      </c>
      <c r="F1339" s="74" t="str">
        <f t="shared" si="74"/>
        <v>Dunedin City</v>
      </c>
      <c r="G1339" s="74" t="str">
        <f t="shared" si="75"/>
        <v>Otago Southland</v>
      </c>
      <c r="I1339" s="74" t="str">
        <f t="shared" si="76"/>
        <v>Otago</v>
      </c>
      <c r="J1339" s="74" t="str">
        <f t="shared" si="77"/>
        <v>Aurora Energy</v>
      </c>
    </row>
    <row r="1340" spans="1:10" s="74" customFormat="1">
      <c r="A1340" s="167">
        <v>2011</v>
      </c>
      <c r="B1340" s="167" t="s">
        <v>216</v>
      </c>
      <c r="C1340" s="167">
        <v>181</v>
      </c>
      <c r="D1340" s="170">
        <v>123.51355</v>
      </c>
      <c r="E1340" s="74" t="str">
        <f t="shared" si="73"/>
        <v>Aurora Energy Ltd</v>
      </c>
      <c r="F1340" s="74" t="str">
        <f t="shared" si="74"/>
        <v>Dunedin City</v>
      </c>
      <c r="G1340" s="74" t="str">
        <f t="shared" si="75"/>
        <v>Otago Southland</v>
      </c>
      <c r="I1340" s="74" t="str">
        <f t="shared" si="76"/>
        <v>Otago</v>
      </c>
      <c r="J1340" s="74" t="str">
        <f t="shared" si="77"/>
        <v>Aurora Energy</v>
      </c>
    </row>
    <row r="1341" spans="1:10" s="74" customFormat="1">
      <c r="A1341" s="167">
        <v>2004</v>
      </c>
      <c r="B1341" s="167" t="s">
        <v>217</v>
      </c>
      <c r="C1341" s="167">
        <v>245</v>
      </c>
      <c r="D1341" s="170">
        <v>153.03854999999999</v>
      </c>
      <c r="E1341" s="74" t="str">
        <f t="shared" si="73"/>
        <v>Aurora Energy Ltd</v>
      </c>
      <c r="F1341" s="74" t="str">
        <f t="shared" si="74"/>
        <v>Dunedin City</v>
      </c>
      <c r="G1341" s="74" t="str">
        <f t="shared" si="75"/>
        <v>Otago Southland</v>
      </c>
      <c r="I1341" s="74" t="str">
        <f t="shared" si="76"/>
        <v>Otago</v>
      </c>
      <c r="J1341" s="74" t="str">
        <f t="shared" si="77"/>
        <v>Aurora Energy</v>
      </c>
    </row>
    <row r="1342" spans="1:10" s="74" customFormat="1">
      <c r="A1342" s="167">
        <v>2005</v>
      </c>
      <c r="B1342" s="167" t="s">
        <v>217</v>
      </c>
      <c r="C1342" s="167">
        <v>365</v>
      </c>
      <c r="D1342" s="170">
        <v>234.36455000000001</v>
      </c>
      <c r="E1342" s="74" t="str">
        <f t="shared" si="73"/>
        <v>Aurora Energy Ltd</v>
      </c>
      <c r="F1342" s="74" t="str">
        <f t="shared" si="74"/>
        <v>Dunedin City</v>
      </c>
      <c r="G1342" s="74" t="str">
        <f t="shared" si="75"/>
        <v>Otago Southland</v>
      </c>
      <c r="I1342" s="74" t="str">
        <f t="shared" si="76"/>
        <v>Otago</v>
      </c>
      <c r="J1342" s="74" t="str">
        <f t="shared" si="77"/>
        <v>Aurora Energy</v>
      </c>
    </row>
    <row r="1343" spans="1:10" s="74" customFormat="1">
      <c r="A1343" s="167">
        <v>2006</v>
      </c>
      <c r="B1343" s="167" t="s">
        <v>217</v>
      </c>
      <c r="C1343" s="167">
        <v>365</v>
      </c>
      <c r="D1343" s="170">
        <v>207.19839999999999</v>
      </c>
      <c r="E1343" s="74" t="str">
        <f t="shared" si="73"/>
        <v>Aurora Energy Ltd</v>
      </c>
      <c r="F1343" s="74" t="str">
        <f t="shared" si="74"/>
        <v>Dunedin City</v>
      </c>
      <c r="G1343" s="74" t="str">
        <f t="shared" si="75"/>
        <v>Otago Southland</v>
      </c>
      <c r="I1343" s="74" t="str">
        <f t="shared" si="76"/>
        <v>Otago</v>
      </c>
      <c r="J1343" s="74" t="str">
        <f t="shared" si="77"/>
        <v>Aurora Energy</v>
      </c>
    </row>
    <row r="1344" spans="1:10" s="74" customFormat="1">
      <c r="A1344" s="167">
        <v>2007</v>
      </c>
      <c r="B1344" s="167" t="s">
        <v>217</v>
      </c>
      <c r="C1344" s="167">
        <v>365</v>
      </c>
      <c r="D1344" s="170">
        <v>222.5205</v>
      </c>
      <c r="E1344" s="74" t="str">
        <f t="shared" si="73"/>
        <v>Aurora Energy Ltd</v>
      </c>
      <c r="F1344" s="74" t="str">
        <f t="shared" si="74"/>
        <v>Dunedin City</v>
      </c>
      <c r="G1344" s="74" t="str">
        <f t="shared" si="75"/>
        <v>Otago Southland</v>
      </c>
      <c r="I1344" s="74" t="str">
        <f t="shared" si="76"/>
        <v>Otago</v>
      </c>
      <c r="J1344" s="74" t="str">
        <f t="shared" si="77"/>
        <v>Aurora Energy</v>
      </c>
    </row>
    <row r="1345" spans="1:10" s="74" customFormat="1">
      <c r="A1345" s="167">
        <v>2008</v>
      </c>
      <c r="B1345" s="167" t="s">
        <v>217</v>
      </c>
      <c r="C1345" s="167">
        <v>366</v>
      </c>
      <c r="D1345" s="170">
        <v>196.13589999999999</v>
      </c>
      <c r="E1345" s="74" t="str">
        <f t="shared" si="73"/>
        <v>Aurora Energy Ltd</v>
      </c>
      <c r="F1345" s="74" t="str">
        <f t="shared" si="74"/>
        <v>Dunedin City</v>
      </c>
      <c r="G1345" s="74" t="str">
        <f t="shared" si="75"/>
        <v>Otago Southland</v>
      </c>
      <c r="I1345" s="74" t="str">
        <f t="shared" si="76"/>
        <v>Otago</v>
      </c>
      <c r="J1345" s="74" t="str">
        <f t="shared" si="77"/>
        <v>Aurora Energy</v>
      </c>
    </row>
    <row r="1346" spans="1:10" s="74" customFormat="1">
      <c r="A1346" s="167">
        <v>2009</v>
      </c>
      <c r="B1346" s="167" t="s">
        <v>217</v>
      </c>
      <c r="C1346" s="167">
        <v>365</v>
      </c>
      <c r="D1346" s="170">
        <v>209.79585</v>
      </c>
      <c r="E1346" s="74" t="str">
        <f t="shared" si="73"/>
        <v>Aurora Energy Ltd</v>
      </c>
      <c r="F1346" s="74" t="str">
        <f t="shared" si="74"/>
        <v>Dunedin City</v>
      </c>
      <c r="G1346" s="74" t="str">
        <f t="shared" si="75"/>
        <v>Otago Southland</v>
      </c>
      <c r="I1346" s="74" t="str">
        <f t="shared" si="76"/>
        <v>Otago</v>
      </c>
      <c r="J1346" s="74" t="str">
        <f t="shared" si="77"/>
        <v>Aurora Energy</v>
      </c>
    </row>
    <row r="1347" spans="1:10" s="74" customFormat="1">
      <c r="A1347" s="167">
        <v>2010</v>
      </c>
      <c r="B1347" s="167" t="s">
        <v>217</v>
      </c>
      <c r="C1347" s="167">
        <v>365</v>
      </c>
      <c r="D1347" s="170">
        <v>200.63345000000001</v>
      </c>
      <c r="E1347" s="74" t="str">
        <f t="shared" si="73"/>
        <v>Aurora Energy Ltd</v>
      </c>
      <c r="F1347" s="74" t="str">
        <f t="shared" si="74"/>
        <v>Dunedin City</v>
      </c>
      <c r="G1347" s="74" t="str">
        <f t="shared" si="75"/>
        <v>Otago Southland</v>
      </c>
      <c r="I1347" s="74" t="str">
        <f t="shared" si="76"/>
        <v>Otago</v>
      </c>
      <c r="J1347" s="74" t="str">
        <f t="shared" si="77"/>
        <v>Aurora Energy</v>
      </c>
    </row>
    <row r="1348" spans="1:10" s="74" customFormat="1">
      <c r="A1348" s="167">
        <v>2011</v>
      </c>
      <c r="B1348" s="167" t="s">
        <v>217</v>
      </c>
      <c r="C1348" s="167">
        <v>181</v>
      </c>
      <c r="D1348" s="170">
        <v>103.24464999999999</v>
      </c>
      <c r="E1348" s="74" t="str">
        <f t="shared" si="73"/>
        <v>Aurora Energy Ltd</v>
      </c>
      <c r="F1348" s="74" t="str">
        <f t="shared" si="74"/>
        <v>Dunedin City</v>
      </c>
      <c r="G1348" s="74" t="str">
        <f t="shared" si="75"/>
        <v>Otago Southland</v>
      </c>
      <c r="I1348" s="74" t="str">
        <f t="shared" si="76"/>
        <v>Otago</v>
      </c>
      <c r="J1348" s="74" t="str">
        <f t="shared" si="77"/>
        <v>Aurora Energy</v>
      </c>
    </row>
    <row r="1349" spans="1:10" s="74" customFormat="1">
      <c r="A1349" s="167">
        <v>2000</v>
      </c>
      <c r="B1349" s="167" t="s">
        <v>218</v>
      </c>
      <c r="C1349" s="167">
        <v>366</v>
      </c>
      <c r="D1349" s="170">
        <v>386.30110000000002</v>
      </c>
      <c r="E1349" s="74" t="str">
        <f t="shared" si="73"/>
        <v>Electricity Invercargill Ltd</v>
      </c>
      <c r="F1349" s="74" t="str">
        <f t="shared" si="74"/>
        <v>Invercargill City</v>
      </c>
      <c r="G1349" s="74" t="str">
        <f t="shared" si="75"/>
        <v>Otago Southland</v>
      </c>
      <c r="I1349" s="74" t="str">
        <f t="shared" si="76"/>
        <v>Southland</v>
      </c>
      <c r="J1349" s="74" t="str">
        <f t="shared" si="77"/>
        <v>Electricity Invercargill</v>
      </c>
    </row>
    <row r="1350" spans="1:10" s="74" customFormat="1">
      <c r="A1350" s="167">
        <v>2001</v>
      </c>
      <c r="B1350" s="167" t="s">
        <v>218</v>
      </c>
      <c r="C1350" s="167">
        <v>365</v>
      </c>
      <c r="D1350" s="170">
        <v>404.29259999999999</v>
      </c>
      <c r="E1350" s="74" t="str">
        <f t="shared" si="73"/>
        <v>Electricity Invercargill Ltd</v>
      </c>
      <c r="F1350" s="74" t="str">
        <f t="shared" si="74"/>
        <v>Invercargill City</v>
      </c>
      <c r="G1350" s="74" t="str">
        <f t="shared" si="75"/>
        <v>Otago Southland</v>
      </c>
      <c r="I1350" s="74" t="str">
        <f t="shared" si="76"/>
        <v>Southland</v>
      </c>
      <c r="J1350" s="74" t="str">
        <f t="shared" si="77"/>
        <v>Electricity Invercargill</v>
      </c>
    </row>
    <row r="1351" spans="1:10" s="74" customFormat="1">
      <c r="A1351" s="167">
        <v>2002</v>
      </c>
      <c r="B1351" s="167" t="s">
        <v>218</v>
      </c>
      <c r="C1351" s="167">
        <v>365</v>
      </c>
      <c r="D1351" s="170">
        <v>418.88240000000002</v>
      </c>
      <c r="E1351" s="74" t="str">
        <f t="shared" si="73"/>
        <v>Electricity Invercargill Ltd</v>
      </c>
      <c r="F1351" s="74" t="str">
        <f t="shared" si="74"/>
        <v>Invercargill City</v>
      </c>
      <c r="G1351" s="74" t="str">
        <f t="shared" si="75"/>
        <v>Otago Southland</v>
      </c>
      <c r="I1351" s="74" t="str">
        <f t="shared" si="76"/>
        <v>Southland</v>
      </c>
      <c r="J1351" s="74" t="str">
        <f t="shared" si="77"/>
        <v>Electricity Invercargill</v>
      </c>
    </row>
    <row r="1352" spans="1:10" s="74" customFormat="1">
      <c r="A1352" s="167">
        <v>2003</v>
      </c>
      <c r="B1352" s="167" t="s">
        <v>218</v>
      </c>
      <c r="C1352" s="167">
        <v>365</v>
      </c>
      <c r="D1352" s="170">
        <v>414.37009999999998</v>
      </c>
      <c r="E1352" s="74" t="str">
        <f t="shared" si="73"/>
        <v>Electricity Invercargill Ltd</v>
      </c>
      <c r="F1352" s="74" t="str">
        <f t="shared" si="74"/>
        <v>Invercargill City</v>
      </c>
      <c r="G1352" s="74" t="str">
        <f t="shared" si="75"/>
        <v>Otago Southland</v>
      </c>
      <c r="I1352" s="74" t="str">
        <f t="shared" si="76"/>
        <v>Southland</v>
      </c>
      <c r="J1352" s="74" t="str">
        <f t="shared" si="77"/>
        <v>Electricity Invercargill</v>
      </c>
    </row>
    <row r="1353" spans="1:10" s="74" customFormat="1">
      <c r="A1353" s="167">
        <v>2004</v>
      </c>
      <c r="B1353" s="167" t="s">
        <v>218</v>
      </c>
      <c r="C1353" s="167">
        <v>366</v>
      </c>
      <c r="D1353" s="170">
        <v>427.7792</v>
      </c>
      <c r="E1353" s="74" t="str">
        <f t="shared" si="73"/>
        <v>Electricity Invercargill Ltd</v>
      </c>
      <c r="F1353" s="74" t="str">
        <f t="shared" si="74"/>
        <v>Invercargill City</v>
      </c>
      <c r="G1353" s="74" t="str">
        <f t="shared" si="75"/>
        <v>Otago Southland</v>
      </c>
      <c r="I1353" s="74" t="str">
        <f t="shared" si="76"/>
        <v>Southland</v>
      </c>
      <c r="J1353" s="74" t="str">
        <f t="shared" si="77"/>
        <v>Electricity Invercargill</v>
      </c>
    </row>
    <row r="1354" spans="1:10" s="74" customFormat="1">
      <c r="A1354" s="167">
        <v>2005</v>
      </c>
      <c r="B1354" s="167" t="s">
        <v>218</v>
      </c>
      <c r="C1354" s="167">
        <v>365</v>
      </c>
      <c r="D1354" s="170">
        <v>419.41455000000002</v>
      </c>
      <c r="E1354" s="74" t="str">
        <f t="shared" si="73"/>
        <v>Electricity Invercargill Ltd</v>
      </c>
      <c r="F1354" s="74" t="str">
        <f t="shared" si="74"/>
        <v>Invercargill City</v>
      </c>
      <c r="G1354" s="74" t="str">
        <f t="shared" si="75"/>
        <v>Otago Southland</v>
      </c>
      <c r="I1354" s="74" t="str">
        <f t="shared" si="76"/>
        <v>Southland</v>
      </c>
      <c r="J1354" s="74" t="str">
        <f t="shared" si="77"/>
        <v>Electricity Invercargill</v>
      </c>
    </row>
    <row r="1355" spans="1:10" s="74" customFormat="1">
      <c r="A1355" s="167">
        <v>2006</v>
      </c>
      <c r="B1355" s="167" t="s">
        <v>218</v>
      </c>
      <c r="C1355" s="167">
        <v>365</v>
      </c>
      <c r="D1355" s="170">
        <v>431.678</v>
      </c>
      <c r="E1355" s="74" t="str">
        <f t="shared" si="73"/>
        <v>Electricity Invercargill Ltd</v>
      </c>
      <c r="F1355" s="74" t="str">
        <f t="shared" si="74"/>
        <v>Invercargill City</v>
      </c>
      <c r="G1355" s="74" t="str">
        <f t="shared" si="75"/>
        <v>Otago Southland</v>
      </c>
      <c r="I1355" s="74" t="str">
        <f t="shared" si="76"/>
        <v>Southland</v>
      </c>
      <c r="J1355" s="74" t="str">
        <f t="shared" si="77"/>
        <v>Electricity Invercargill</v>
      </c>
    </row>
    <row r="1356" spans="1:10" s="74" customFormat="1">
      <c r="A1356" s="167">
        <v>2007</v>
      </c>
      <c r="B1356" s="167" t="s">
        <v>218</v>
      </c>
      <c r="C1356" s="167">
        <v>365</v>
      </c>
      <c r="D1356" s="170">
        <v>430.61</v>
      </c>
      <c r="E1356" s="74" t="str">
        <f t="shared" si="73"/>
        <v>Electricity Invercargill Ltd</v>
      </c>
      <c r="F1356" s="74" t="str">
        <f t="shared" si="74"/>
        <v>Invercargill City</v>
      </c>
      <c r="G1356" s="74" t="str">
        <f t="shared" si="75"/>
        <v>Otago Southland</v>
      </c>
      <c r="I1356" s="74" t="str">
        <f t="shared" si="76"/>
        <v>Southland</v>
      </c>
      <c r="J1356" s="74" t="str">
        <f t="shared" si="77"/>
        <v>Electricity Invercargill</v>
      </c>
    </row>
    <row r="1357" spans="1:10" s="74" customFormat="1">
      <c r="A1357" s="167">
        <v>2008</v>
      </c>
      <c r="B1357" s="167" t="s">
        <v>218</v>
      </c>
      <c r="C1357" s="167">
        <v>366</v>
      </c>
      <c r="D1357" s="170">
        <v>443.26724999999999</v>
      </c>
      <c r="E1357" s="74" t="str">
        <f t="shared" si="73"/>
        <v>Electricity Invercargill Ltd</v>
      </c>
      <c r="F1357" s="74" t="str">
        <f t="shared" si="74"/>
        <v>Invercargill City</v>
      </c>
      <c r="G1357" s="74" t="str">
        <f t="shared" si="75"/>
        <v>Otago Southland</v>
      </c>
      <c r="I1357" s="74" t="str">
        <f t="shared" si="76"/>
        <v>Southland</v>
      </c>
      <c r="J1357" s="74" t="str">
        <f t="shared" si="77"/>
        <v>Electricity Invercargill</v>
      </c>
    </row>
    <row r="1358" spans="1:10" s="74" customFormat="1">
      <c r="A1358" s="167">
        <v>2009</v>
      </c>
      <c r="B1358" s="167" t="s">
        <v>218</v>
      </c>
      <c r="C1358" s="167">
        <v>365</v>
      </c>
      <c r="D1358" s="170">
        <v>457.36745000000002</v>
      </c>
      <c r="E1358" s="74" t="str">
        <f t="shared" si="73"/>
        <v>Electricity Invercargill Ltd</v>
      </c>
      <c r="F1358" s="74" t="str">
        <f t="shared" si="74"/>
        <v>Invercargill City</v>
      </c>
      <c r="G1358" s="74" t="str">
        <f t="shared" si="75"/>
        <v>Otago Southland</v>
      </c>
      <c r="I1358" s="74" t="str">
        <f t="shared" si="76"/>
        <v>Southland</v>
      </c>
      <c r="J1358" s="74" t="str">
        <f t="shared" si="77"/>
        <v>Electricity Invercargill</v>
      </c>
    </row>
    <row r="1359" spans="1:10" s="74" customFormat="1">
      <c r="A1359" s="167">
        <v>2010</v>
      </c>
      <c r="B1359" s="167" t="s">
        <v>218</v>
      </c>
      <c r="C1359" s="167">
        <v>365</v>
      </c>
      <c r="D1359" s="170">
        <v>454.57215000000002</v>
      </c>
      <c r="E1359" s="74" t="str">
        <f t="shared" si="73"/>
        <v>Electricity Invercargill Ltd</v>
      </c>
      <c r="F1359" s="74" t="str">
        <f t="shared" si="74"/>
        <v>Invercargill City</v>
      </c>
      <c r="G1359" s="74" t="str">
        <f t="shared" si="75"/>
        <v>Otago Southland</v>
      </c>
      <c r="I1359" s="74" t="str">
        <f t="shared" si="76"/>
        <v>Southland</v>
      </c>
      <c r="J1359" s="74" t="str">
        <f t="shared" si="77"/>
        <v>Electricity Invercargill</v>
      </c>
    </row>
    <row r="1360" spans="1:10" s="74" customFormat="1">
      <c r="A1360" s="167">
        <v>2011</v>
      </c>
      <c r="B1360" s="167" t="s">
        <v>218</v>
      </c>
      <c r="C1360" s="167">
        <v>181</v>
      </c>
      <c r="D1360" s="170">
        <v>218.55965</v>
      </c>
      <c r="E1360" s="74" t="str">
        <f t="shared" si="73"/>
        <v>Electricity Invercargill Ltd</v>
      </c>
      <c r="F1360" s="74" t="str">
        <f t="shared" si="74"/>
        <v>Invercargill City</v>
      </c>
      <c r="G1360" s="74" t="str">
        <f t="shared" si="75"/>
        <v>Otago Southland</v>
      </c>
      <c r="I1360" s="74" t="str">
        <f t="shared" si="76"/>
        <v>Southland</v>
      </c>
      <c r="J1360" s="74" t="str">
        <f t="shared" si="77"/>
        <v>Electricity Invercargill</v>
      </c>
    </row>
    <row r="1361" spans="1:10" s="74" customFormat="1">
      <c r="A1361" s="167">
        <v>2000</v>
      </c>
      <c r="B1361" s="167" t="s">
        <v>219</v>
      </c>
      <c r="C1361" s="167">
        <v>366</v>
      </c>
      <c r="D1361" s="170">
        <v>371.48804999999999</v>
      </c>
      <c r="E1361" s="74" t="str">
        <f t="shared" si="73"/>
        <v>Orion New Zealand Limited</v>
      </c>
      <c r="F1361" s="74" t="str">
        <f t="shared" si="74"/>
        <v>Christchurch City</v>
      </c>
      <c r="G1361" s="74" t="str">
        <f t="shared" si="75"/>
        <v>Canterbury</v>
      </c>
      <c r="I1361" s="74" t="str">
        <f t="shared" si="76"/>
        <v>Canterbury</v>
      </c>
      <c r="J1361" s="74" t="str">
        <f t="shared" si="77"/>
        <v>Orion</v>
      </c>
    </row>
    <row r="1362" spans="1:10" s="74" customFormat="1">
      <c r="A1362" s="167">
        <v>2001</v>
      </c>
      <c r="B1362" s="167" t="s">
        <v>219</v>
      </c>
      <c r="C1362" s="167">
        <v>365</v>
      </c>
      <c r="D1362" s="170">
        <v>381.05410000000001</v>
      </c>
      <c r="E1362" s="74" t="str">
        <f t="shared" si="73"/>
        <v>Orion New Zealand Limited</v>
      </c>
      <c r="F1362" s="74" t="str">
        <f t="shared" si="74"/>
        <v>Christchurch City</v>
      </c>
      <c r="G1362" s="74" t="str">
        <f t="shared" si="75"/>
        <v>Canterbury</v>
      </c>
      <c r="I1362" s="74" t="str">
        <f t="shared" si="76"/>
        <v>Canterbury</v>
      </c>
      <c r="J1362" s="74" t="str">
        <f t="shared" si="77"/>
        <v>Orion</v>
      </c>
    </row>
    <row r="1363" spans="1:10" s="74" customFormat="1">
      <c r="A1363" s="167">
        <v>2002</v>
      </c>
      <c r="B1363" s="167" t="s">
        <v>219</v>
      </c>
      <c r="C1363" s="167">
        <v>365</v>
      </c>
      <c r="D1363" s="170">
        <v>390.38479999999998</v>
      </c>
      <c r="E1363" s="74" t="str">
        <f t="shared" si="73"/>
        <v>Orion New Zealand Limited</v>
      </c>
      <c r="F1363" s="74" t="str">
        <f t="shared" si="74"/>
        <v>Christchurch City</v>
      </c>
      <c r="G1363" s="74" t="str">
        <f t="shared" si="75"/>
        <v>Canterbury</v>
      </c>
      <c r="I1363" s="74" t="str">
        <f t="shared" si="76"/>
        <v>Canterbury</v>
      </c>
      <c r="J1363" s="74" t="str">
        <f t="shared" si="77"/>
        <v>Orion</v>
      </c>
    </row>
    <row r="1364" spans="1:10" s="74" customFormat="1">
      <c r="A1364" s="167">
        <v>2003</v>
      </c>
      <c r="B1364" s="167" t="s">
        <v>219</v>
      </c>
      <c r="C1364" s="167">
        <v>365</v>
      </c>
      <c r="D1364" s="170">
        <v>400.77794999999998</v>
      </c>
      <c r="E1364" s="74" t="str">
        <f t="shared" si="73"/>
        <v>Orion New Zealand Limited</v>
      </c>
      <c r="F1364" s="74" t="str">
        <f t="shared" si="74"/>
        <v>Christchurch City</v>
      </c>
      <c r="G1364" s="74" t="str">
        <f t="shared" si="75"/>
        <v>Canterbury</v>
      </c>
      <c r="I1364" s="74" t="str">
        <f t="shared" si="76"/>
        <v>Canterbury</v>
      </c>
      <c r="J1364" s="74" t="str">
        <f t="shared" si="77"/>
        <v>Orion</v>
      </c>
    </row>
    <row r="1365" spans="1:10" s="74" customFormat="1">
      <c r="A1365" s="167">
        <v>2004</v>
      </c>
      <c r="B1365" s="167" t="s">
        <v>219</v>
      </c>
      <c r="C1365" s="167">
        <v>366</v>
      </c>
      <c r="D1365" s="170">
        <v>425.73235</v>
      </c>
      <c r="E1365" s="74" t="str">
        <f t="shared" si="73"/>
        <v>Orion New Zealand Limited</v>
      </c>
      <c r="F1365" s="74" t="str">
        <f t="shared" si="74"/>
        <v>Christchurch City</v>
      </c>
      <c r="G1365" s="74" t="str">
        <f t="shared" si="75"/>
        <v>Canterbury</v>
      </c>
      <c r="I1365" s="74" t="str">
        <f t="shared" si="76"/>
        <v>Canterbury</v>
      </c>
      <c r="J1365" s="74" t="str">
        <f t="shared" si="77"/>
        <v>Orion</v>
      </c>
    </row>
    <row r="1366" spans="1:10" s="74" customFormat="1">
      <c r="A1366" s="167">
        <v>2005</v>
      </c>
      <c r="B1366" s="167" t="s">
        <v>219</v>
      </c>
      <c r="C1366" s="167">
        <v>365</v>
      </c>
      <c r="D1366" s="170">
        <v>431.5446</v>
      </c>
      <c r="E1366" s="74" t="str">
        <f t="shared" si="73"/>
        <v>Orion New Zealand Limited</v>
      </c>
      <c r="F1366" s="74" t="str">
        <f t="shared" si="74"/>
        <v>Christchurch City</v>
      </c>
      <c r="G1366" s="74" t="str">
        <f t="shared" si="75"/>
        <v>Canterbury</v>
      </c>
      <c r="I1366" s="74" t="str">
        <f t="shared" si="76"/>
        <v>Canterbury</v>
      </c>
      <c r="J1366" s="74" t="str">
        <f t="shared" si="77"/>
        <v>Orion</v>
      </c>
    </row>
    <row r="1367" spans="1:10" s="74" customFormat="1">
      <c r="A1367" s="167">
        <v>2006</v>
      </c>
      <c r="B1367" s="167" t="s">
        <v>219</v>
      </c>
      <c r="C1367" s="167">
        <v>365</v>
      </c>
      <c r="D1367" s="170">
        <v>422.73579999999998</v>
      </c>
      <c r="E1367" s="74" t="str">
        <f t="shared" si="73"/>
        <v>Orion New Zealand Limited</v>
      </c>
      <c r="F1367" s="74" t="str">
        <f t="shared" si="74"/>
        <v>Christchurch City</v>
      </c>
      <c r="G1367" s="74" t="str">
        <f t="shared" si="75"/>
        <v>Canterbury</v>
      </c>
      <c r="I1367" s="74" t="str">
        <f t="shared" si="76"/>
        <v>Canterbury</v>
      </c>
      <c r="J1367" s="74" t="str">
        <f t="shared" si="77"/>
        <v>Orion</v>
      </c>
    </row>
    <row r="1368" spans="1:10" s="74" customFormat="1">
      <c r="A1368" s="167">
        <v>2007</v>
      </c>
      <c r="B1368" s="167" t="s">
        <v>219</v>
      </c>
      <c r="C1368" s="167">
        <v>365</v>
      </c>
      <c r="D1368" s="170">
        <v>426.60325</v>
      </c>
      <c r="E1368" s="74" t="str">
        <f t="shared" si="73"/>
        <v>Orion New Zealand Limited</v>
      </c>
      <c r="F1368" s="74" t="str">
        <f t="shared" si="74"/>
        <v>Christchurch City</v>
      </c>
      <c r="G1368" s="74" t="str">
        <f t="shared" si="75"/>
        <v>Canterbury</v>
      </c>
      <c r="I1368" s="74" t="str">
        <f t="shared" si="76"/>
        <v>Canterbury</v>
      </c>
      <c r="J1368" s="74" t="str">
        <f t="shared" si="77"/>
        <v>Orion</v>
      </c>
    </row>
    <row r="1369" spans="1:10" s="74" customFormat="1">
      <c r="A1369" s="167">
        <v>2008</v>
      </c>
      <c r="B1369" s="167" t="s">
        <v>219</v>
      </c>
      <c r="C1369" s="167">
        <v>366</v>
      </c>
      <c r="D1369" s="170">
        <v>357.38959999999997</v>
      </c>
      <c r="E1369" s="74" t="str">
        <f t="shared" si="73"/>
        <v>Orion New Zealand Limited</v>
      </c>
      <c r="F1369" s="74" t="str">
        <f t="shared" si="74"/>
        <v>Christchurch City</v>
      </c>
      <c r="G1369" s="74" t="str">
        <f t="shared" si="75"/>
        <v>Canterbury</v>
      </c>
      <c r="I1369" s="74" t="str">
        <f t="shared" si="76"/>
        <v>Canterbury</v>
      </c>
      <c r="J1369" s="74" t="str">
        <f t="shared" si="77"/>
        <v>Orion</v>
      </c>
    </row>
    <row r="1370" spans="1:10" s="74" customFormat="1">
      <c r="A1370" s="167">
        <v>2009</v>
      </c>
      <c r="B1370" s="167" t="s">
        <v>219</v>
      </c>
      <c r="C1370" s="167">
        <v>365</v>
      </c>
      <c r="D1370" s="170">
        <v>344.15050000000002</v>
      </c>
      <c r="E1370" s="74" t="str">
        <f t="shared" si="73"/>
        <v>Orion New Zealand Limited</v>
      </c>
      <c r="F1370" s="74" t="str">
        <f t="shared" si="74"/>
        <v>Christchurch City</v>
      </c>
      <c r="G1370" s="74" t="str">
        <f t="shared" si="75"/>
        <v>Canterbury</v>
      </c>
      <c r="I1370" s="74" t="str">
        <f t="shared" si="76"/>
        <v>Canterbury</v>
      </c>
      <c r="J1370" s="74" t="str">
        <f t="shared" si="77"/>
        <v>Orion</v>
      </c>
    </row>
    <row r="1371" spans="1:10" s="74" customFormat="1">
      <c r="A1371" s="167">
        <v>2010</v>
      </c>
      <c r="B1371" s="167" t="s">
        <v>219</v>
      </c>
      <c r="C1371" s="167">
        <v>365</v>
      </c>
      <c r="D1371" s="170">
        <v>345.72994999999997</v>
      </c>
      <c r="E1371" s="74" t="str">
        <f t="shared" ref="E1371:E1434" si="78">IF(ISNA(VLOOKUP(B1371,$A$338:$D$525,4,FALSE)),"NOTFOUND",VLOOKUP(B1371,$A$338:$D$525,4,FALSE))</f>
        <v>Orion New Zealand Limited</v>
      </c>
      <c r="F1371" s="74" t="str">
        <f t="shared" si="74"/>
        <v>Christchurch City</v>
      </c>
      <c r="G1371" s="74" t="str">
        <f t="shared" si="75"/>
        <v>Canterbury</v>
      </c>
      <c r="I1371" s="74" t="str">
        <f t="shared" si="76"/>
        <v>Canterbury</v>
      </c>
      <c r="J1371" s="74" t="str">
        <f t="shared" si="77"/>
        <v>Orion</v>
      </c>
    </row>
    <row r="1372" spans="1:10" s="74" customFormat="1">
      <c r="A1372" s="167">
        <v>2011</v>
      </c>
      <c r="B1372" s="167" t="s">
        <v>219</v>
      </c>
      <c r="C1372" s="167">
        <v>181</v>
      </c>
      <c r="D1372" s="170">
        <v>172.57839999999999</v>
      </c>
      <c r="E1372" s="74" t="str">
        <f t="shared" si="78"/>
        <v>Orion New Zealand Limited</v>
      </c>
      <c r="F1372" s="74" t="str">
        <f t="shared" si="74"/>
        <v>Christchurch City</v>
      </c>
      <c r="G1372" s="74" t="str">
        <f t="shared" si="75"/>
        <v>Canterbury</v>
      </c>
      <c r="I1372" s="74" t="str">
        <f t="shared" si="76"/>
        <v>Canterbury</v>
      </c>
      <c r="J1372" s="74" t="str">
        <f t="shared" si="77"/>
        <v>Orion</v>
      </c>
    </row>
    <row r="1373" spans="1:10" s="74" customFormat="1">
      <c r="A1373" s="167">
        <v>2000</v>
      </c>
      <c r="B1373" s="167" t="s">
        <v>220</v>
      </c>
      <c r="C1373" s="167">
        <v>366</v>
      </c>
      <c r="D1373" s="170">
        <v>289.55560000000003</v>
      </c>
      <c r="E1373" s="74" t="str">
        <f t="shared" si="78"/>
        <v>Orion New Zealand Limited</v>
      </c>
      <c r="F1373" s="74" t="str">
        <f t="shared" si="74"/>
        <v>Christchurch City</v>
      </c>
      <c r="G1373" s="74" t="str">
        <f t="shared" si="75"/>
        <v>Canterbury</v>
      </c>
      <c r="I1373" s="74" t="str">
        <f t="shared" si="76"/>
        <v>Canterbury</v>
      </c>
      <c r="J1373" s="74" t="str">
        <f t="shared" si="77"/>
        <v>Orion</v>
      </c>
    </row>
    <row r="1374" spans="1:10" s="74" customFormat="1">
      <c r="A1374" s="167">
        <v>2001</v>
      </c>
      <c r="B1374" s="167" t="s">
        <v>220</v>
      </c>
      <c r="C1374" s="167">
        <v>365</v>
      </c>
      <c r="D1374" s="170">
        <v>284.29469999999998</v>
      </c>
      <c r="E1374" s="74" t="str">
        <f t="shared" si="78"/>
        <v>Orion New Zealand Limited</v>
      </c>
      <c r="F1374" s="74" t="str">
        <f t="shared" si="74"/>
        <v>Christchurch City</v>
      </c>
      <c r="G1374" s="74" t="str">
        <f t="shared" si="75"/>
        <v>Canterbury</v>
      </c>
      <c r="I1374" s="74" t="str">
        <f t="shared" si="76"/>
        <v>Canterbury</v>
      </c>
      <c r="J1374" s="74" t="str">
        <f t="shared" si="77"/>
        <v>Orion</v>
      </c>
    </row>
    <row r="1375" spans="1:10" s="74" customFormat="1">
      <c r="A1375" s="167">
        <v>2002</v>
      </c>
      <c r="B1375" s="167" t="s">
        <v>220</v>
      </c>
      <c r="C1375" s="167">
        <v>365</v>
      </c>
      <c r="D1375" s="170">
        <v>297.79790000000003</v>
      </c>
      <c r="E1375" s="74" t="str">
        <f t="shared" si="78"/>
        <v>Orion New Zealand Limited</v>
      </c>
      <c r="F1375" s="74" t="str">
        <f t="shared" si="74"/>
        <v>Christchurch City</v>
      </c>
      <c r="G1375" s="74" t="str">
        <f t="shared" si="75"/>
        <v>Canterbury</v>
      </c>
      <c r="I1375" s="74" t="str">
        <f t="shared" si="76"/>
        <v>Canterbury</v>
      </c>
      <c r="J1375" s="74" t="str">
        <f t="shared" si="77"/>
        <v>Orion</v>
      </c>
    </row>
    <row r="1376" spans="1:10" s="74" customFormat="1">
      <c r="A1376" s="167">
        <v>2003</v>
      </c>
      <c r="B1376" s="167" t="s">
        <v>220</v>
      </c>
      <c r="C1376" s="167">
        <v>365</v>
      </c>
      <c r="D1376" s="170">
        <v>306.28070000000002</v>
      </c>
      <c r="E1376" s="74" t="str">
        <f t="shared" si="78"/>
        <v>Orion New Zealand Limited</v>
      </c>
      <c r="F1376" s="74" t="str">
        <f t="shared" si="74"/>
        <v>Christchurch City</v>
      </c>
      <c r="G1376" s="74" t="str">
        <f t="shared" si="75"/>
        <v>Canterbury</v>
      </c>
      <c r="I1376" s="74" t="str">
        <f t="shared" si="76"/>
        <v>Canterbury</v>
      </c>
      <c r="J1376" s="74" t="str">
        <f t="shared" si="77"/>
        <v>Orion</v>
      </c>
    </row>
    <row r="1377" spans="1:10" s="74" customFormat="1">
      <c r="A1377" s="167">
        <v>2004</v>
      </c>
      <c r="B1377" s="167" t="s">
        <v>220</v>
      </c>
      <c r="C1377" s="167">
        <v>366</v>
      </c>
      <c r="D1377" s="170">
        <v>270.98739999999998</v>
      </c>
      <c r="E1377" s="74" t="str">
        <f t="shared" si="78"/>
        <v>Orion New Zealand Limited</v>
      </c>
      <c r="F1377" s="74" t="str">
        <f t="shared" si="74"/>
        <v>Christchurch City</v>
      </c>
      <c r="G1377" s="74" t="str">
        <f t="shared" si="75"/>
        <v>Canterbury</v>
      </c>
      <c r="I1377" s="74" t="str">
        <f t="shared" si="76"/>
        <v>Canterbury</v>
      </c>
      <c r="J1377" s="74" t="str">
        <f t="shared" si="77"/>
        <v>Orion</v>
      </c>
    </row>
    <row r="1378" spans="1:10" s="74" customFormat="1">
      <c r="A1378" s="167">
        <v>2005</v>
      </c>
      <c r="B1378" s="167" t="s">
        <v>220</v>
      </c>
      <c r="C1378" s="167">
        <v>365</v>
      </c>
      <c r="D1378" s="170">
        <v>307.13959999999997</v>
      </c>
      <c r="E1378" s="74" t="str">
        <f t="shared" si="78"/>
        <v>Orion New Zealand Limited</v>
      </c>
      <c r="F1378" s="74" t="str">
        <f t="shared" si="74"/>
        <v>Christchurch City</v>
      </c>
      <c r="G1378" s="74" t="str">
        <f t="shared" si="75"/>
        <v>Canterbury</v>
      </c>
      <c r="I1378" s="74" t="str">
        <f t="shared" si="76"/>
        <v>Canterbury</v>
      </c>
      <c r="J1378" s="74" t="str">
        <f t="shared" si="77"/>
        <v>Orion</v>
      </c>
    </row>
    <row r="1379" spans="1:10" s="74" customFormat="1">
      <c r="A1379" s="167">
        <v>2006</v>
      </c>
      <c r="B1379" s="167" t="s">
        <v>220</v>
      </c>
      <c r="C1379" s="167">
        <v>365</v>
      </c>
      <c r="D1379" s="170">
        <v>348.88794999999999</v>
      </c>
      <c r="E1379" s="74" t="str">
        <f t="shared" si="78"/>
        <v>Orion New Zealand Limited</v>
      </c>
      <c r="F1379" s="74" t="str">
        <f t="shared" si="74"/>
        <v>Christchurch City</v>
      </c>
      <c r="G1379" s="74" t="str">
        <f t="shared" si="75"/>
        <v>Canterbury</v>
      </c>
      <c r="I1379" s="74" t="str">
        <f t="shared" si="76"/>
        <v>Canterbury</v>
      </c>
      <c r="J1379" s="74" t="str">
        <f t="shared" si="77"/>
        <v>Orion</v>
      </c>
    </row>
    <row r="1380" spans="1:10" s="74" customFormat="1">
      <c r="A1380" s="167">
        <v>2007</v>
      </c>
      <c r="B1380" s="167" t="s">
        <v>220</v>
      </c>
      <c r="C1380" s="167">
        <v>365</v>
      </c>
      <c r="D1380" s="170">
        <v>354.44959999999998</v>
      </c>
      <c r="E1380" s="74" t="str">
        <f t="shared" si="78"/>
        <v>Orion New Zealand Limited</v>
      </c>
      <c r="F1380" s="74" t="str">
        <f t="shared" si="74"/>
        <v>Christchurch City</v>
      </c>
      <c r="G1380" s="74" t="str">
        <f t="shared" si="75"/>
        <v>Canterbury</v>
      </c>
      <c r="I1380" s="74" t="str">
        <f t="shared" si="76"/>
        <v>Canterbury</v>
      </c>
      <c r="J1380" s="74" t="str">
        <f t="shared" si="77"/>
        <v>Orion</v>
      </c>
    </row>
    <row r="1381" spans="1:10" s="74" customFormat="1">
      <c r="A1381" s="167">
        <v>2008</v>
      </c>
      <c r="B1381" s="167" t="s">
        <v>220</v>
      </c>
      <c r="C1381" s="167">
        <v>366</v>
      </c>
      <c r="D1381" s="170">
        <v>352.15960000000001</v>
      </c>
      <c r="E1381" s="74" t="str">
        <f t="shared" si="78"/>
        <v>Orion New Zealand Limited</v>
      </c>
      <c r="F1381" s="74" t="str">
        <f t="shared" si="74"/>
        <v>Christchurch City</v>
      </c>
      <c r="G1381" s="74" t="str">
        <f t="shared" si="75"/>
        <v>Canterbury</v>
      </c>
      <c r="I1381" s="74" t="str">
        <f t="shared" si="76"/>
        <v>Canterbury</v>
      </c>
      <c r="J1381" s="74" t="str">
        <f t="shared" si="77"/>
        <v>Orion</v>
      </c>
    </row>
    <row r="1382" spans="1:10" s="74" customFormat="1">
      <c r="A1382" s="167">
        <v>2009</v>
      </c>
      <c r="B1382" s="167" t="s">
        <v>220</v>
      </c>
      <c r="C1382" s="167">
        <v>365</v>
      </c>
      <c r="D1382" s="170">
        <v>362.19450000000001</v>
      </c>
      <c r="E1382" s="74" t="str">
        <f t="shared" si="78"/>
        <v>Orion New Zealand Limited</v>
      </c>
      <c r="F1382" s="74" t="str">
        <f t="shared" si="74"/>
        <v>Christchurch City</v>
      </c>
      <c r="G1382" s="74" t="str">
        <f t="shared" si="75"/>
        <v>Canterbury</v>
      </c>
      <c r="I1382" s="74" t="str">
        <f t="shared" si="76"/>
        <v>Canterbury</v>
      </c>
      <c r="J1382" s="74" t="str">
        <f t="shared" si="77"/>
        <v>Orion</v>
      </c>
    </row>
    <row r="1383" spans="1:10" s="74" customFormat="1">
      <c r="A1383" s="167">
        <v>2010</v>
      </c>
      <c r="B1383" s="167" t="s">
        <v>220</v>
      </c>
      <c r="C1383" s="167">
        <v>365</v>
      </c>
      <c r="D1383" s="170">
        <v>383.18124999999998</v>
      </c>
      <c r="E1383" s="74" t="str">
        <f t="shared" si="78"/>
        <v>Orion New Zealand Limited</v>
      </c>
      <c r="F1383" s="74" t="str">
        <f t="shared" si="74"/>
        <v>Christchurch City</v>
      </c>
      <c r="G1383" s="74" t="str">
        <f t="shared" si="75"/>
        <v>Canterbury</v>
      </c>
      <c r="I1383" s="74" t="str">
        <f t="shared" si="76"/>
        <v>Canterbury</v>
      </c>
      <c r="J1383" s="74" t="str">
        <f t="shared" si="77"/>
        <v>Orion</v>
      </c>
    </row>
    <row r="1384" spans="1:10" s="74" customFormat="1">
      <c r="A1384" s="167">
        <v>2011</v>
      </c>
      <c r="B1384" s="167" t="s">
        <v>220</v>
      </c>
      <c r="C1384" s="167">
        <v>181</v>
      </c>
      <c r="D1384" s="170">
        <v>160.46105</v>
      </c>
      <c r="E1384" s="74" t="str">
        <f t="shared" si="78"/>
        <v>Orion New Zealand Limited</v>
      </c>
      <c r="F1384" s="74" t="str">
        <f t="shared" ref="F1384:F1447" si="79">IF(ISNA(VLOOKUP(B1384,$A$338:$D$525,2,FALSE)),"NOTFOUND",VLOOKUP(B1384,$A$338:$D$525,2,FALSE))</f>
        <v>Christchurch City</v>
      </c>
      <c r="G1384" s="74" t="str">
        <f t="shared" ref="G1384:G1447" si="80">IF(ISNA(VLOOKUP(B1384,$A$338:$D$525,3,FALSE)),"NOTFOUND",VLOOKUP(B1384,$A$338:$D$525,3,FALSE))</f>
        <v>Canterbury</v>
      </c>
      <c r="I1384" s="74" t="str">
        <f t="shared" ref="I1384:I1447" si="81">IF(ISNA(VLOOKUP(B1384,$A$338:$E$525,5,FALSE)),"NOTFOUND",(VLOOKUP(B1384,$A$338:$E$525,5,FALSE)))</f>
        <v>Canterbury</v>
      </c>
      <c r="J1384" s="74" t="str">
        <f t="shared" ref="J1384:J1447" si="82">IF(ISNA(VLOOKUP(E1384,$A$528:$B$545,2,FALSE)),"NOTFOUND",VLOOKUP(E1384,$A$528:$B$545,2,FALSE))</f>
        <v>Orion</v>
      </c>
    </row>
    <row r="1385" spans="1:10" s="74" customFormat="1">
      <c r="A1385" s="167">
        <v>2000</v>
      </c>
      <c r="B1385" s="167" t="s">
        <v>221</v>
      </c>
      <c r="C1385" s="167">
        <v>366</v>
      </c>
      <c r="D1385" s="170">
        <v>80.618849999999995</v>
      </c>
      <c r="E1385" s="74" t="str">
        <f t="shared" si="78"/>
        <v>MainPower NZ Ltd</v>
      </c>
      <c r="F1385" s="74" t="str">
        <f t="shared" si="79"/>
        <v>Waimakariri District</v>
      </c>
      <c r="G1385" s="74" t="str">
        <f t="shared" si="80"/>
        <v>Canterbury</v>
      </c>
      <c r="I1385" s="74" t="str">
        <f t="shared" si="81"/>
        <v>Canterbury</v>
      </c>
      <c r="J1385" s="74" t="str">
        <f t="shared" si="82"/>
        <v>NOTFOUND</v>
      </c>
    </row>
    <row r="1386" spans="1:10" s="74" customFormat="1">
      <c r="A1386" s="167">
        <v>2001</v>
      </c>
      <c r="B1386" s="167" t="s">
        <v>221</v>
      </c>
      <c r="C1386" s="167">
        <v>365</v>
      </c>
      <c r="D1386" s="170">
        <v>84.569800000000001</v>
      </c>
      <c r="E1386" s="74" t="str">
        <f t="shared" si="78"/>
        <v>MainPower NZ Ltd</v>
      </c>
      <c r="F1386" s="74" t="str">
        <f t="shared" si="79"/>
        <v>Waimakariri District</v>
      </c>
      <c r="G1386" s="74" t="str">
        <f t="shared" si="80"/>
        <v>Canterbury</v>
      </c>
      <c r="I1386" s="74" t="str">
        <f t="shared" si="81"/>
        <v>Canterbury</v>
      </c>
      <c r="J1386" s="74" t="str">
        <f t="shared" si="82"/>
        <v>NOTFOUND</v>
      </c>
    </row>
    <row r="1387" spans="1:10" s="74" customFormat="1">
      <c r="A1387" s="167">
        <v>2002</v>
      </c>
      <c r="B1387" s="167" t="s">
        <v>221</v>
      </c>
      <c r="C1387" s="167">
        <v>365</v>
      </c>
      <c r="D1387" s="170">
        <v>87.605149999999995</v>
      </c>
      <c r="E1387" s="74" t="str">
        <f t="shared" si="78"/>
        <v>MainPower NZ Ltd</v>
      </c>
      <c r="F1387" s="74" t="str">
        <f t="shared" si="79"/>
        <v>Waimakariri District</v>
      </c>
      <c r="G1387" s="74" t="str">
        <f t="shared" si="80"/>
        <v>Canterbury</v>
      </c>
      <c r="I1387" s="74" t="str">
        <f t="shared" si="81"/>
        <v>Canterbury</v>
      </c>
      <c r="J1387" s="74" t="str">
        <f t="shared" si="82"/>
        <v>NOTFOUND</v>
      </c>
    </row>
    <row r="1388" spans="1:10" s="74" customFormat="1">
      <c r="A1388" s="167">
        <v>2003</v>
      </c>
      <c r="B1388" s="167" t="s">
        <v>221</v>
      </c>
      <c r="C1388" s="167">
        <v>365</v>
      </c>
      <c r="D1388" s="170">
        <v>92.004000000000005</v>
      </c>
      <c r="E1388" s="74" t="str">
        <f t="shared" si="78"/>
        <v>MainPower NZ Ltd</v>
      </c>
      <c r="F1388" s="74" t="str">
        <f t="shared" si="79"/>
        <v>Waimakariri District</v>
      </c>
      <c r="G1388" s="74" t="str">
        <f t="shared" si="80"/>
        <v>Canterbury</v>
      </c>
      <c r="I1388" s="74" t="str">
        <f t="shared" si="81"/>
        <v>Canterbury</v>
      </c>
      <c r="J1388" s="74" t="str">
        <f t="shared" si="82"/>
        <v>NOTFOUND</v>
      </c>
    </row>
    <row r="1389" spans="1:10" s="74" customFormat="1">
      <c r="A1389" s="167">
        <v>2004</v>
      </c>
      <c r="B1389" s="167" t="s">
        <v>221</v>
      </c>
      <c r="C1389" s="167">
        <v>366</v>
      </c>
      <c r="D1389" s="170">
        <v>96.226799999999997</v>
      </c>
      <c r="E1389" s="74" t="str">
        <f t="shared" si="78"/>
        <v>MainPower NZ Ltd</v>
      </c>
      <c r="F1389" s="74" t="str">
        <f t="shared" si="79"/>
        <v>Waimakariri District</v>
      </c>
      <c r="G1389" s="74" t="str">
        <f t="shared" si="80"/>
        <v>Canterbury</v>
      </c>
      <c r="I1389" s="74" t="str">
        <f t="shared" si="81"/>
        <v>Canterbury</v>
      </c>
      <c r="J1389" s="74" t="str">
        <f t="shared" si="82"/>
        <v>NOTFOUND</v>
      </c>
    </row>
    <row r="1390" spans="1:10" s="74" customFormat="1">
      <c r="A1390" s="167">
        <v>2005</v>
      </c>
      <c r="B1390" s="167" t="s">
        <v>221</v>
      </c>
      <c r="C1390" s="167">
        <v>365</v>
      </c>
      <c r="D1390" s="170">
        <v>97.029899999999998</v>
      </c>
      <c r="E1390" s="74" t="str">
        <f t="shared" si="78"/>
        <v>MainPower NZ Ltd</v>
      </c>
      <c r="F1390" s="74" t="str">
        <f t="shared" si="79"/>
        <v>Waimakariri District</v>
      </c>
      <c r="G1390" s="74" t="str">
        <f t="shared" si="80"/>
        <v>Canterbury</v>
      </c>
      <c r="I1390" s="74" t="str">
        <f t="shared" si="81"/>
        <v>Canterbury</v>
      </c>
      <c r="J1390" s="74" t="str">
        <f t="shared" si="82"/>
        <v>NOTFOUND</v>
      </c>
    </row>
    <row r="1391" spans="1:10" s="74" customFormat="1">
      <c r="A1391" s="167">
        <v>2006</v>
      </c>
      <c r="B1391" s="167" t="s">
        <v>221</v>
      </c>
      <c r="C1391" s="167">
        <v>365</v>
      </c>
      <c r="D1391" s="170">
        <v>99.417249999999996</v>
      </c>
      <c r="E1391" s="74" t="str">
        <f t="shared" si="78"/>
        <v>MainPower NZ Ltd</v>
      </c>
      <c r="F1391" s="74" t="str">
        <f t="shared" si="79"/>
        <v>Waimakariri District</v>
      </c>
      <c r="G1391" s="74" t="str">
        <f t="shared" si="80"/>
        <v>Canterbury</v>
      </c>
      <c r="I1391" s="74" t="str">
        <f t="shared" si="81"/>
        <v>Canterbury</v>
      </c>
      <c r="J1391" s="74" t="str">
        <f t="shared" si="82"/>
        <v>NOTFOUND</v>
      </c>
    </row>
    <row r="1392" spans="1:10" s="74" customFormat="1">
      <c r="A1392" s="167">
        <v>2007</v>
      </c>
      <c r="B1392" s="167" t="s">
        <v>221</v>
      </c>
      <c r="C1392" s="167">
        <v>365</v>
      </c>
      <c r="D1392" s="170">
        <v>100.807</v>
      </c>
      <c r="E1392" s="74" t="str">
        <f t="shared" si="78"/>
        <v>MainPower NZ Ltd</v>
      </c>
      <c r="F1392" s="74" t="str">
        <f t="shared" si="79"/>
        <v>Waimakariri District</v>
      </c>
      <c r="G1392" s="74" t="str">
        <f t="shared" si="80"/>
        <v>Canterbury</v>
      </c>
      <c r="I1392" s="74" t="str">
        <f t="shared" si="81"/>
        <v>Canterbury</v>
      </c>
      <c r="J1392" s="74" t="str">
        <f t="shared" si="82"/>
        <v>NOTFOUND</v>
      </c>
    </row>
    <row r="1393" spans="1:10" s="74" customFormat="1">
      <c r="A1393" s="167">
        <v>2008</v>
      </c>
      <c r="B1393" s="167" t="s">
        <v>221</v>
      </c>
      <c r="C1393" s="167">
        <v>366</v>
      </c>
      <c r="D1393" s="170">
        <v>103.0098</v>
      </c>
      <c r="E1393" s="74" t="str">
        <f t="shared" si="78"/>
        <v>MainPower NZ Ltd</v>
      </c>
      <c r="F1393" s="74" t="str">
        <f t="shared" si="79"/>
        <v>Waimakariri District</v>
      </c>
      <c r="G1393" s="74" t="str">
        <f t="shared" si="80"/>
        <v>Canterbury</v>
      </c>
      <c r="I1393" s="74" t="str">
        <f t="shared" si="81"/>
        <v>Canterbury</v>
      </c>
      <c r="J1393" s="74" t="str">
        <f t="shared" si="82"/>
        <v>NOTFOUND</v>
      </c>
    </row>
    <row r="1394" spans="1:10" s="74" customFormat="1">
      <c r="A1394" s="167">
        <v>2009</v>
      </c>
      <c r="B1394" s="167" t="s">
        <v>221</v>
      </c>
      <c r="C1394" s="167">
        <v>365</v>
      </c>
      <c r="D1394" s="170">
        <v>101.63075000000001</v>
      </c>
      <c r="E1394" s="74" t="str">
        <f t="shared" si="78"/>
        <v>MainPower NZ Ltd</v>
      </c>
      <c r="F1394" s="74" t="str">
        <f t="shared" si="79"/>
        <v>Waimakariri District</v>
      </c>
      <c r="G1394" s="74" t="str">
        <f t="shared" si="80"/>
        <v>Canterbury</v>
      </c>
      <c r="I1394" s="74" t="str">
        <f t="shared" si="81"/>
        <v>Canterbury</v>
      </c>
      <c r="J1394" s="74" t="str">
        <f t="shared" si="82"/>
        <v>NOTFOUND</v>
      </c>
    </row>
    <row r="1395" spans="1:10" s="74" customFormat="1">
      <c r="A1395" s="167">
        <v>2010</v>
      </c>
      <c r="B1395" s="167" t="s">
        <v>221</v>
      </c>
      <c r="C1395" s="167">
        <v>365</v>
      </c>
      <c r="D1395" s="170">
        <v>101.09695000000001</v>
      </c>
      <c r="E1395" s="74" t="str">
        <f t="shared" si="78"/>
        <v>MainPower NZ Ltd</v>
      </c>
      <c r="F1395" s="74" t="str">
        <f t="shared" si="79"/>
        <v>Waimakariri District</v>
      </c>
      <c r="G1395" s="74" t="str">
        <f t="shared" si="80"/>
        <v>Canterbury</v>
      </c>
      <c r="I1395" s="74" t="str">
        <f t="shared" si="81"/>
        <v>Canterbury</v>
      </c>
      <c r="J1395" s="74" t="str">
        <f t="shared" si="82"/>
        <v>NOTFOUND</v>
      </c>
    </row>
    <row r="1396" spans="1:10" s="74" customFormat="1">
      <c r="A1396" s="167">
        <v>2011</v>
      </c>
      <c r="B1396" s="167" t="s">
        <v>221</v>
      </c>
      <c r="C1396" s="167">
        <v>181</v>
      </c>
      <c r="D1396" s="170">
        <v>48.170050000000003</v>
      </c>
      <c r="E1396" s="74" t="str">
        <f t="shared" si="78"/>
        <v>MainPower NZ Ltd</v>
      </c>
      <c r="F1396" s="74" t="str">
        <f t="shared" si="79"/>
        <v>Waimakariri District</v>
      </c>
      <c r="G1396" s="74" t="str">
        <f t="shared" si="80"/>
        <v>Canterbury</v>
      </c>
      <c r="I1396" s="74" t="str">
        <f t="shared" si="81"/>
        <v>Canterbury</v>
      </c>
      <c r="J1396" s="74" t="str">
        <f t="shared" si="82"/>
        <v>NOTFOUND</v>
      </c>
    </row>
    <row r="1397" spans="1:10" s="74" customFormat="1">
      <c r="A1397" s="167">
        <v>2000</v>
      </c>
      <c r="B1397" s="167" t="s">
        <v>222</v>
      </c>
      <c r="C1397" s="167">
        <v>366</v>
      </c>
      <c r="D1397" s="170">
        <v>178.34235000000001</v>
      </c>
      <c r="E1397" s="74" t="str">
        <f t="shared" si="78"/>
        <v>Horizon Energy Distribution Limited</v>
      </c>
      <c r="F1397" s="74" t="str">
        <f t="shared" si="79"/>
        <v>Kawerau District</v>
      </c>
      <c r="G1397" s="74" t="str">
        <f t="shared" si="80"/>
        <v>BOP</v>
      </c>
      <c r="I1397" s="74" t="str">
        <f t="shared" si="81"/>
        <v>Bay of Plenty</v>
      </c>
      <c r="J1397" s="74" t="str">
        <f t="shared" si="82"/>
        <v xml:space="preserve">Horizon Energy </v>
      </c>
    </row>
    <row r="1398" spans="1:10" s="74" customFormat="1">
      <c r="A1398" s="167">
        <v>2001</v>
      </c>
      <c r="B1398" s="167" t="s">
        <v>222</v>
      </c>
      <c r="C1398" s="167">
        <v>365</v>
      </c>
      <c r="D1398" s="170">
        <v>175.98885000000001</v>
      </c>
      <c r="E1398" s="74" t="str">
        <f t="shared" si="78"/>
        <v>Horizon Energy Distribution Limited</v>
      </c>
      <c r="F1398" s="74" t="str">
        <f t="shared" si="79"/>
        <v>Kawerau District</v>
      </c>
      <c r="G1398" s="74" t="str">
        <f t="shared" si="80"/>
        <v>BOP</v>
      </c>
      <c r="I1398" s="74" t="str">
        <f t="shared" si="81"/>
        <v>Bay of Plenty</v>
      </c>
      <c r="J1398" s="74" t="str">
        <f t="shared" si="82"/>
        <v xml:space="preserve">Horizon Energy </v>
      </c>
    </row>
    <row r="1399" spans="1:10" s="74" customFormat="1">
      <c r="A1399" s="167">
        <v>2002</v>
      </c>
      <c r="B1399" s="167" t="s">
        <v>222</v>
      </c>
      <c r="C1399" s="167">
        <v>365</v>
      </c>
      <c r="D1399" s="170">
        <v>182.64699999999999</v>
      </c>
      <c r="E1399" s="74" t="str">
        <f t="shared" si="78"/>
        <v>Horizon Energy Distribution Limited</v>
      </c>
      <c r="F1399" s="74" t="str">
        <f t="shared" si="79"/>
        <v>Kawerau District</v>
      </c>
      <c r="G1399" s="74" t="str">
        <f t="shared" si="80"/>
        <v>BOP</v>
      </c>
      <c r="I1399" s="74" t="str">
        <f t="shared" si="81"/>
        <v>Bay of Plenty</v>
      </c>
      <c r="J1399" s="74" t="str">
        <f t="shared" si="82"/>
        <v xml:space="preserve">Horizon Energy </v>
      </c>
    </row>
    <row r="1400" spans="1:10" s="74" customFormat="1">
      <c r="A1400" s="167">
        <v>2003</v>
      </c>
      <c r="B1400" s="167" t="s">
        <v>222</v>
      </c>
      <c r="C1400" s="167">
        <v>365</v>
      </c>
      <c r="D1400" s="170">
        <v>167.56190000000001</v>
      </c>
      <c r="E1400" s="74" t="str">
        <f t="shared" si="78"/>
        <v>Horizon Energy Distribution Limited</v>
      </c>
      <c r="F1400" s="74" t="str">
        <f t="shared" si="79"/>
        <v>Kawerau District</v>
      </c>
      <c r="G1400" s="74" t="str">
        <f t="shared" si="80"/>
        <v>BOP</v>
      </c>
      <c r="I1400" s="74" t="str">
        <f t="shared" si="81"/>
        <v>Bay of Plenty</v>
      </c>
      <c r="J1400" s="74" t="str">
        <f t="shared" si="82"/>
        <v xml:space="preserve">Horizon Energy </v>
      </c>
    </row>
    <row r="1401" spans="1:10" s="74" customFormat="1">
      <c r="A1401" s="167">
        <v>2004</v>
      </c>
      <c r="B1401" s="167" t="s">
        <v>222</v>
      </c>
      <c r="C1401" s="167">
        <v>366</v>
      </c>
      <c r="D1401" s="170">
        <v>171.88890000000001</v>
      </c>
      <c r="E1401" s="74" t="str">
        <f t="shared" si="78"/>
        <v>Horizon Energy Distribution Limited</v>
      </c>
      <c r="F1401" s="74" t="str">
        <f t="shared" si="79"/>
        <v>Kawerau District</v>
      </c>
      <c r="G1401" s="74" t="str">
        <f t="shared" si="80"/>
        <v>BOP</v>
      </c>
      <c r="I1401" s="74" t="str">
        <f t="shared" si="81"/>
        <v>Bay of Plenty</v>
      </c>
      <c r="J1401" s="74" t="str">
        <f t="shared" si="82"/>
        <v xml:space="preserve">Horizon Energy </v>
      </c>
    </row>
    <row r="1402" spans="1:10" s="74" customFormat="1">
      <c r="A1402" s="167">
        <v>2005</v>
      </c>
      <c r="B1402" s="167" t="s">
        <v>222</v>
      </c>
      <c r="C1402" s="167">
        <v>365</v>
      </c>
      <c r="D1402" s="170">
        <v>166.32505</v>
      </c>
      <c r="E1402" s="74" t="str">
        <f t="shared" si="78"/>
        <v>Horizon Energy Distribution Limited</v>
      </c>
      <c r="F1402" s="74" t="str">
        <f t="shared" si="79"/>
        <v>Kawerau District</v>
      </c>
      <c r="G1402" s="74" t="str">
        <f t="shared" si="80"/>
        <v>BOP</v>
      </c>
      <c r="I1402" s="74" t="str">
        <f t="shared" si="81"/>
        <v>Bay of Plenty</v>
      </c>
      <c r="J1402" s="74" t="str">
        <f t="shared" si="82"/>
        <v xml:space="preserve">Horizon Energy </v>
      </c>
    </row>
    <row r="1403" spans="1:10" s="74" customFormat="1">
      <c r="A1403" s="167">
        <v>2006</v>
      </c>
      <c r="B1403" s="167" t="s">
        <v>222</v>
      </c>
      <c r="C1403" s="167">
        <v>365</v>
      </c>
      <c r="D1403" s="170">
        <v>164.29589999999999</v>
      </c>
      <c r="E1403" s="74" t="str">
        <f t="shared" si="78"/>
        <v>Horizon Energy Distribution Limited</v>
      </c>
      <c r="F1403" s="74" t="str">
        <f t="shared" si="79"/>
        <v>Kawerau District</v>
      </c>
      <c r="G1403" s="74" t="str">
        <f t="shared" si="80"/>
        <v>BOP</v>
      </c>
      <c r="I1403" s="74" t="str">
        <f t="shared" si="81"/>
        <v>Bay of Plenty</v>
      </c>
      <c r="J1403" s="74" t="str">
        <f t="shared" si="82"/>
        <v xml:space="preserve">Horizon Energy </v>
      </c>
    </row>
    <row r="1404" spans="1:10" s="74" customFormat="1">
      <c r="A1404" s="167">
        <v>2007</v>
      </c>
      <c r="B1404" s="167" t="s">
        <v>222</v>
      </c>
      <c r="C1404" s="167">
        <v>365</v>
      </c>
      <c r="D1404" s="170">
        <v>130.8372</v>
      </c>
      <c r="E1404" s="74" t="str">
        <f t="shared" si="78"/>
        <v>Horizon Energy Distribution Limited</v>
      </c>
      <c r="F1404" s="74" t="str">
        <f t="shared" si="79"/>
        <v>Kawerau District</v>
      </c>
      <c r="G1404" s="74" t="str">
        <f t="shared" si="80"/>
        <v>BOP</v>
      </c>
      <c r="I1404" s="74" t="str">
        <f t="shared" si="81"/>
        <v>Bay of Plenty</v>
      </c>
      <c r="J1404" s="74" t="str">
        <f t="shared" si="82"/>
        <v xml:space="preserve">Horizon Energy </v>
      </c>
    </row>
    <row r="1405" spans="1:10" s="74" customFormat="1">
      <c r="A1405" s="167">
        <v>2008</v>
      </c>
      <c r="B1405" s="167" t="s">
        <v>222</v>
      </c>
      <c r="C1405" s="167">
        <v>366</v>
      </c>
      <c r="D1405" s="170">
        <v>89.766800000000003</v>
      </c>
      <c r="E1405" s="74" t="str">
        <f t="shared" si="78"/>
        <v>Horizon Energy Distribution Limited</v>
      </c>
      <c r="F1405" s="74" t="str">
        <f t="shared" si="79"/>
        <v>Kawerau District</v>
      </c>
      <c r="G1405" s="74" t="str">
        <f t="shared" si="80"/>
        <v>BOP</v>
      </c>
      <c r="I1405" s="74" t="str">
        <f t="shared" si="81"/>
        <v>Bay of Plenty</v>
      </c>
      <c r="J1405" s="74" t="str">
        <f t="shared" si="82"/>
        <v xml:space="preserve">Horizon Energy </v>
      </c>
    </row>
    <row r="1406" spans="1:10" s="74" customFormat="1">
      <c r="A1406" s="167">
        <v>2009</v>
      </c>
      <c r="B1406" s="167" t="s">
        <v>222</v>
      </c>
      <c r="C1406" s="167">
        <v>365</v>
      </c>
      <c r="D1406" s="170">
        <v>101.8156</v>
      </c>
      <c r="E1406" s="74" t="str">
        <f t="shared" si="78"/>
        <v>Horizon Energy Distribution Limited</v>
      </c>
      <c r="F1406" s="74" t="str">
        <f t="shared" si="79"/>
        <v>Kawerau District</v>
      </c>
      <c r="G1406" s="74" t="str">
        <f t="shared" si="80"/>
        <v>BOP</v>
      </c>
      <c r="I1406" s="74" t="str">
        <f t="shared" si="81"/>
        <v>Bay of Plenty</v>
      </c>
      <c r="J1406" s="74" t="str">
        <f t="shared" si="82"/>
        <v xml:space="preserve">Horizon Energy </v>
      </c>
    </row>
    <row r="1407" spans="1:10" s="74" customFormat="1">
      <c r="A1407" s="167">
        <v>2010</v>
      </c>
      <c r="B1407" s="167" t="s">
        <v>222</v>
      </c>
      <c r="C1407" s="167">
        <v>365</v>
      </c>
      <c r="D1407" s="170">
        <v>106.89935</v>
      </c>
      <c r="E1407" s="74" t="str">
        <f t="shared" si="78"/>
        <v>Horizon Energy Distribution Limited</v>
      </c>
      <c r="F1407" s="74" t="str">
        <f t="shared" si="79"/>
        <v>Kawerau District</v>
      </c>
      <c r="G1407" s="74" t="str">
        <f t="shared" si="80"/>
        <v>BOP</v>
      </c>
      <c r="I1407" s="74" t="str">
        <f t="shared" si="81"/>
        <v>Bay of Plenty</v>
      </c>
      <c r="J1407" s="74" t="str">
        <f t="shared" si="82"/>
        <v xml:space="preserve">Horizon Energy </v>
      </c>
    </row>
    <row r="1408" spans="1:10" s="74" customFormat="1">
      <c r="A1408" s="167">
        <v>2011</v>
      </c>
      <c r="B1408" s="167" t="s">
        <v>222</v>
      </c>
      <c r="C1408" s="167">
        <v>181</v>
      </c>
      <c r="D1408" s="170">
        <v>49.20035</v>
      </c>
      <c r="E1408" s="74" t="str">
        <f t="shared" si="78"/>
        <v>Horizon Energy Distribution Limited</v>
      </c>
      <c r="F1408" s="74" t="str">
        <f t="shared" si="79"/>
        <v>Kawerau District</v>
      </c>
      <c r="G1408" s="74" t="str">
        <f t="shared" si="80"/>
        <v>BOP</v>
      </c>
      <c r="I1408" s="74" t="str">
        <f t="shared" si="81"/>
        <v>Bay of Plenty</v>
      </c>
      <c r="J1408" s="74" t="str">
        <f t="shared" si="82"/>
        <v xml:space="preserve">Horizon Energy </v>
      </c>
    </row>
    <row r="1409" spans="1:10" s="74" customFormat="1">
      <c r="A1409" s="167">
        <v>2000</v>
      </c>
      <c r="B1409" s="167" t="s">
        <v>223</v>
      </c>
      <c r="C1409" s="167">
        <v>366</v>
      </c>
      <c r="D1409" s="170">
        <v>581.35125000000005</v>
      </c>
      <c r="E1409" s="74" t="str">
        <f t="shared" si="78"/>
        <v/>
      </c>
      <c r="F1409" s="74" t="str">
        <f t="shared" si="79"/>
        <v>Kawerau District</v>
      </c>
      <c r="G1409" s="74" t="str">
        <f t="shared" si="80"/>
        <v>BOP</v>
      </c>
      <c r="I1409" s="74" t="str">
        <f t="shared" si="81"/>
        <v>Bay of Plenty</v>
      </c>
      <c r="J1409" s="74" t="str">
        <f t="shared" si="82"/>
        <v>NOTFOUND</v>
      </c>
    </row>
    <row r="1410" spans="1:10" s="74" customFormat="1">
      <c r="A1410" s="167">
        <v>2001</v>
      </c>
      <c r="B1410" s="167" t="s">
        <v>223</v>
      </c>
      <c r="C1410" s="167">
        <v>365</v>
      </c>
      <c r="D1410" s="170">
        <v>541.11869999999999</v>
      </c>
      <c r="E1410" s="74" t="str">
        <f t="shared" si="78"/>
        <v/>
      </c>
      <c r="F1410" s="74" t="str">
        <f t="shared" si="79"/>
        <v>Kawerau District</v>
      </c>
      <c r="G1410" s="74" t="str">
        <f t="shared" si="80"/>
        <v>BOP</v>
      </c>
      <c r="I1410" s="74" t="str">
        <f t="shared" si="81"/>
        <v>Bay of Plenty</v>
      </c>
      <c r="J1410" s="74" t="str">
        <f t="shared" si="82"/>
        <v>NOTFOUND</v>
      </c>
    </row>
    <row r="1411" spans="1:10" s="74" customFormat="1">
      <c r="A1411" s="167">
        <v>2002</v>
      </c>
      <c r="B1411" s="167" t="s">
        <v>223</v>
      </c>
      <c r="C1411" s="167">
        <v>365</v>
      </c>
      <c r="D1411" s="170">
        <v>559.58550000000002</v>
      </c>
      <c r="E1411" s="74" t="str">
        <f t="shared" si="78"/>
        <v/>
      </c>
      <c r="F1411" s="74" t="str">
        <f t="shared" si="79"/>
        <v>Kawerau District</v>
      </c>
      <c r="G1411" s="74" t="str">
        <f t="shared" si="80"/>
        <v>BOP</v>
      </c>
      <c r="I1411" s="74" t="str">
        <f t="shared" si="81"/>
        <v>Bay of Plenty</v>
      </c>
      <c r="J1411" s="74" t="str">
        <f t="shared" si="82"/>
        <v>NOTFOUND</v>
      </c>
    </row>
    <row r="1412" spans="1:10" s="74" customFormat="1">
      <c r="A1412" s="167">
        <v>2003</v>
      </c>
      <c r="B1412" s="167" t="s">
        <v>223</v>
      </c>
      <c r="C1412" s="167">
        <v>365</v>
      </c>
      <c r="D1412" s="170">
        <v>576.01414999999997</v>
      </c>
      <c r="E1412" s="74" t="str">
        <f t="shared" si="78"/>
        <v/>
      </c>
      <c r="F1412" s="74" t="str">
        <f t="shared" si="79"/>
        <v>Kawerau District</v>
      </c>
      <c r="G1412" s="74" t="str">
        <f t="shared" si="80"/>
        <v>BOP</v>
      </c>
      <c r="I1412" s="74" t="str">
        <f t="shared" si="81"/>
        <v>Bay of Plenty</v>
      </c>
      <c r="J1412" s="74" t="str">
        <f t="shared" si="82"/>
        <v>NOTFOUND</v>
      </c>
    </row>
    <row r="1413" spans="1:10" s="74" customFormat="1">
      <c r="A1413" s="167">
        <v>2004</v>
      </c>
      <c r="B1413" s="167" t="s">
        <v>223</v>
      </c>
      <c r="C1413" s="167">
        <v>366</v>
      </c>
      <c r="D1413" s="170">
        <v>642.07505000000003</v>
      </c>
      <c r="E1413" s="74" t="str">
        <f t="shared" si="78"/>
        <v/>
      </c>
      <c r="F1413" s="74" t="str">
        <f t="shared" si="79"/>
        <v>Kawerau District</v>
      </c>
      <c r="G1413" s="74" t="str">
        <f t="shared" si="80"/>
        <v>BOP</v>
      </c>
      <c r="I1413" s="74" t="str">
        <f t="shared" si="81"/>
        <v>Bay of Plenty</v>
      </c>
      <c r="J1413" s="74" t="str">
        <f t="shared" si="82"/>
        <v>NOTFOUND</v>
      </c>
    </row>
    <row r="1414" spans="1:10" s="74" customFormat="1">
      <c r="A1414" s="167">
        <v>2005</v>
      </c>
      <c r="B1414" s="167" t="s">
        <v>223</v>
      </c>
      <c r="C1414" s="167">
        <v>365</v>
      </c>
      <c r="D1414" s="170">
        <v>609.83659999999998</v>
      </c>
      <c r="E1414" s="74" t="str">
        <f t="shared" si="78"/>
        <v/>
      </c>
      <c r="F1414" s="74" t="str">
        <f t="shared" si="79"/>
        <v>Kawerau District</v>
      </c>
      <c r="G1414" s="74" t="str">
        <f t="shared" si="80"/>
        <v>BOP</v>
      </c>
      <c r="I1414" s="74" t="str">
        <f t="shared" si="81"/>
        <v>Bay of Plenty</v>
      </c>
      <c r="J1414" s="74" t="str">
        <f t="shared" si="82"/>
        <v>NOTFOUND</v>
      </c>
    </row>
    <row r="1415" spans="1:10" s="74" customFormat="1">
      <c r="A1415" s="167">
        <v>2006</v>
      </c>
      <c r="B1415" s="167" t="s">
        <v>223</v>
      </c>
      <c r="C1415" s="167">
        <v>365</v>
      </c>
      <c r="D1415" s="170">
        <v>477.63945000000001</v>
      </c>
      <c r="E1415" s="74" t="str">
        <f t="shared" si="78"/>
        <v/>
      </c>
      <c r="F1415" s="74" t="str">
        <f t="shared" si="79"/>
        <v>Kawerau District</v>
      </c>
      <c r="G1415" s="74" t="str">
        <f t="shared" si="80"/>
        <v>BOP</v>
      </c>
      <c r="I1415" s="74" t="str">
        <f t="shared" si="81"/>
        <v>Bay of Plenty</v>
      </c>
      <c r="J1415" s="74" t="str">
        <f t="shared" si="82"/>
        <v>NOTFOUND</v>
      </c>
    </row>
    <row r="1416" spans="1:10" s="74" customFormat="1">
      <c r="A1416" s="167">
        <v>2007</v>
      </c>
      <c r="B1416" s="167" t="s">
        <v>223</v>
      </c>
      <c r="C1416" s="167">
        <v>365</v>
      </c>
      <c r="D1416" s="170">
        <v>407.40435000000002</v>
      </c>
      <c r="E1416" s="74" t="str">
        <f t="shared" si="78"/>
        <v/>
      </c>
      <c r="F1416" s="74" t="str">
        <f t="shared" si="79"/>
        <v>Kawerau District</v>
      </c>
      <c r="G1416" s="74" t="str">
        <f t="shared" si="80"/>
        <v>BOP</v>
      </c>
      <c r="I1416" s="74" t="str">
        <f t="shared" si="81"/>
        <v>Bay of Plenty</v>
      </c>
      <c r="J1416" s="74" t="str">
        <f t="shared" si="82"/>
        <v>NOTFOUND</v>
      </c>
    </row>
    <row r="1417" spans="1:10" s="74" customFormat="1">
      <c r="A1417" s="167">
        <v>2008</v>
      </c>
      <c r="B1417" s="167" t="s">
        <v>223</v>
      </c>
      <c r="C1417" s="167">
        <v>366</v>
      </c>
      <c r="D1417" s="170">
        <v>419.4957</v>
      </c>
      <c r="E1417" s="74" t="str">
        <f t="shared" si="78"/>
        <v/>
      </c>
      <c r="F1417" s="74" t="str">
        <f t="shared" si="79"/>
        <v>Kawerau District</v>
      </c>
      <c r="G1417" s="74" t="str">
        <f t="shared" si="80"/>
        <v>BOP</v>
      </c>
      <c r="I1417" s="74" t="str">
        <f t="shared" si="81"/>
        <v>Bay of Plenty</v>
      </c>
      <c r="J1417" s="74" t="str">
        <f t="shared" si="82"/>
        <v>NOTFOUND</v>
      </c>
    </row>
    <row r="1418" spans="1:10" s="74" customFormat="1">
      <c r="A1418" s="167">
        <v>2009</v>
      </c>
      <c r="B1418" s="167" t="s">
        <v>223</v>
      </c>
      <c r="C1418" s="167">
        <v>365</v>
      </c>
      <c r="D1418" s="170">
        <v>356.53325000000001</v>
      </c>
      <c r="E1418" s="74" t="str">
        <f t="shared" si="78"/>
        <v/>
      </c>
      <c r="F1418" s="74" t="str">
        <f t="shared" si="79"/>
        <v>Kawerau District</v>
      </c>
      <c r="G1418" s="74" t="str">
        <f t="shared" si="80"/>
        <v>BOP</v>
      </c>
      <c r="I1418" s="74" t="str">
        <f t="shared" si="81"/>
        <v>Bay of Plenty</v>
      </c>
      <c r="J1418" s="74" t="str">
        <f t="shared" si="82"/>
        <v>NOTFOUND</v>
      </c>
    </row>
    <row r="1419" spans="1:10" s="74" customFormat="1">
      <c r="A1419" s="167">
        <v>2010</v>
      </c>
      <c r="B1419" s="167" t="s">
        <v>223</v>
      </c>
      <c r="C1419" s="167">
        <v>365</v>
      </c>
      <c r="D1419" s="170">
        <v>369.12405000000001</v>
      </c>
      <c r="E1419" s="74" t="str">
        <f t="shared" si="78"/>
        <v/>
      </c>
      <c r="F1419" s="74" t="str">
        <f t="shared" si="79"/>
        <v>Kawerau District</v>
      </c>
      <c r="G1419" s="74" t="str">
        <f t="shared" si="80"/>
        <v>BOP</v>
      </c>
      <c r="I1419" s="74" t="str">
        <f t="shared" si="81"/>
        <v>Bay of Plenty</v>
      </c>
      <c r="J1419" s="74" t="str">
        <f t="shared" si="82"/>
        <v>NOTFOUND</v>
      </c>
    </row>
    <row r="1420" spans="1:10" s="74" customFormat="1">
      <c r="A1420" s="167">
        <v>2011</v>
      </c>
      <c r="B1420" s="167" t="s">
        <v>223</v>
      </c>
      <c r="C1420" s="167">
        <v>181</v>
      </c>
      <c r="D1420" s="170">
        <v>173.4897</v>
      </c>
      <c r="E1420" s="74" t="str">
        <f t="shared" si="78"/>
        <v/>
      </c>
      <c r="F1420" s="74" t="str">
        <f t="shared" si="79"/>
        <v>Kawerau District</v>
      </c>
      <c r="G1420" s="74" t="str">
        <f t="shared" si="80"/>
        <v>BOP</v>
      </c>
      <c r="I1420" s="74" t="str">
        <f t="shared" si="81"/>
        <v>Bay of Plenty</v>
      </c>
      <c r="J1420" s="74" t="str">
        <f t="shared" si="82"/>
        <v>NOTFOUND</v>
      </c>
    </row>
    <row r="1421" spans="1:10" s="74" customFormat="1">
      <c r="A1421" s="167">
        <v>2000</v>
      </c>
      <c r="B1421" s="167" t="s">
        <v>224</v>
      </c>
      <c r="C1421" s="167">
        <v>366</v>
      </c>
      <c r="D1421" s="170">
        <v>640.96929999999998</v>
      </c>
      <c r="E1421" s="74" t="str">
        <f t="shared" si="78"/>
        <v/>
      </c>
      <c r="F1421" s="74" t="str">
        <f t="shared" si="79"/>
        <v>Kawerau District</v>
      </c>
      <c r="G1421" s="74" t="str">
        <f t="shared" si="80"/>
        <v>BOP</v>
      </c>
      <c r="I1421" s="74" t="str">
        <f t="shared" si="81"/>
        <v>Bay of Plenty</v>
      </c>
      <c r="J1421" s="74" t="str">
        <f t="shared" si="82"/>
        <v>NOTFOUND</v>
      </c>
    </row>
    <row r="1422" spans="1:10" s="74" customFormat="1">
      <c r="A1422" s="167">
        <v>2001</v>
      </c>
      <c r="B1422" s="167" t="s">
        <v>224</v>
      </c>
      <c r="C1422" s="167">
        <v>365</v>
      </c>
      <c r="D1422" s="170">
        <v>574.25995</v>
      </c>
      <c r="E1422" s="74" t="str">
        <f t="shared" si="78"/>
        <v/>
      </c>
      <c r="F1422" s="74" t="str">
        <f t="shared" si="79"/>
        <v>Kawerau District</v>
      </c>
      <c r="G1422" s="74" t="str">
        <f t="shared" si="80"/>
        <v>BOP</v>
      </c>
      <c r="I1422" s="74" t="str">
        <f t="shared" si="81"/>
        <v>Bay of Plenty</v>
      </c>
      <c r="J1422" s="74" t="str">
        <f t="shared" si="82"/>
        <v>NOTFOUND</v>
      </c>
    </row>
    <row r="1423" spans="1:10" s="74" customFormat="1">
      <c r="A1423" s="167">
        <v>2002</v>
      </c>
      <c r="B1423" s="167" t="s">
        <v>224</v>
      </c>
      <c r="C1423" s="167">
        <v>365</v>
      </c>
      <c r="D1423" s="170">
        <v>633.16420000000005</v>
      </c>
      <c r="E1423" s="74" t="str">
        <f t="shared" si="78"/>
        <v/>
      </c>
      <c r="F1423" s="74" t="str">
        <f t="shared" si="79"/>
        <v>Kawerau District</v>
      </c>
      <c r="G1423" s="74" t="str">
        <f t="shared" si="80"/>
        <v>BOP</v>
      </c>
      <c r="I1423" s="74" t="str">
        <f t="shared" si="81"/>
        <v>Bay of Plenty</v>
      </c>
      <c r="J1423" s="74" t="str">
        <f t="shared" si="82"/>
        <v>NOTFOUND</v>
      </c>
    </row>
    <row r="1424" spans="1:10" s="74" customFormat="1">
      <c r="A1424" s="167">
        <v>2003</v>
      </c>
      <c r="B1424" s="167" t="s">
        <v>224</v>
      </c>
      <c r="C1424" s="167">
        <v>365</v>
      </c>
      <c r="D1424" s="170">
        <v>626.1454</v>
      </c>
      <c r="E1424" s="74" t="str">
        <f t="shared" si="78"/>
        <v/>
      </c>
      <c r="F1424" s="74" t="str">
        <f t="shared" si="79"/>
        <v>Kawerau District</v>
      </c>
      <c r="G1424" s="74" t="str">
        <f t="shared" si="80"/>
        <v>BOP</v>
      </c>
      <c r="I1424" s="74" t="str">
        <f t="shared" si="81"/>
        <v>Bay of Plenty</v>
      </c>
      <c r="J1424" s="74" t="str">
        <f t="shared" si="82"/>
        <v>NOTFOUND</v>
      </c>
    </row>
    <row r="1425" spans="1:10" s="74" customFormat="1">
      <c r="A1425" s="167">
        <v>2004</v>
      </c>
      <c r="B1425" s="167" t="s">
        <v>224</v>
      </c>
      <c r="C1425" s="167">
        <v>366</v>
      </c>
      <c r="D1425" s="170">
        <v>658.18910000000005</v>
      </c>
      <c r="E1425" s="74" t="str">
        <f t="shared" si="78"/>
        <v/>
      </c>
      <c r="F1425" s="74" t="str">
        <f t="shared" si="79"/>
        <v>Kawerau District</v>
      </c>
      <c r="G1425" s="74" t="str">
        <f t="shared" si="80"/>
        <v>BOP</v>
      </c>
      <c r="I1425" s="74" t="str">
        <f t="shared" si="81"/>
        <v>Bay of Plenty</v>
      </c>
      <c r="J1425" s="74" t="str">
        <f t="shared" si="82"/>
        <v>NOTFOUND</v>
      </c>
    </row>
    <row r="1426" spans="1:10" s="74" customFormat="1">
      <c r="A1426" s="167">
        <v>2005</v>
      </c>
      <c r="B1426" s="167" t="s">
        <v>224</v>
      </c>
      <c r="C1426" s="167">
        <v>365</v>
      </c>
      <c r="D1426" s="170">
        <v>650.54835000000003</v>
      </c>
      <c r="E1426" s="74" t="str">
        <f t="shared" si="78"/>
        <v/>
      </c>
      <c r="F1426" s="74" t="str">
        <f t="shared" si="79"/>
        <v>Kawerau District</v>
      </c>
      <c r="G1426" s="74" t="str">
        <f t="shared" si="80"/>
        <v>BOP</v>
      </c>
      <c r="I1426" s="74" t="str">
        <f t="shared" si="81"/>
        <v>Bay of Plenty</v>
      </c>
      <c r="J1426" s="74" t="str">
        <f t="shared" si="82"/>
        <v>NOTFOUND</v>
      </c>
    </row>
    <row r="1427" spans="1:10" s="74" customFormat="1">
      <c r="A1427" s="167">
        <v>2006</v>
      </c>
      <c r="B1427" s="167" t="s">
        <v>224</v>
      </c>
      <c r="C1427" s="167">
        <v>365</v>
      </c>
      <c r="D1427" s="170">
        <v>588.98614999999995</v>
      </c>
      <c r="E1427" s="74" t="str">
        <f t="shared" si="78"/>
        <v/>
      </c>
      <c r="F1427" s="74" t="str">
        <f t="shared" si="79"/>
        <v>Kawerau District</v>
      </c>
      <c r="G1427" s="74" t="str">
        <f t="shared" si="80"/>
        <v>BOP</v>
      </c>
      <c r="I1427" s="74" t="str">
        <f t="shared" si="81"/>
        <v>Bay of Plenty</v>
      </c>
      <c r="J1427" s="74" t="str">
        <f t="shared" si="82"/>
        <v>NOTFOUND</v>
      </c>
    </row>
    <row r="1428" spans="1:10" s="74" customFormat="1">
      <c r="A1428" s="167">
        <v>2007</v>
      </c>
      <c r="B1428" s="167" t="s">
        <v>224</v>
      </c>
      <c r="C1428" s="167">
        <v>365</v>
      </c>
      <c r="D1428" s="170">
        <v>562.71939999999995</v>
      </c>
      <c r="E1428" s="74" t="str">
        <f t="shared" si="78"/>
        <v/>
      </c>
      <c r="F1428" s="74" t="str">
        <f t="shared" si="79"/>
        <v>Kawerau District</v>
      </c>
      <c r="G1428" s="74" t="str">
        <f t="shared" si="80"/>
        <v>BOP</v>
      </c>
      <c r="I1428" s="74" t="str">
        <f t="shared" si="81"/>
        <v>Bay of Plenty</v>
      </c>
      <c r="J1428" s="74" t="str">
        <f t="shared" si="82"/>
        <v>NOTFOUND</v>
      </c>
    </row>
    <row r="1429" spans="1:10" s="74" customFormat="1">
      <c r="A1429" s="167">
        <v>2008</v>
      </c>
      <c r="B1429" s="167" t="s">
        <v>224</v>
      </c>
      <c r="C1429" s="167">
        <v>366</v>
      </c>
      <c r="D1429" s="170">
        <v>578.39784999999995</v>
      </c>
      <c r="E1429" s="74" t="str">
        <f t="shared" si="78"/>
        <v/>
      </c>
      <c r="F1429" s="74" t="str">
        <f t="shared" si="79"/>
        <v>Kawerau District</v>
      </c>
      <c r="G1429" s="74" t="str">
        <f t="shared" si="80"/>
        <v>BOP</v>
      </c>
      <c r="I1429" s="74" t="str">
        <f t="shared" si="81"/>
        <v>Bay of Plenty</v>
      </c>
      <c r="J1429" s="74" t="str">
        <f t="shared" si="82"/>
        <v>NOTFOUND</v>
      </c>
    </row>
    <row r="1430" spans="1:10" s="74" customFormat="1">
      <c r="A1430" s="167">
        <v>2009</v>
      </c>
      <c r="B1430" s="167" t="s">
        <v>224</v>
      </c>
      <c r="C1430" s="167">
        <v>365</v>
      </c>
      <c r="D1430" s="170">
        <v>596.08159999999998</v>
      </c>
      <c r="E1430" s="74" t="str">
        <f t="shared" si="78"/>
        <v/>
      </c>
      <c r="F1430" s="74" t="str">
        <f t="shared" si="79"/>
        <v>Kawerau District</v>
      </c>
      <c r="G1430" s="74" t="str">
        <f t="shared" si="80"/>
        <v>BOP</v>
      </c>
      <c r="I1430" s="74" t="str">
        <f t="shared" si="81"/>
        <v>Bay of Plenty</v>
      </c>
      <c r="J1430" s="74" t="str">
        <f t="shared" si="82"/>
        <v>NOTFOUND</v>
      </c>
    </row>
    <row r="1431" spans="1:10" s="74" customFormat="1">
      <c r="A1431" s="167">
        <v>2010</v>
      </c>
      <c r="B1431" s="167" t="s">
        <v>224</v>
      </c>
      <c r="C1431" s="167">
        <v>365</v>
      </c>
      <c r="D1431" s="170">
        <v>596.98030000000006</v>
      </c>
      <c r="E1431" s="74" t="str">
        <f t="shared" si="78"/>
        <v/>
      </c>
      <c r="F1431" s="74" t="str">
        <f t="shared" si="79"/>
        <v>Kawerau District</v>
      </c>
      <c r="G1431" s="74" t="str">
        <f t="shared" si="80"/>
        <v>BOP</v>
      </c>
      <c r="I1431" s="74" t="str">
        <f t="shared" si="81"/>
        <v>Bay of Plenty</v>
      </c>
      <c r="J1431" s="74" t="str">
        <f t="shared" si="82"/>
        <v>NOTFOUND</v>
      </c>
    </row>
    <row r="1432" spans="1:10" s="74" customFormat="1">
      <c r="A1432" s="167">
        <v>2011</v>
      </c>
      <c r="B1432" s="167" t="s">
        <v>224</v>
      </c>
      <c r="C1432" s="167">
        <v>181</v>
      </c>
      <c r="D1432" s="170">
        <v>292.17995000000002</v>
      </c>
      <c r="E1432" s="74" t="str">
        <f t="shared" si="78"/>
        <v/>
      </c>
      <c r="F1432" s="74" t="str">
        <f t="shared" si="79"/>
        <v>Kawerau District</v>
      </c>
      <c r="G1432" s="74" t="str">
        <f t="shared" si="80"/>
        <v>BOP</v>
      </c>
      <c r="I1432" s="74" t="str">
        <f t="shared" si="81"/>
        <v>Bay of Plenty</v>
      </c>
      <c r="J1432" s="74" t="str">
        <f t="shared" si="82"/>
        <v>NOTFOUND</v>
      </c>
    </row>
    <row r="1433" spans="1:10" s="74" customFormat="1">
      <c r="A1433" s="167">
        <v>2000</v>
      </c>
      <c r="B1433" s="167" t="s">
        <v>225</v>
      </c>
      <c r="C1433" s="167">
        <v>366</v>
      </c>
      <c r="D1433" s="170">
        <v>255.90665000000001</v>
      </c>
      <c r="E1433" s="74" t="str">
        <f t="shared" si="78"/>
        <v>Northpower Ltd</v>
      </c>
      <c r="F1433" s="74" t="str">
        <f t="shared" si="79"/>
        <v>Whangarei District</v>
      </c>
      <c r="G1433" s="74" t="str">
        <f t="shared" si="80"/>
        <v>North Isthmus</v>
      </c>
      <c r="I1433" s="74" t="str">
        <f t="shared" si="81"/>
        <v>Northland</v>
      </c>
      <c r="J1433" s="74" t="str">
        <f t="shared" si="82"/>
        <v>NOTFOUND</v>
      </c>
    </row>
    <row r="1434" spans="1:10" s="74" customFormat="1">
      <c r="A1434" s="167">
        <v>2001</v>
      </c>
      <c r="B1434" s="167" t="s">
        <v>225</v>
      </c>
      <c r="C1434" s="167">
        <v>365</v>
      </c>
      <c r="D1434" s="170">
        <v>259.55984999999998</v>
      </c>
      <c r="E1434" s="74" t="str">
        <f t="shared" si="78"/>
        <v>Northpower Ltd</v>
      </c>
      <c r="F1434" s="74" t="str">
        <f t="shared" si="79"/>
        <v>Whangarei District</v>
      </c>
      <c r="G1434" s="74" t="str">
        <f t="shared" si="80"/>
        <v>North Isthmus</v>
      </c>
      <c r="I1434" s="74" t="str">
        <f t="shared" si="81"/>
        <v>Northland</v>
      </c>
      <c r="J1434" s="74" t="str">
        <f t="shared" si="82"/>
        <v>NOTFOUND</v>
      </c>
    </row>
    <row r="1435" spans="1:10" s="74" customFormat="1">
      <c r="A1435" s="167">
        <v>2002</v>
      </c>
      <c r="B1435" s="167" t="s">
        <v>225</v>
      </c>
      <c r="C1435" s="167">
        <v>365</v>
      </c>
      <c r="D1435" s="170">
        <v>267.02280000000002</v>
      </c>
      <c r="E1435" s="74" t="str">
        <f t="shared" ref="E1435:E1498" si="83">IF(ISNA(VLOOKUP(B1435,$A$338:$D$525,4,FALSE)),"NOTFOUND",VLOOKUP(B1435,$A$338:$D$525,4,FALSE))</f>
        <v>Northpower Ltd</v>
      </c>
      <c r="F1435" s="74" t="str">
        <f t="shared" si="79"/>
        <v>Whangarei District</v>
      </c>
      <c r="G1435" s="74" t="str">
        <f t="shared" si="80"/>
        <v>North Isthmus</v>
      </c>
      <c r="I1435" s="74" t="str">
        <f t="shared" si="81"/>
        <v>Northland</v>
      </c>
      <c r="J1435" s="74" t="str">
        <f t="shared" si="82"/>
        <v>NOTFOUND</v>
      </c>
    </row>
    <row r="1436" spans="1:10" s="74" customFormat="1">
      <c r="A1436" s="167">
        <v>2003</v>
      </c>
      <c r="B1436" s="167" t="s">
        <v>225</v>
      </c>
      <c r="C1436" s="167">
        <v>365</v>
      </c>
      <c r="D1436" s="170">
        <v>272.00265000000002</v>
      </c>
      <c r="E1436" s="74" t="str">
        <f t="shared" si="83"/>
        <v>Northpower Ltd</v>
      </c>
      <c r="F1436" s="74" t="str">
        <f t="shared" si="79"/>
        <v>Whangarei District</v>
      </c>
      <c r="G1436" s="74" t="str">
        <f t="shared" si="80"/>
        <v>North Isthmus</v>
      </c>
      <c r="I1436" s="74" t="str">
        <f t="shared" si="81"/>
        <v>Northland</v>
      </c>
      <c r="J1436" s="74" t="str">
        <f t="shared" si="82"/>
        <v>NOTFOUND</v>
      </c>
    </row>
    <row r="1437" spans="1:10" s="74" customFormat="1">
      <c r="A1437" s="167">
        <v>2004</v>
      </c>
      <c r="B1437" s="167" t="s">
        <v>225</v>
      </c>
      <c r="C1437" s="167">
        <v>366</v>
      </c>
      <c r="D1437" s="170">
        <v>278.05700000000002</v>
      </c>
      <c r="E1437" s="74" t="str">
        <f t="shared" si="83"/>
        <v>Northpower Ltd</v>
      </c>
      <c r="F1437" s="74" t="str">
        <f t="shared" si="79"/>
        <v>Whangarei District</v>
      </c>
      <c r="G1437" s="74" t="str">
        <f t="shared" si="80"/>
        <v>North Isthmus</v>
      </c>
      <c r="I1437" s="74" t="str">
        <f t="shared" si="81"/>
        <v>Northland</v>
      </c>
      <c r="J1437" s="74" t="str">
        <f t="shared" si="82"/>
        <v>NOTFOUND</v>
      </c>
    </row>
    <row r="1438" spans="1:10" s="74" customFormat="1">
      <c r="A1438" s="167">
        <v>2005</v>
      </c>
      <c r="B1438" s="167" t="s">
        <v>225</v>
      </c>
      <c r="C1438" s="167">
        <v>365</v>
      </c>
      <c r="D1438" s="170">
        <v>277.30939999999998</v>
      </c>
      <c r="E1438" s="74" t="str">
        <f t="shared" si="83"/>
        <v>Northpower Ltd</v>
      </c>
      <c r="F1438" s="74" t="str">
        <f t="shared" si="79"/>
        <v>Whangarei District</v>
      </c>
      <c r="G1438" s="74" t="str">
        <f t="shared" si="80"/>
        <v>North Isthmus</v>
      </c>
      <c r="I1438" s="74" t="str">
        <f t="shared" si="81"/>
        <v>Northland</v>
      </c>
      <c r="J1438" s="74" t="str">
        <f t="shared" si="82"/>
        <v>NOTFOUND</v>
      </c>
    </row>
    <row r="1439" spans="1:10" s="74" customFormat="1">
      <c r="A1439" s="167">
        <v>2006</v>
      </c>
      <c r="B1439" s="167" t="s">
        <v>225</v>
      </c>
      <c r="C1439" s="167">
        <v>365</v>
      </c>
      <c r="D1439" s="170">
        <v>286.6515</v>
      </c>
      <c r="E1439" s="74" t="str">
        <f t="shared" si="83"/>
        <v>Northpower Ltd</v>
      </c>
      <c r="F1439" s="74" t="str">
        <f t="shared" si="79"/>
        <v>Whangarei District</v>
      </c>
      <c r="G1439" s="74" t="str">
        <f t="shared" si="80"/>
        <v>North Isthmus</v>
      </c>
      <c r="I1439" s="74" t="str">
        <f t="shared" si="81"/>
        <v>Northland</v>
      </c>
      <c r="J1439" s="74" t="str">
        <f t="shared" si="82"/>
        <v>NOTFOUND</v>
      </c>
    </row>
    <row r="1440" spans="1:10" s="74" customFormat="1">
      <c r="A1440" s="167">
        <v>2007</v>
      </c>
      <c r="B1440" s="167" t="s">
        <v>225</v>
      </c>
      <c r="C1440" s="167">
        <v>365</v>
      </c>
      <c r="D1440" s="170">
        <v>286.93795</v>
      </c>
      <c r="E1440" s="74" t="str">
        <f t="shared" si="83"/>
        <v>Northpower Ltd</v>
      </c>
      <c r="F1440" s="74" t="str">
        <f t="shared" si="79"/>
        <v>Whangarei District</v>
      </c>
      <c r="G1440" s="74" t="str">
        <f t="shared" si="80"/>
        <v>North Isthmus</v>
      </c>
      <c r="I1440" s="74" t="str">
        <f t="shared" si="81"/>
        <v>Northland</v>
      </c>
      <c r="J1440" s="74" t="str">
        <f t="shared" si="82"/>
        <v>NOTFOUND</v>
      </c>
    </row>
    <row r="1441" spans="1:10" s="74" customFormat="1">
      <c r="A1441" s="167">
        <v>2008</v>
      </c>
      <c r="B1441" s="167" t="s">
        <v>225</v>
      </c>
      <c r="C1441" s="167">
        <v>366</v>
      </c>
      <c r="D1441" s="170">
        <v>286.56375000000003</v>
      </c>
      <c r="E1441" s="74" t="str">
        <f t="shared" si="83"/>
        <v>Northpower Ltd</v>
      </c>
      <c r="F1441" s="74" t="str">
        <f t="shared" si="79"/>
        <v>Whangarei District</v>
      </c>
      <c r="G1441" s="74" t="str">
        <f t="shared" si="80"/>
        <v>North Isthmus</v>
      </c>
      <c r="I1441" s="74" t="str">
        <f t="shared" si="81"/>
        <v>Northland</v>
      </c>
      <c r="J1441" s="74" t="str">
        <f t="shared" si="82"/>
        <v>NOTFOUND</v>
      </c>
    </row>
    <row r="1442" spans="1:10" s="74" customFormat="1">
      <c r="A1442" s="167">
        <v>2009</v>
      </c>
      <c r="B1442" s="167" t="s">
        <v>225</v>
      </c>
      <c r="C1442" s="167">
        <v>365</v>
      </c>
      <c r="D1442" s="170">
        <v>282.33575000000002</v>
      </c>
      <c r="E1442" s="74" t="str">
        <f t="shared" si="83"/>
        <v>Northpower Ltd</v>
      </c>
      <c r="F1442" s="74" t="str">
        <f t="shared" si="79"/>
        <v>Whangarei District</v>
      </c>
      <c r="G1442" s="74" t="str">
        <f t="shared" si="80"/>
        <v>North Isthmus</v>
      </c>
      <c r="I1442" s="74" t="str">
        <f t="shared" si="81"/>
        <v>Northland</v>
      </c>
      <c r="J1442" s="74" t="str">
        <f t="shared" si="82"/>
        <v>NOTFOUND</v>
      </c>
    </row>
    <row r="1443" spans="1:10" s="74" customFormat="1">
      <c r="A1443" s="167">
        <v>2010</v>
      </c>
      <c r="B1443" s="167" t="s">
        <v>225</v>
      </c>
      <c r="C1443" s="167">
        <v>365</v>
      </c>
      <c r="D1443" s="170">
        <v>281.51389999999998</v>
      </c>
      <c r="E1443" s="74" t="str">
        <f t="shared" si="83"/>
        <v>Northpower Ltd</v>
      </c>
      <c r="F1443" s="74" t="str">
        <f t="shared" si="79"/>
        <v>Whangarei District</v>
      </c>
      <c r="G1443" s="74" t="str">
        <f t="shared" si="80"/>
        <v>North Isthmus</v>
      </c>
      <c r="I1443" s="74" t="str">
        <f t="shared" si="81"/>
        <v>Northland</v>
      </c>
      <c r="J1443" s="74" t="str">
        <f t="shared" si="82"/>
        <v>NOTFOUND</v>
      </c>
    </row>
    <row r="1444" spans="1:10" s="74" customFormat="1">
      <c r="A1444" s="167">
        <v>2011</v>
      </c>
      <c r="B1444" s="167" t="s">
        <v>225</v>
      </c>
      <c r="C1444" s="167">
        <v>181</v>
      </c>
      <c r="D1444" s="170">
        <v>134.47665000000001</v>
      </c>
      <c r="E1444" s="74" t="str">
        <f t="shared" si="83"/>
        <v>Northpower Ltd</v>
      </c>
      <c r="F1444" s="74" t="str">
        <f t="shared" si="79"/>
        <v>Whangarei District</v>
      </c>
      <c r="G1444" s="74" t="str">
        <f t="shared" si="80"/>
        <v>North Isthmus</v>
      </c>
      <c r="I1444" s="74" t="str">
        <f t="shared" si="81"/>
        <v>Northland</v>
      </c>
      <c r="J1444" s="74" t="str">
        <f t="shared" si="82"/>
        <v>NOTFOUND</v>
      </c>
    </row>
    <row r="1445" spans="1:10" s="74" customFormat="1">
      <c r="A1445" s="167">
        <v>2000</v>
      </c>
      <c r="B1445" s="167" t="s">
        <v>226</v>
      </c>
      <c r="C1445" s="167">
        <v>366</v>
      </c>
      <c r="D1445" s="170">
        <v>9.5513999999999992</v>
      </c>
      <c r="E1445" s="74" t="str">
        <f t="shared" si="83"/>
        <v>Network Tasman Ltd</v>
      </c>
      <c r="F1445" s="74" t="str">
        <f t="shared" si="79"/>
        <v>Tasman District</v>
      </c>
      <c r="G1445" s="74" t="str">
        <f t="shared" si="80"/>
        <v>Nelson Marlborough</v>
      </c>
      <c r="I1445" s="74" t="str">
        <f t="shared" si="81"/>
        <v>Upper South Island</v>
      </c>
      <c r="J1445" s="74" t="str">
        <f t="shared" si="82"/>
        <v>Network Tasman</v>
      </c>
    </row>
    <row r="1446" spans="1:10" s="74" customFormat="1">
      <c r="A1446" s="167">
        <v>2001</v>
      </c>
      <c r="B1446" s="167" t="s">
        <v>226</v>
      </c>
      <c r="C1446" s="167">
        <v>365</v>
      </c>
      <c r="D1446" s="170">
        <v>11.073650000000001</v>
      </c>
      <c r="E1446" s="74" t="str">
        <f t="shared" si="83"/>
        <v>Network Tasman Ltd</v>
      </c>
      <c r="F1446" s="74" t="str">
        <f t="shared" si="79"/>
        <v>Tasman District</v>
      </c>
      <c r="G1446" s="74" t="str">
        <f t="shared" si="80"/>
        <v>Nelson Marlborough</v>
      </c>
      <c r="I1446" s="74" t="str">
        <f t="shared" si="81"/>
        <v>Upper South Island</v>
      </c>
      <c r="J1446" s="74" t="str">
        <f t="shared" si="82"/>
        <v>Network Tasman</v>
      </c>
    </row>
    <row r="1447" spans="1:10" s="74" customFormat="1">
      <c r="A1447" s="167">
        <v>2002</v>
      </c>
      <c r="B1447" s="167" t="s">
        <v>226</v>
      </c>
      <c r="C1447" s="167">
        <v>365</v>
      </c>
      <c r="D1447" s="170">
        <v>11.931150000000001</v>
      </c>
      <c r="E1447" s="74" t="str">
        <f t="shared" si="83"/>
        <v>Network Tasman Ltd</v>
      </c>
      <c r="F1447" s="74" t="str">
        <f t="shared" si="79"/>
        <v>Tasman District</v>
      </c>
      <c r="G1447" s="74" t="str">
        <f t="shared" si="80"/>
        <v>Nelson Marlborough</v>
      </c>
      <c r="I1447" s="74" t="str">
        <f t="shared" si="81"/>
        <v>Upper South Island</v>
      </c>
      <c r="J1447" s="74" t="str">
        <f t="shared" si="82"/>
        <v>Network Tasman</v>
      </c>
    </row>
    <row r="1448" spans="1:10" s="74" customFormat="1">
      <c r="A1448" s="167">
        <v>2003</v>
      </c>
      <c r="B1448" s="167" t="s">
        <v>226</v>
      </c>
      <c r="C1448" s="167">
        <v>365</v>
      </c>
      <c r="D1448" s="170">
        <v>12.15865</v>
      </c>
      <c r="E1448" s="74" t="str">
        <f t="shared" si="83"/>
        <v>Network Tasman Ltd</v>
      </c>
      <c r="F1448" s="74" t="str">
        <f t="shared" ref="F1448:F1511" si="84">IF(ISNA(VLOOKUP(B1448,$A$338:$D$525,2,FALSE)),"NOTFOUND",VLOOKUP(B1448,$A$338:$D$525,2,FALSE))</f>
        <v>Tasman District</v>
      </c>
      <c r="G1448" s="74" t="str">
        <f t="shared" ref="G1448:G1511" si="85">IF(ISNA(VLOOKUP(B1448,$A$338:$D$525,3,FALSE)),"NOTFOUND",VLOOKUP(B1448,$A$338:$D$525,3,FALSE))</f>
        <v>Nelson Marlborough</v>
      </c>
      <c r="I1448" s="74" t="str">
        <f t="shared" ref="I1448:I1511" si="86">IF(ISNA(VLOOKUP(B1448,$A$338:$E$525,5,FALSE)),"NOTFOUND",(VLOOKUP(B1448,$A$338:$E$525,5,FALSE)))</f>
        <v>Upper South Island</v>
      </c>
      <c r="J1448" s="74" t="str">
        <f t="shared" ref="J1448:J1511" si="87">IF(ISNA(VLOOKUP(E1448,$A$528:$B$545,2,FALSE)),"NOTFOUND",VLOOKUP(E1448,$A$528:$B$545,2,FALSE))</f>
        <v>Network Tasman</v>
      </c>
    </row>
    <row r="1449" spans="1:10" s="74" customFormat="1">
      <c r="A1449" s="167">
        <v>2004</v>
      </c>
      <c r="B1449" s="167" t="s">
        <v>226</v>
      </c>
      <c r="C1449" s="167">
        <v>366</v>
      </c>
      <c r="D1449" s="170">
        <v>11.7125</v>
      </c>
      <c r="E1449" s="74" t="str">
        <f t="shared" si="83"/>
        <v>Network Tasman Ltd</v>
      </c>
      <c r="F1449" s="74" t="str">
        <f t="shared" si="84"/>
        <v>Tasman District</v>
      </c>
      <c r="G1449" s="74" t="str">
        <f t="shared" si="85"/>
        <v>Nelson Marlborough</v>
      </c>
      <c r="I1449" s="74" t="str">
        <f t="shared" si="86"/>
        <v>Upper South Island</v>
      </c>
      <c r="J1449" s="74" t="str">
        <f t="shared" si="87"/>
        <v>Network Tasman</v>
      </c>
    </row>
    <row r="1450" spans="1:10" s="74" customFormat="1">
      <c r="A1450" s="167">
        <v>2005</v>
      </c>
      <c r="B1450" s="167" t="s">
        <v>226</v>
      </c>
      <c r="C1450" s="167">
        <v>365</v>
      </c>
      <c r="D1450" s="170">
        <v>12.66385</v>
      </c>
      <c r="E1450" s="74" t="str">
        <f t="shared" si="83"/>
        <v>Network Tasman Ltd</v>
      </c>
      <c r="F1450" s="74" t="str">
        <f t="shared" si="84"/>
        <v>Tasman District</v>
      </c>
      <c r="G1450" s="74" t="str">
        <f t="shared" si="85"/>
        <v>Nelson Marlborough</v>
      </c>
      <c r="I1450" s="74" t="str">
        <f t="shared" si="86"/>
        <v>Upper South Island</v>
      </c>
      <c r="J1450" s="74" t="str">
        <f t="shared" si="87"/>
        <v>Network Tasman</v>
      </c>
    </row>
    <row r="1451" spans="1:10" s="74" customFormat="1">
      <c r="A1451" s="167">
        <v>2006</v>
      </c>
      <c r="B1451" s="167" t="s">
        <v>226</v>
      </c>
      <c r="C1451" s="167">
        <v>365</v>
      </c>
      <c r="D1451" s="170">
        <v>12.007</v>
      </c>
      <c r="E1451" s="74" t="str">
        <f t="shared" si="83"/>
        <v>Network Tasman Ltd</v>
      </c>
      <c r="F1451" s="74" t="str">
        <f t="shared" si="84"/>
        <v>Tasman District</v>
      </c>
      <c r="G1451" s="74" t="str">
        <f t="shared" si="85"/>
        <v>Nelson Marlborough</v>
      </c>
      <c r="I1451" s="74" t="str">
        <f t="shared" si="86"/>
        <v>Upper South Island</v>
      </c>
      <c r="J1451" s="74" t="str">
        <f t="shared" si="87"/>
        <v>Network Tasman</v>
      </c>
    </row>
    <row r="1452" spans="1:10" s="74" customFormat="1">
      <c r="A1452" s="167">
        <v>2007</v>
      </c>
      <c r="B1452" s="167" t="s">
        <v>226</v>
      </c>
      <c r="C1452" s="167">
        <v>365</v>
      </c>
      <c r="D1452" s="170">
        <v>12.628550000000001</v>
      </c>
      <c r="E1452" s="74" t="str">
        <f t="shared" si="83"/>
        <v>Network Tasman Ltd</v>
      </c>
      <c r="F1452" s="74" t="str">
        <f t="shared" si="84"/>
        <v>Tasman District</v>
      </c>
      <c r="G1452" s="74" t="str">
        <f t="shared" si="85"/>
        <v>Nelson Marlborough</v>
      </c>
      <c r="I1452" s="74" t="str">
        <f t="shared" si="86"/>
        <v>Upper South Island</v>
      </c>
      <c r="J1452" s="74" t="str">
        <f t="shared" si="87"/>
        <v>Network Tasman</v>
      </c>
    </row>
    <row r="1453" spans="1:10" s="74" customFormat="1">
      <c r="A1453" s="167">
        <v>2008</v>
      </c>
      <c r="B1453" s="167" t="s">
        <v>226</v>
      </c>
      <c r="C1453" s="167">
        <v>366</v>
      </c>
      <c r="D1453" s="170">
        <v>12.484249999999999</v>
      </c>
      <c r="E1453" s="74" t="str">
        <f t="shared" si="83"/>
        <v>Network Tasman Ltd</v>
      </c>
      <c r="F1453" s="74" t="str">
        <f t="shared" si="84"/>
        <v>Tasman District</v>
      </c>
      <c r="G1453" s="74" t="str">
        <f t="shared" si="85"/>
        <v>Nelson Marlborough</v>
      </c>
      <c r="I1453" s="74" t="str">
        <f t="shared" si="86"/>
        <v>Upper South Island</v>
      </c>
      <c r="J1453" s="74" t="str">
        <f t="shared" si="87"/>
        <v>Network Tasman</v>
      </c>
    </row>
    <row r="1454" spans="1:10" s="74" customFormat="1">
      <c r="A1454" s="167">
        <v>2009</v>
      </c>
      <c r="B1454" s="167" t="s">
        <v>226</v>
      </c>
      <c r="C1454" s="167">
        <v>365</v>
      </c>
      <c r="D1454" s="170">
        <v>13.0528</v>
      </c>
      <c r="E1454" s="74" t="str">
        <f t="shared" si="83"/>
        <v>Network Tasman Ltd</v>
      </c>
      <c r="F1454" s="74" t="str">
        <f t="shared" si="84"/>
        <v>Tasman District</v>
      </c>
      <c r="G1454" s="74" t="str">
        <f t="shared" si="85"/>
        <v>Nelson Marlborough</v>
      </c>
      <c r="I1454" s="74" t="str">
        <f t="shared" si="86"/>
        <v>Upper South Island</v>
      </c>
      <c r="J1454" s="74" t="str">
        <f t="shared" si="87"/>
        <v>Network Tasman</v>
      </c>
    </row>
    <row r="1455" spans="1:10" s="74" customFormat="1">
      <c r="A1455" s="167">
        <v>2010</v>
      </c>
      <c r="B1455" s="167" t="s">
        <v>226</v>
      </c>
      <c r="C1455" s="167">
        <v>365</v>
      </c>
      <c r="D1455" s="170">
        <v>12.9444</v>
      </c>
      <c r="E1455" s="74" t="str">
        <f t="shared" si="83"/>
        <v>Network Tasman Ltd</v>
      </c>
      <c r="F1455" s="74" t="str">
        <f t="shared" si="84"/>
        <v>Tasman District</v>
      </c>
      <c r="G1455" s="74" t="str">
        <f t="shared" si="85"/>
        <v>Nelson Marlborough</v>
      </c>
      <c r="I1455" s="74" t="str">
        <f t="shared" si="86"/>
        <v>Upper South Island</v>
      </c>
      <c r="J1455" s="74" t="str">
        <f t="shared" si="87"/>
        <v>Network Tasman</v>
      </c>
    </row>
    <row r="1456" spans="1:10" s="74" customFormat="1">
      <c r="A1456" s="167">
        <v>2011</v>
      </c>
      <c r="B1456" s="167" t="s">
        <v>226</v>
      </c>
      <c r="C1456" s="167">
        <v>181</v>
      </c>
      <c r="D1456" s="170">
        <v>6.5435999999999996</v>
      </c>
      <c r="E1456" s="74" t="str">
        <f t="shared" si="83"/>
        <v>Network Tasman Ltd</v>
      </c>
      <c r="F1456" s="74" t="str">
        <f t="shared" si="84"/>
        <v>Tasman District</v>
      </c>
      <c r="G1456" s="74" t="str">
        <f t="shared" si="85"/>
        <v>Nelson Marlborough</v>
      </c>
      <c r="I1456" s="74" t="str">
        <f t="shared" si="86"/>
        <v>Upper South Island</v>
      </c>
      <c r="J1456" s="74" t="str">
        <f t="shared" si="87"/>
        <v>Network Tasman</v>
      </c>
    </row>
    <row r="1457" spans="1:10" s="74" customFormat="1">
      <c r="A1457" s="167">
        <v>2000</v>
      </c>
      <c r="B1457" s="167" t="s">
        <v>227</v>
      </c>
      <c r="C1457" s="167">
        <v>366</v>
      </c>
      <c r="D1457" s="170">
        <v>463.61529999999999</v>
      </c>
      <c r="E1457" s="74" t="str">
        <f t="shared" si="83"/>
        <v/>
      </c>
      <c r="F1457" s="74" t="str">
        <f t="shared" si="84"/>
        <v>South Waikato District</v>
      </c>
      <c r="G1457" s="74" t="str">
        <f t="shared" si="85"/>
        <v>Waikato</v>
      </c>
      <c r="I1457" s="74" t="str">
        <f t="shared" si="86"/>
        <v>Waikato</v>
      </c>
      <c r="J1457" s="74" t="str">
        <f t="shared" si="87"/>
        <v>NOTFOUND</v>
      </c>
    </row>
    <row r="1458" spans="1:10" s="74" customFormat="1">
      <c r="A1458" s="167">
        <v>2001</v>
      </c>
      <c r="B1458" s="167" t="s">
        <v>227</v>
      </c>
      <c r="C1458" s="167">
        <v>365</v>
      </c>
      <c r="D1458" s="170">
        <v>451.0917</v>
      </c>
      <c r="E1458" s="74" t="str">
        <f t="shared" si="83"/>
        <v/>
      </c>
      <c r="F1458" s="74" t="str">
        <f t="shared" si="84"/>
        <v>South Waikato District</v>
      </c>
      <c r="G1458" s="74" t="str">
        <f t="shared" si="85"/>
        <v>Waikato</v>
      </c>
      <c r="I1458" s="74" t="str">
        <f t="shared" si="86"/>
        <v>Waikato</v>
      </c>
      <c r="J1458" s="74" t="str">
        <f t="shared" si="87"/>
        <v>NOTFOUND</v>
      </c>
    </row>
    <row r="1459" spans="1:10" s="74" customFormat="1">
      <c r="A1459" s="167">
        <v>2002</v>
      </c>
      <c r="B1459" s="167" t="s">
        <v>227</v>
      </c>
      <c r="C1459" s="167">
        <v>365</v>
      </c>
      <c r="D1459" s="170">
        <v>455.28194999999999</v>
      </c>
      <c r="E1459" s="74" t="str">
        <f t="shared" si="83"/>
        <v/>
      </c>
      <c r="F1459" s="74" t="str">
        <f t="shared" si="84"/>
        <v>South Waikato District</v>
      </c>
      <c r="G1459" s="74" t="str">
        <f t="shared" si="85"/>
        <v>Waikato</v>
      </c>
      <c r="I1459" s="74" t="str">
        <f t="shared" si="86"/>
        <v>Waikato</v>
      </c>
      <c r="J1459" s="74" t="str">
        <f t="shared" si="87"/>
        <v>NOTFOUND</v>
      </c>
    </row>
    <row r="1460" spans="1:10" s="74" customFormat="1">
      <c r="A1460" s="167">
        <v>2003</v>
      </c>
      <c r="B1460" s="167" t="s">
        <v>227</v>
      </c>
      <c r="C1460" s="167">
        <v>365</v>
      </c>
      <c r="D1460" s="170">
        <v>367.09294999999997</v>
      </c>
      <c r="E1460" s="74" t="str">
        <f t="shared" si="83"/>
        <v/>
      </c>
      <c r="F1460" s="74" t="str">
        <f t="shared" si="84"/>
        <v>South Waikato District</v>
      </c>
      <c r="G1460" s="74" t="str">
        <f t="shared" si="85"/>
        <v>Waikato</v>
      </c>
      <c r="I1460" s="74" t="str">
        <f t="shared" si="86"/>
        <v>Waikato</v>
      </c>
      <c r="J1460" s="74" t="str">
        <f t="shared" si="87"/>
        <v>NOTFOUND</v>
      </c>
    </row>
    <row r="1461" spans="1:10" s="74" customFormat="1">
      <c r="A1461" s="167">
        <v>2004</v>
      </c>
      <c r="B1461" s="167" t="s">
        <v>227</v>
      </c>
      <c r="C1461" s="167">
        <v>366</v>
      </c>
      <c r="D1461" s="170">
        <v>483.60905000000002</v>
      </c>
      <c r="E1461" s="74" t="str">
        <f t="shared" si="83"/>
        <v/>
      </c>
      <c r="F1461" s="74" t="str">
        <f t="shared" si="84"/>
        <v>South Waikato District</v>
      </c>
      <c r="G1461" s="74" t="str">
        <f t="shared" si="85"/>
        <v>Waikato</v>
      </c>
      <c r="I1461" s="74" t="str">
        <f t="shared" si="86"/>
        <v>Waikato</v>
      </c>
      <c r="J1461" s="74" t="str">
        <f t="shared" si="87"/>
        <v>NOTFOUND</v>
      </c>
    </row>
    <row r="1462" spans="1:10" s="74" customFormat="1">
      <c r="A1462" s="167">
        <v>2005</v>
      </c>
      <c r="B1462" s="167" t="s">
        <v>227</v>
      </c>
      <c r="C1462" s="167">
        <v>365</v>
      </c>
      <c r="D1462" s="170">
        <v>483.78455000000002</v>
      </c>
      <c r="E1462" s="74" t="str">
        <f t="shared" si="83"/>
        <v/>
      </c>
      <c r="F1462" s="74" t="str">
        <f t="shared" si="84"/>
        <v>South Waikato District</v>
      </c>
      <c r="G1462" s="74" t="str">
        <f t="shared" si="85"/>
        <v>Waikato</v>
      </c>
      <c r="I1462" s="74" t="str">
        <f t="shared" si="86"/>
        <v>Waikato</v>
      </c>
      <c r="J1462" s="74" t="str">
        <f t="shared" si="87"/>
        <v>NOTFOUND</v>
      </c>
    </row>
    <row r="1463" spans="1:10" s="74" customFormat="1">
      <c r="A1463" s="167">
        <v>2006</v>
      </c>
      <c r="B1463" s="167" t="s">
        <v>227</v>
      </c>
      <c r="C1463" s="167">
        <v>365</v>
      </c>
      <c r="D1463" s="170">
        <v>476.08485000000002</v>
      </c>
      <c r="E1463" s="74" t="str">
        <f t="shared" si="83"/>
        <v/>
      </c>
      <c r="F1463" s="74" t="str">
        <f t="shared" si="84"/>
        <v>South Waikato District</v>
      </c>
      <c r="G1463" s="74" t="str">
        <f t="shared" si="85"/>
        <v>Waikato</v>
      </c>
      <c r="I1463" s="74" t="str">
        <f t="shared" si="86"/>
        <v>Waikato</v>
      </c>
      <c r="J1463" s="74" t="str">
        <f t="shared" si="87"/>
        <v>NOTFOUND</v>
      </c>
    </row>
    <row r="1464" spans="1:10" s="74" customFormat="1">
      <c r="A1464" s="167">
        <v>2007</v>
      </c>
      <c r="B1464" s="167" t="s">
        <v>227</v>
      </c>
      <c r="C1464" s="167">
        <v>365</v>
      </c>
      <c r="D1464" s="170">
        <v>472.05374999999998</v>
      </c>
      <c r="E1464" s="74" t="str">
        <f t="shared" si="83"/>
        <v/>
      </c>
      <c r="F1464" s="74" t="str">
        <f t="shared" si="84"/>
        <v>South Waikato District</v>
      </c>
      <c r="G1464" s="74" t="str">
        <f t="shared" si="85"/>
        <v>Waikato</v>
      </c>
      <c r="I1464" s="74" t="str">
        <f t="shared" si="86"/>
        <v>Waikato</v>
      </c>
      <c r="J1464" s="74" t="str">
        <f t="shared" si="87"/>
        <v>NOTFOUND</v>
      </c>
    </row>
    <row r="1465" spans="1:10" s="74" customFormat="1">
      <c r="A1465" s="167">
        <v>2008</v>
      </c>
      <c r="B1465" s="167" t="s">
        <v>227</v>
      </c>
      <c r="C1465" s="167">
        <v>366</v>
      </c>
      <c r="D1465" s="170">
        <v>464.62765000000002</v>
      </c>
      <c r="E1465" s="74" t="str">
        <f t="shared" si="83"/>
        <v/>
      </c>
      <c r="F1465" s="74" t="str">
        <f t="shared" si="84"/>
        <v>South Waikato District</v>
      </c>
      <c r="G1465" s="74" t="str">
        <f t="shared" si="85"/>
        <v>Waikato</v>
      </c>
      <c r="I1465" s="74" t="str">
        <f t="shared" si="86"/>
        <v>Waikato</v>
      </c>
      <c r="J1465" s="74" t="str">
        <f t="shared" si="87"/>
        <v>NOTFOUND</v>
      </c>
    </row>
    <row r="1466" spans="1:10" s="74" customFormat="1">
      <c r="A1466" s="167">
        <v>2009</v>
      </c>
      <c r="B1466" s="167" t="s">
        <v>227</v>
      </c>
      <c r="C1466" s="167">
        <v>365</v>
      </c>
      <c r="D1466" s="170">
        <v>454.18015000000003</v>
      </c>
      <c r="E1466" s="74" t="str">
        <f t="shared" si="83"/>
        <v/>
      </c>
      <c r="F1466" s="74" t="str">
        <f t="shared" si="84"/>
        <v>South Waikato District</v>
      </c>
      <c r="G1466" s="74" t="str">
        <f t="shared" si="85"/>
        <v>Waikato</v>
      </c>
      <c r="I1466" s="74" t="str">
        <f t="shared" si="86"/>
        <v>Waikato</v>
      </c>
      <c r="J1466" s="74" t="str">
        <f t="shared" si="87"/>
        <v>NOTFOUND</v>
      </c>
    </row>
    <row r="1467" spans="1:10" s="74" customFormat="1">
      <c r="A1467" s="167">
        <v>2010</v>
      </c>
      <c r="B1467" s="167" t="s">
        <v>227</v>
      </c>
      <c r="C1467" s="167">
        <v>365</v>
      </c>
      <c r="D1467" s="170">
        <v>445.67054999999999</v>
      </c>
      <c r="E1467" s="74" t="str">
        <f t="shared" si="83"/>
        <v/>
      </c>
      <c r="F1467" s="74" t="str">
        <f t="shared" si="84"/>
        <v>South Waikato District</v>
      </c>
      <c r="G1467" s="74" t="str">
        <f t="shared" si="85"/>
        <v>Waikato</v>
      </c>
      <c r="I1467" s="74" t="str">
        <f t="shared" si="86"/>
        <v>Waikato</v>
      </c>
      <c r="J1467" s="74" t="str">
        <f t="shared" si="87"/>
        <v>NOTFOUND</v>
      </c>
    </row>
    <row r="1468" spans="1:10" s="74" customFormat="1">
      <c r="A1468" s="167">
        <v>2011</v>
      </c>
      <c r="B1468" s="167" t="s">
        <v>227</v>
      </c>
      <c r="C1468" s="167">
        <v>181</v>
      </c>
      <c r="D1468" s="170">
        <v>166.20345</v>
      </c>
      <c r="E1468" s="74" t="str">
        <f t="shared" si="83"/>
        <v/>
      </c>
      <c r="F1468" s="74" t="str">
        <f t="shared" si="84"/>
        <v>South Waikato District</v>
      </c>
      <c r="G1468" s="74" t="str">
        <f t="shared" si="85"/>
        <v>Waikato</v>
      </c>
      <c r="I1468" s="74" t="str">
        <f t="shared" si="86"/>
        <v>Waikato</v>
      </c>
      <c r="J1468" s="74" t="str">
        <f t="shared" si="87"/>
        <v>NOTFOUND</v>
      </c>
    </row>
    <row r="1469" spans="1:10" s="74" customFormat="1">
      <c r="A1469" s="167">
        <v>2000</v>
      </c>
      <c r="B1469" s="167" t="s">
        <v>228</v>
      </c>
      <c r="C1469" s="167">
        <v>366</v>
      </c>
      <c r="D1469" s="170">
        <v>97.417349999999999</v>
      </c>
      <c r="E1469" s="74" t="str">
        <f t="shared" si="83"/>
        <v/>
      </c>
      <c r="F1469" s="74" t="str">
        <f t="shared" si="84"/>
        <v>South Waikato District</v>
      </c>
      <c r="G1469" s="74" t="str">
        <f t="shared" si="85"/>
        <v>Waikato</v>
      </c>
      <c r="I1469" s="74" t="str">
        <f t="shared" si="86"/>
        <v>Waikato</v>
      </c>
      <c r="J1469" s="74" t="str">
        <f t="shared" si="87"/>
        <v>NOTFOUND</v>
      </c>
    </row>
    <row r="1470" spans="1:10" s="74" customFormat="1">
      <c r="A1470" s="167">
        <v>2001</v>
      </c>
      <c r="B1470" s="167" t="s">
        <v>228</v>
      </c>
      <c r="C1470" s="167">
        <v>365</v>
      </c>
      <c r="D1470" s="170">
        <v>108.18715</v>
      </c>
      <c r="E1470" s="74" t="str">
        <f t="shared" si="83"/>
        <v/>
      </c>
      <c r="F1470" s="74" t="str">
        <f t="shared" si="84"/>
        <v>South Waikato District</v>
      </c>
      <c r="G1470" s="74" t="str">
        <f t="shared" si="85"/>
        <v>Waikato</v>
      </c>
      <c r="I1470" s="74" t="str">
        <f t="shared" si="86"/>
        <v>Waikato</v>
      </c>
      <c r="J1470" s="74" t="str">
        <f t="shared" si="87"/>
        <v>NOTFOUND</v>
      </c>
    </row>
    <row r="1471" spans="1:10" s="74" customFormat="1">
      <c r="A1471" s="167">
        <v>2002</v>
      </c>
      <c r="B1471" s="167" t="s">
        <v>228</v>
      </c>
      <c r="C1471" s="167">
        <v>365</v>
      </c>
      <c r="D1471" s="170">
        <v>110.36960000000001</v>
      </c>
      <c r="E1471" s="74" t="str">
        <f t="shared" si="83"/>
        <v/>
      </c>
      <c r="F1471" s="74" t="str">
        <f t="shared" si="84"/>
        <v>South Waikato District</v>
      </c>
      <c r="G1471" s="74" t="str">
        <f t="shared" si="85"/>
        <v>Waikato</v>
      </c>
      <c r="I1471" s="74" t="str">
        <f t="shared" si="86"/>
        <v>Waikato</v>
      </c>
      <c r="J1471" s="74" t="str">
        <f t="shared" si="87"/>
        <v>NOTFOUND</v>
      </c>
    </row>
    <row r="1472" spans="1:10" s="74" customFormat="1">
      <c r="A1472" s="167">
        <v>2003</v>
      </c>
      <c r="B1472" s="167" t="s">
        <v>228</v>
      </c>
      <c r="C1472" s="167">
        <v>365</v>
      </c>
      <c r="D1472" s="170">
        <v>82.757549999999995</v>
      </c>
      <c r="E1472" s="74" t="str">
        <f t="shared" si="83"/>
        <v/>
      </c>
      <c r="F1472" s="74" t="str">
        <f t="shared" si="84"/>
        <v>South Waikato District</v>
      </c>
      <c r="G1472" s="74" t="str">
        <f t="shared" si="85"/>
        <v>Waikato</v>
      </c>
      <c r="I1472" s="74" t="str">
        <f t="shared" si="86"/>
        <v>Waikato</v>
      </c>
      <c r="J1472" s="74" t="str">
        <f t="shared" si="87"/>
        <v>NOTFOUND</v>
      </c>
    </row>
    <row r="1473" spans="1:10" s="74" customFormat="1">
      <c r="A1473" s="167">
        <v>2004</v>
      </c>
      <c r="B1473" s="167" t="s">
        <v>228</v>
      </c>
      <c r="C1473" s="167">
        <v>366</v>
      </c>
      <c r="D1473" s="170">
        <v>111.79389999999999</v>
      </c>
      <c r="E1473" s="74" t="str">
        <f t="shared" si="83"/>
        <v/>
      </c>
      <c r="F1473" s="74" t="str">
        <f t="shared" si="84"/>
        <v>South Waikato District</v>
      </c>
      <c r="G1473" s="74" t="str">
        <f t="shared" si="85"/>
        <v>Waikato</v>
      </c>
      <c r="I1473" s="74" t="str">
        <f t="shared" si="86"/>
        <v>Waikato</v>
      </c>
      <c r="J1473" s="74" t="str">
        <f t="shared" si="87"/>
        <v>NOTFOUND</v>
      </c>
    </row>
    <row r="1474" spans="1:10" s="74" customFormat="1">
      <c r="A1474" s="167">
        <v>2005</v>
      </c>
      <c r="B1474" s="167" t="s">
        <v>228</v>
      </c>
      <c r="C1474" s="167">
        <v>365</v>
      </c>
      <c r="D1474" s="170">
        <v>112.74515</v>
      </c>
      <c r="E1474" s="74" t="str">
        <f t="shared" si="83"/>
        <v/>
      </c>
      <c r="F1474" s="74" t="str">
        <f t="shared" si="84"/>
        <v>South Waikato District</v>
      </c>
      <c r="G1474" s="74" t="str">
        <f t="shared" si="85"/>
        <v>Waikato</v>
      </c>
      <c r="I1474" s="74" t="str">
        <f t="shared" si="86"/>
        <v>Waikato</v>
      </c>
      <c r="J1474" s="74" t="str">
        <f t="shared" si="87"/>
        <v>NOTFOUND</v>
      </c>
    </row>
    <row r="1475" spans="1:10" s="74" customFormat="1">
      <c r="A1475" s="167">
        <v>2006</v>
      </c>
      <c r="B1475" s="167" t="s">
        <v>228</v>
      </c>
      <c r="C1475" s="167">
        <v>365</v>
      </c>
      <c r="D1475" s="170">
        <v>110.46254999999999</v>
      </c>
      <c r="E1475" s="74" t="str">
        <f t="shared" si="83"/>
        <v/>
      </c>
      <c r="F1475" s="74" t="str">
        <f t="shared" si="84"/>
        <v>South Waikato District</v>
      </c>
      <c r="G1475" s="74" t="str">
        <f t="shared" si="85"/>
        <v>Waikato</v>
      </c>
      <c r="I1475" s="74" t="str">
        <f t="shared" si="86"/>
        <v>Waikato</v>
      </c>
      <c r="J1475" s="74" t="str">
        <f t="shared" si="87"/>
        <v>NOTFOUND</v>
      </c>
    </row>
    <row r="1476" spans="1:10" s="74" customFormat="1">
      <c r="A1476" s="167">
        <v>2007</v>
      </c>
      <c r="B1476" s="167" t="s">
        <v>228</v>
      </c>
      <c r="C1476" s="167">
        <v>365</v>
      </c>
      <c r="D1476" s="170">
        <v>112.7337</v>
      </c>
      <c r="E1476" s="74" t="str">
        <f t="shared" si="83"/>
        <v/>
      </c>
      <c r="F1476" s="74" t="str">
        <f t="shared" si="84"/>
        <v>South Waikato District</v>
      </c>
      <c r="G1476" s="74" t="str">
        <f t="shared" si="85"/>
        <v>Waikato</v>
      </c>
      <c r="I1476" s="74" t="str">
        <f t="shared" si="86"/>
        <v>Waikato</v>
      </c>
      <c r="J1476" s="74" t="str">
        <f t="shared" si="87"/>
        <v>NOTFOUND</v>
      </c>
    </row>
    <row r="1477" spans="1:10" s="74" customFormat="1">
      <c r="A1477" s="167">
        <v>2008</v>
      </c>
      <c r="B1477" s="167" t="s">
        <v>228</v>
      </c>
      <c r="C1477" s="167">
        <v>366</v>
      </c>
      <c r="D1477" s="170">
        <v>109.83450000000001</v>
      </c>
      <c r="E1477" s="74" t="str">
        <f t="shared" si="83"/>
        <v/>
      </c>
      <c r="F1477" s="74" t="str">
        <f t="shared" si="84"/>
        <v>South Waikato District</v>
      </c>
      <c r="G1477" s="74" t="str">
        <f t="shared" si="85"/>
        <v>Waikato</v>
      </c>
      <c r="I1477" s="74" t="str">
        <f t="shared" si="86"/>
        <v>Waikato</v>
      </c>
      <c r="J1477" s="74" t="str">
        <f t="shared" si="87"/>
        <v>NOTFOUND</v>
      </c>
    </row>
    <row r="1478" spans="1:10" s="74" customFormat="1">
      <c r="A1478" s="167">
        <v>2009</v>
      </c>
      <c r="B1478" s="167" t="s">
        <v>228</v>
      </c>
      <c r="C1478" s="167">
        <v>365</v>
      </c>
      <c r="D1478" s="170">
        <v>107.71174999999999</v>
      </c>
      <c r="E1478" s="74" t="str">
        <f t="shared" si="83"/>
        <v/>
      </c>
      <c r="F1478" s="74" t="str">
        <f t="shared" si="84"/>
        <v>South Waikato District</v>
      </c>
      <c r="G1478" s="74" t="str">
        <f t="shared" si="85"/>
        <v>Waikato</v>
      </c>
      <c r="I1478" s="74" t="str">
        <f t="shared" si="86"/>
        <v>Waikato</v>
      </c>
      <c r="J1478" s="74" t="str">
        <f t="shared" si="87"/>
        <v>NOTFOUND</v>
      </c>
    </row>
    <row r="1479" spans="1:10" s="74" customFormat="1">
      <c r="A1479" s="167">
        <v>2010</v>
      </c>
      <c r="B1479" s="167" t="s">
        <v>228</v>
      </c>
      <c r="C1479" s="167">
        <v>365</v>
      </c>
      <c r="D1479" s="170">
        <v>118.0778</v>
      </c>
      <c r="E1479" s="74" t="str">
        <f t="shared" si="83"/>
        <v/>
      </c>
      <c r="F1479" s="74" t="str">
        <f t="shared" si="84"/>
        <v>South Waikato District</v>
      </c>
      <c r="G1479" s="74" t="str">
        <f t="shared" si="85"/>
        <v>Waikato</v>
      </c>
      <c r="I1479" s="74" t="str">
        <f t="shared" si="86"/>
        <v>Waikato</v>
      </c>
      <c r="J1479" s="74" t="str">
        <f t="shared" si="87"/>
        <v>NOTFOUND</v>
      </c>
    </row>
    <row r="1480" spans="1:10" s="74" customFormat="1">
      <c r="A1480" s="167">
        <v>2011</v>
      </c>
      <c r="B1480" s="167" t="s">
        <v>228</v>
      </c>
      <c r="C1480" s="167">
        <v>181</v>
      </c>
      <c r="D1480" s="170">
        <v>59.162149999999997</v>
      </c>
      <c r="E1480" s="74" t="str">
        <f t="shared" si="83"/>
        <v/>
      </c>
      <c r="F1480" s="74" t="str">
        <f t="shared" si="84"/>
        <v>South Waikato District</v>
      </c>
      <c r="G1480" s="74" t="str">
        <f t="shared" si="85"/>
        <v>Waikato</v>
      </c>
      <c r="I1480" s="74" t="str">
        <f t="shared" si="86"/>
        <v>Waikato</v>
      </c>
      <c r="J1480" s="74" t="str">
        <f t="shared" si="87"/>
        <v>NOTFOUND</v>
      </c>
    </row>
    <row r="1481" spans="1:10" s="74" customFormat="1">
      <c r="A1481" s="167">
        <v>2000</v>
      </c>
      <c r="B1481" s="167" t="s">
        <v>229</v>
      </c>
      <c r="C1481" s="167">
        <v>366</v>
      </c>
      <c r="D1481" s="170">
        <v>92.211349999999996</v>
      </c>
      <c r="E1481" s="74" t="str">
        <f t="shared" si="83"/>
        <v>Powerco Ltd</v>
      </c>
      <c r="F1481" s="74" t="str">
        <f t="shared" si="84"/>
        <v>South Waikato District</v>
      </c>
      <c r="G1481" s="74" t="str">
        <f t="shared" si="85"/>
        <v>Waikato</v>
      </c>
      <c r="I1481" s="74" t="str">
        <f t="shared" si="86"/>
        <v>Waikato</v>
      </c>
      <c r="J1481" s="74" t="str">
        <f t="shared" si="87"/>
        <v>Powerco</v>
      </c>
    </row>
    <row r="1482" spans="1:10" s="74" customFormat="1">
      <c r="A1482" s="167">
        <v>2001</v>
      </c>
      <c r="B1482" s="167" t="s">
        <v>229</v>
      </c>
      <c r="C1482" s="167">
        <v>365</v>
      </c>
      <c r="D1482" s="170">
        <v>93.124849999999995</v>
      </c>
      <c r="E1482" s="74" t="str">
        <f t="shared" si="83"/>
        <v>Powerco Ltd</v>
      </c>
      <c r="F1482" s="74" t="str">
        <f t="shared" si="84"/>
        <v>South Waikato District</v>
      </c>
      <c r="G1482" s="74" t="str">
        <f t="shared" si="85"/>
        <v>Waikato</v>
      </c>
      <c r="I1482" s="74" t="str">
        <f t="shared" si="86"/>
        <v>Waikato</v>
      </c>
      <c r="J1482" s="74" t="str">
        <f t="shared" si="87"/>
        <v>Powerco</v>
      </c>
    </row>
    <row r="1483" spans="1:10" s="74" customFormat="1">
      <c r="A1483" s="167">
        <v>2002</v>
      </c>
      <c r="B1483" s="167" t="s">
        <v>229</v>
      </c>
      <c r="C1483" s="167">
        <v>365</v>
      </c>
      <c r="D1483" s="170">
        <v>94.14425</v>
      </c>
      <c r="E1483" s="74" t="str">
        <f t="shared" si="83"/>
        <v>Powerco Ltd</v>
      </c>
      <c r="F1483" s="74" t="str">
        <f t="shared" si="84"/>
        <v>South Waikato District</v>
      </c>
      <c r="G1483" s="74" t="str">
        <f t="shared" si="85"/>
        <v>Waikato</v>
      </c>
      <c r="I1483" s="74" t="str">
        <f t="shared" si="86"/>
        <v>Waikato</v>
      </c>
      <c r="J1483" s="74" t="str">
        <f t="shared" si="87"/>
        <v>Powerco</v>
      </c>
    </row>
    <row r="1484" spans="1:10" s="74" customFormat="1">
      <c r="A1484" s="167">
        <v>2003</v>
      </c>
      <c r="B1484" s="167" t="s">
        <v>229</v>
      </c>
      <c r="C1484" s="167">
        <v>365</v>
      </c>
      <c r="D1484" s="170">
        <v>87.884299999999996</v>
      </c>
      <c r="E1484" s="74" t="str">
        <f t="shared" si="83"/>
        <v>Powerco Ltd</v>
      </c>
      <c r="F1484" s="74" t="str">
        <f t="shared" si="84"/>
        <v>South Waikato District</v>
      </c>
      <c r="G1484" s="74" t="str">
        <f t="shared" si="85"/>
        <v>Waikato</v>
      </c>
      <c r="I1484" s="74" t="str">
        <f t="shared" si="86"/>
        <v>Waikato</v>
      </c>
      <c r="J1484" s="74" t="str">
        <f t="shared" si="87"/>
        <v>Powerco</v>
      </c>
    </row>
    <row r="1485" spans="1:10" s="74" customFormat="1">
      <c r="A1485" s="167">
        <v>2004</v>
      </c>
      <c r="B1485" s="167" t="s">
        <v>229</v>
      </c>
      <c r="C1485" s="167">
        <v>366</v>
      </c>
      <c r="D1485" s="170">
        <v>88.837599999999995</v>
      </c>
      <c r="E1485" s="74" t="str">
        <f t="shared" si="83"/>
        <v>Powerco Ltd</v>
      </c>
      <c r="F1485" s="74" t="str">
        <f t="shared" si="84"/>
        <v>South Waikato District</v>
      </c>
      <c r="G1485" s="74" t="str">
        <f t="shared" si="85"/>
        <v>Waikato</v>
      </c>
      <c r="I1485" s="74" t="str">
        <f t="shared" si="86"/>
        <v>Waikato</v>
      </c>
      <c r="J1485" s="74" t="str">
        <f t="shared" si="87"/>
        <v>Powerco</v>
      </c>
    </row>
    <row r="1486" spans="1:10" s="74" customFormat="1">
      <c r="A1486" s="167">
        <v>2005</v>
      </c>
      <c r="B1486" s="167" t="s">
        <v>229</v>
      </c>
      <c r="C1486" s="167">
        <v>365</v>
      </c>
      <c r="D1486" s="170">
        <v>77.503450000000001</v>
      </c>
      <c r="E1486" s="74" t="str">
        <f t="shared" si="83"/>
        <v>Powerco Ltd</v>
      </c>
      <c r="F1486" s="74" t="str">
        <f t="shared" si="84"/>
        <v>South Waikato District</v>
      </c>
      <c r="G1486" s="74" t="str">
        <f t="shared" si="85"/>
        <v>Waikato</v>
      </c>
      <c r="I1486" s="74" t="str">
        <f t="shared" si="86"/>
        <v>Waikato</v>
      </c>
      <c r="J1486" s="74" t="str">
        <f t="shared" si="87"/>
        <v>Powerco</v>
      </c>
    </row>
    <row r="1487" spans="1:10" s="74" customFormat="1">
      <c r="A1487" s="167">
        <v>2006</v>
      </c>
      <c r="B1487" s="167" t="s">
        <v>229</v>
      </c>
      <c r="C1487" s="167">
        <v>365</v>
      </c>
      <c r="D1487" s="170">
        <v>75.831400000000002</v>
      </c>
      <c r="E1487" s="74" t="str">
        <f t="shared" si="83"/>
        <v>Powerco Ltd</v>
      </c>
      <c r="F1487" s="74" t="str">
        <f t="shared" si="84"/>
        <v>South Waikato District</v>
      </c>
      <c r="G1487" s="74" t="str">
        <f t="shared" si="85"/>
        <v>Waikato</v>
      </c>
      <c r="I1487" s="74" t="str">
        <f t="shared" si="86"/>
        <v>Waikato</v>
      </c>
      <c r="J1487" s="74" t="str">
        <f t="shared" si="87"/>
        <v>Powerco</v>
      </c>
    </row>
    <row r="1488" spans="1:10" s="74" customFormat="1">
      <c r="A1488" s="167">
        <v>2007</v>
      </c>
      <c r="B1488" s="167" t="s">
        <v>229</v>
      </c>
      <c r="C1488" s="167">
        <v>365</v>
      </c>
      <c r="D1488" s="170">
        <v>77.133650000000003</v>
      </c>
      <c r="E1488" s="74" t="str">
        <f t="shared" si="83"/>
        <v>Powerco Ltd</v>
      </c>
      <c r="F1488" s="74" t="str">
        <f t="shared" si="84"/>
        <v>South Waikato District</v>
      </c>
      <c r="G1488" s="74" t="str">
        <f t="shared" si="85"/>
        <v>Waikato</v>
      </c>
      <c r="I1488" s="74" t="str">
        <f t="shared" si="86"/>
        <v>Waikato</v>
      </c>
      <c r="J1488" s="74" t="str">
        <f t="shared" si="87"/>
        <v>Powerco</v>
      </c>
    </row>
    <row r="1489" spans="1:10" s="74" customFormat="1">
      <c r="A1489" s="167">
        <v>2008</v>
      </c>
      <c r="B1489" s="167" t="s">
        <v>229</v>
      </c>
      <c r="C1489" s="167">
        <v>366</v>
      </c>
      <c r="D1489" s="170">
        <v>80.017049999999998</v>
      </c>
      <c r="E1489" s="74" t="str">
        <f t="shared" si="83"/>
        <v>Powerco Ltd</v>
      </c>
      <c r="F1489" s="74" t="str">
        <f t="shared" si="84"/>
        <v>South Waikato District</v>
      </c>
      <c r="G1489" s="74" t="str">
        <f t="shared" si="85"/>
        <v>Waikato</v>
      </c>
      <c r="I1489" s="74" t="str">
        <f t="shared" si="86"/>
        <v>Waikato</v>
      </c>
      <c r="J1489" s="74" t="str">
        <f t="shared" si="87"/>
        <v>Powerco</v>
      </c>
    </row>
    <row r="1490" spans="1:10" s="74" customFormat="1">
      <c r="A1490" s="167">
        <v>2009</v>
      </c>
      <c r="B1490" s="167" t="s">
        <v>229</v>
      </c>
      <c r="C1490" s="167">
        <v>365</v>
      </c>
      <c r="D1490" s="170">
        <v>82.319900000000004</v>
      </c>
      <c r="E1490" s="74" t="str">
        <f t="shared" si="83"/>
        <v>Powerco Ltd</v>
      </c>
      <c r="F1490" s="74" t="str">
        <f t="shared" si="84"/>
        <v>South Waikato District</v>
      </c>
      <c r="G1490" s="74" t="str">
        <f t="shared" si="85"/>
        <v>Waikato</v>
      </c>
      <c r="I1490" s="74" t="str">
        <f t="shared" si="86"/>
        <v>Waikato</v>
      </c>
      <c r="J1490" s="74" t="str">
        <f t="shared" si="87"/>
        <v>Powerco</v>
      </c>
    </row>
    <row r="1491" spans="1:10" s="74" customFormat="1">
      <c r="A1491" s="167">
        <v>2010</v>
      </c>
      <c r="B1491" s="167" t="s">
        <v>229</v>
      </c>
      <c r="C1491" s="167">
        <v>365</v>
      </c>
      <c r="D1491" s="170">
        <v>82.727350000000001</v>
      </c>
      <c r="E1491" s="74" t="str">
        <f t="shared" si="83"/>
        <v>Powerco Ltd</v>
      </c>
      <c r="F1491" s="74" t="str">
        <f t="shared" si="84"/>
        <v>South Waikato District</v>
      </c>
      <c r="G1491" s="74" t="str">
        <f t="shared" si="85"/>
        <v>Waikato</v>
      </c>
      <c r="I1491" s="74" t="str">
        <f t="shared" si="86"/>
        <v>Waikato</v>
      </c>
      <c r="J1491" s="74" t="str">
        <f t="shared" si="87"/>
        <v>Powerco</v>
      </c>
    </row>
    <row r="1492" spans="1:10" s="74" customFormat="1">
      <c r="A1492" s="167">
        <v>2011</v>
      </c>
      <c r="B1492" s="167" t="s">
        <v>229</v>
      </c>
      <c r="C1492" s="167">
        <v>181</v>
      </c>
      <c r="D1492" s="170">
        <v>39.920949999999998</v>
      </c>
      <c r="E1492" s="74" t="str">
        <f t="shared" si="83"/>
        <v>Powerco Ltd</v>
      </c>
      <c r="F1492" s="74" t="str">
        <f t="shared" si="84"/>
        <v>South Waikato District</v>
      </c>
      <c r="G1492" s="74" t="str">
        <f t="shared" si="85"/>
        <v>Waikato</v>
      </c>
      <c r="I1492" s="74" t="str">
        <f t="shared" si="86"/>
        <v>Waikato</v>
      </c>
      <c r="J1492" s="74" t="str">
        <f t="shared" si="87"/>
        <v>Powerco</v>
      </c>
    </row>
    <row r="1493" spans="1:10" s="74" customFormat="1">
      <c r="A1493" s="167">
        <v>2000</v>
      </c>
      <c r="B1493" s="167" t="s">
        <v>230</v>
      </c>
      <c r="C1493" s="167">
        <v>366</v>
      </c>
      <c r="D1493" s="170">
        <v>24.689</v>
      </c>
      <c r="E1493" s="74" t="str">
        <f t="shared" si="83"/>
        <v>MainPower NZ Ltd</v>
      </c>
      <c r="F1493" s="74" t="str">
        <f t="shared" si="84"/>
        <v>Kaikoura District</v>
      </c>
      <c r="G1493" s="74" t="str">
        <f t="shared" si="85"/>
        <v>Canterbury</v>
      </c>
      <c r="I1493" s="74" t="str">
        <f t="shared" si="86"/>
        <v>Canterbury</v>
      </c>
      <c r="J1493" s="74" t="str">
        <f t="shared" si="87"/>
        <v>NOTFOUND</v>
      </c>
    </row>
    <row r="1494" spans="1:10" s="74" customFormat="1">
      <c r="A1494" s="167">
        <v>2001</v>
      </c>
      <c r="B1494" s="167" t="s">
        <v>230</v>
      </c>
      <c r="C1494" s="167">
        <v>365</v>
      </c>
      <c r="D1494" s="170">
        <v>26.4741</v>
      </c>
      <c r="E1494" s="74" t="str">
        <f t="shared" si="83"/>
        <v>MainPower NZ Ltd</v>
      </c>
      <c r="F1494" s="74" t="str">
        <f t="shared" si="84"/>
        <v>Kaikoura District</v>
      </c>
      <c r="G1494" s="74" t="str">
        <f t="shared" si="85"/>
        <v>Canterbury</v>
      </c>
      <c r="I1494" s="74" t="str">
        <f t="shared" si="86"/>
        <v>Canterbury</v>
      </c>
      <c r="J1494" s="74" t="str">
        <f t="shared" si="87"/>
        <v>NOTFOUND</v>
      </c>
    </row>
    <row r="1495" spans="1:10" s="74" customFormat="1">
      <c r="A1495" s="167">
        <v>2002</v>
      </c>
      <c r="B1495" s="167" t="s">
        <v>230</v>
      </c>
      <c r="C1495" s="167">
        <v>365</v>
      </c>
      <c r="D1495" s="170">
        <v>27.612449999999999</v>
      </c>
      <c r="E1495" s="74" t="str">
        <f t="shared" si="83"/>
        <v>MainPower NZ Ltd</v>
      </c>
      <c r="F1495" s="74" t="str">
        <f t="shared" si="84"/>
        <v>Kaikoura District</v>
      </c>
      <c r="G1495" s="74" t="str">
        <f t="shared" si="85"/>
        <v>Canterbury</v>
      </c>
      <c r="I1495" s="74" t="str">
        <f t="shared" si="86"/>
        <v>Canterbury</v>
      </c>
      <c r="J1495" s="74" t="str">
        <f t="shared" si="87"/>
        <v>NOTFOUND</v>
      </c>
    </row>
    <row r="1496" spans="1:10" s="74" customFormat="1">
      <c r="A1496" s="167">
        <v>2003</v>
      </c>
      <c r="B1496" s="167" t="s">
        <v>230</v>
      </c>
      <c r="C1496" s="167">
        <v>365</v>
      </c>
      <c r="D1496" s="170">
        <v>29.822800000000001</v>
      </c>
      <c r="E1496" s="74" t="str">
        <f t="shared" si="83"/>
        <v>MainPower NZ Ltd</v>
      </c>
      <c r="F1496" s="74" t="str">
        <f t="shared" si="84"/>
        <v>Kaikoura District</v>
      </c>
      <c r="G1496" s="74" t="str">
        <f t="shared" si="85"/>
        <v>Canterbury</v>
      </c>
      <c r="I1496" s="74" t="str">
        <f t="shared" si="86"/>
        <v>Canterbury</v>
      </c>
      <c r="J1496" s="74" t="str">
        <f t="shared" si="87"/>
        <v>NOTFOUND</v>
      </c>
    </row>
    <row r="1497" spans="1:10" s="74" customFormat="1">
      <c r="A1497" s="167">
        <v>2004</v>
      </c>
      <c r="B1497" s="167" t="s">
        <v>230</v>
      </c>
      <c r="C1497" s="167">
        <v>366</v>
      </c>
      <c r="D1497" s="170">
        <v>29.620349999999998</v>
      </c>
      <c r="E1497" s="74" t="str">
        <f t="shared" si="83"/>
        <v>MainPower NZ Ltd</v>
      </c>
      <c r="F1497" s="74" t="str">
        <f t="shared" si="84"/>
        <v>Kaikoura District</v>
      </c>
      <c r="G1497" s="74" t="str">
        <f t="shared" si="85"/>
        <v>Canterbury</v>
      </c>
      <c r="I1497" s="74" t="str">
        <f t="shared" si="86"/>
        <v>Canterbury</v>
      </c>
      <c r="J1497" s="74" t="str">
        <f t="shared" si="87"/>
        <v>NOTFOUND</v>
      </c>
    </row>
    <row r="1498" spans="1:10" s="74" customFormat="1">
      <c r="A1498" s="167">
        <v>2005</v>
      </c>
      <c r="B1498" s="167" t="s">
        <v>230</v>
      </c>
      <c r="C1498" s="167">
        <v>365</v>
      </c>
      <c r="D1498" s="170">
        <v>32.919849999999997</v>
      </c>
      <c r="E1498" s="74" t="str">
        <f t="shared" si="83"/>
        <v>MainPower NZ Ltd</v>
      </c>
      <c r="F1498" s="74" t="str">
        <f t="shared" si="84"/>
        <v>Kaikoura District</v>
      </c>
      <c r="G1498" s="74" t="str">
        <f t="shared" si="85"/>
        <v>Canterbury</v>
      </c>
      <c r="I1498" s="74" t="str">
        <f t="shared" si="86"/>
        <v>Canterbury</v>
      </c>
      <c r="J1498" s="74" t="str">
        <f t="shared" si="87"/>
        <v>NOTFOUND</v>
      </c>
    </row>
    <row r="1499" spans="1:10" s="74" customFormat="1">
      <c r="A1499" s="167">
        <v>2006</v>
      </c>
      <c r="B1499" s="167" t="s">
        <v>230</v>
      </c>
      <c r="C1499" s="167">
        <v>365</v>
      </c>
      <c r="D1499" s="170">
        <v>33.312399999999997</v>
      </c>
      <c r="E1499" s="74" t="str">
        <f t="shared" ref="E1499:E1562" si="88">IF(ISNA(VLOOKUP(B1499,$A$338:$D$525,4,FALSE)),"NOTFOUND",VLOOKUP(B1499,$A$338:$D$525,4,FALSE))</f>
        <v>MainPower NZ Ltd</v>
      </c>
      <c r="F1499" s="74" t="str">
        <f t="shared" si="84"/>
        <v>Kaikoura District</v>
      </c>
      <c r="G1499" s="74" t="str">
        <f t="shared" si="85"/>
        <v>Canterbury</v>
      </c>
      <c r="I1499" s="74" t="str">
        <f t="shared" si="86"/>
        <v>Canterbury</v>
      </c>
      <c r="J1499" s="74" t="str">
        <f t="shared" si="87"/>
        <v>NOTFOUND</v>
      </c>
    </row>
    <row r="1500" spans="1:10" s="74" customFormat="1">
      <c r="A1500" s="167">
        <v>2007</v>
      </c>
      <c r="B1500" s="167" t="s">
        <v>230</v>
      </c>
      <c r="C1500" s="167">
        <v>365</v>
      </c>
      <c r="D1500" s="170">
        <v>33.259349999999998</v>
      </c>
      <c r="E1500" s="74" t="str">
        <f t="shared" si="88"/>
        <v>MainPower NZ Ltd</v>
      </c>
      <c r="F1500" s="74" t="str">
        <f t="shared" si="84"/>
        <v>Kaikoura District</v>
      </c>
      <c r="G1500" s="74" t="str">
        <f t="shared" si="85"/>
        <v>Canterbury</v>
      </c>
      <c r="I1500" s="74" t="str">
        <f t="shared" si="86"/>
        <v>Canterbury</v>
      </c>
      <c r="J1500" s="74" t="str">
        <f t="shared" si="87"/>
        <v>NOTFOUND</v>
      </c>
    </row>
    <row r="1501" spans="1:10" s="74" customFormat="1">
      <c r="A1501" s="167">
        <v>2008</v>
      </c>
      <c r="B1501" s="167" t="s">
        <v>230</v>
      </c>
      <c r="C1501" s="167">
        <v>366</v>
      </c>
      <c r="D1501" s="170">
        <v>33.6554</v>
      </c>
      <c r="E1501" s="74" t="str">
        <f t="shared" si="88"/>
        <v>MainPower NZ Ltd</v>
      </c>
      <c r="F1501" s="74" t="str">
        <f t="shared" si="84"/>
        <v>Kaikoura District</v>
      </c>
      <c r="G1501" s="74" t="str">
        <f t="shared" si="85"/>
        <v>Canterbury</v>
      </c>
      <c r="I1501" s="74" t="str">
        <f t="shared" si="86"/>
        <v>Canterbury</v>
      </c>
      <c r="J1501" s="74" t="str">
        <f t="shared" si="87"/>
        <v>NOTFOUND</v>
      </c>
    </row>
    <row r="1502" spans="1:10" s="74" customFormat="1">
      <c r="A1502" s="167">
        <v>2009</v>
      </c>
      <c r="B1502" s="167" t="s">
        <v>230</v>
      </c>
      <c r="C1502" s="167">
        <v>365</v>
      </c>
      <c r="D1502" s="170">
        <v>33.410850000000003</v>
      </c>
      <c r="E1502" s="74" t="str">
        <f t="shared" si="88"/>
        <v>MainPower NZ Ltd</v>
      </c>
      <c r="F1502" s="74" t="str">
        <f t="shared" si="84"/>
        <v>Kaikoura District</v>
      </c>
      <c r="G1502" s="74" t="str">
        <f t="shared" si="85"/>
        <v>Canterbury</v>
      </c>
      <c r="I1502" s="74" t="str">
        <f t="shared" si="86"/>
        <v>Canterbury</v>
      </c>
      <c r="J1502" s="74" t="str">
        <f t="shared" si="87"/>
        <v>NOTFOUND</v>
      </c>
    </row>
    <row r="1503" spans="1:10" s="74" customFormat="1">
      <c r="A1503" s="167">
        <v>2010</v>
      </c>
      <c r="B1503" s="167" t="s">
        <v>230</v>
      </c>
      <c r="C1503" s="167">
        <v>365</v>
      </c>
      <c r="D1503" s="170">
        <v>33.844900000000003</v>
      </c>
      <c r="E1503" s="74" t="str">
        <f t="shared" si="88"/>
        <v>MainPower NZ Ltd</v>
      </c>
      <c r="F1503" s="74" t="str">
        <f t="shared" si="84"/>
        <v>Kaikoura District</v>
      </c>
      <c r="G1503" s="74" t="str">
        <f t="shared" si="85"/>
        <v>Canterbury</v>
      </c>
      <c r="I1503" s="74" t="str">
        <f t="shared" si="86"/>
        <v>Canterbury</v>
      </c>
      <c r="J1503" s="74" t="str">
        <f t="shared" si="87"/>
        <v>NOTFOUND</v>
      </c>
    </row>
    <row r="1504" spans="1:10" s="74" customFormat="1">
      <c r="A1504" s="167">
        <v>2011</v>
      </c>
      <c r="B1504" s="167" t="s">
        <v>230</v>
      </c>
      <c r="C1504" s="167">
        <v>181</v>
      </c>
      <c r="D1504" s="170">
        <v>15.95105</v>
      </c>
      <c r="E1504" s="74" t="str">
        <f t="shared" si="88"/>
        <v>MainPower NZ Ltd</v>
      </c>
      <c r="F1504" s="74" t="str">
        <f t="shared" si="84"/>
        <v>Kaikoura District</v>
      </c>
      <c r="G1504" s="74" t="str">
        <f t="shared" si="85"/>
        <v>Canterbury</v>
      </c>
      <c r="I1504" s="74" t="str">
        <f t="shared" si="86"/>
        <v>Canterbury</v>
      </c>
      <c r="J1504" s="74" t="str">
        <f t="shared" si="87"/>
        <v>NOTFOUND</v>
      </c>
    </row>
    <row r="1505" spans="1:10" s="74" customFormat="1">
      <c r="A1505" s="167">
        <v>2009</v>
      </c>
      <c r="B1505" s="167" t="s">
        <v>231</v>
      </c>
      <c r="C1505" s="167">
        <v>250</v>
      </c>
      <c r="D1505" s="170">
        <v>29.388349999999999</v>
      </c>
      <c r="E1505" s="74" t="str">
        <f t="shared" si="88"/>
        <v>Powerco Ltd</v>
      </c>
      <c r="F1505" s="74" t="str">
        <f t="shared" si="84"/>
        <v>Tauranga City</v>
      </c>
      <c r="G1505" s="74" t="str">
        <f t="shared" si="85"/>
        <v>BOP</v>
      </c>
      <c r="I1505" s="74" t="str">
        <f t="shared" si="86"/>
        <v>Bay of Plenty</v>
      </c>
      <c r="J1505" s="74" t="str">
        <f t="shared" si="87"/>
        <v>Powerco</v>
      </c>
    </row>
    <row r="1506" spans="1:10" s="74" customFormat="1">
      <c r="A1506" s="167">
        <v>2010</v>
      </c>
      <c r="B1506" s="167" t="s">
        <v>231</v>
      </c>
      <c r="C1506" s="167">
        <v>365</v>
      </c>
      <c r="D1506" s="170">
        <v>67.624750000000006</v>
      </c>
      <c r="E1506" s="74" t="str">
        <f t="shared" si="88"/>
        <v>Powerco Ltd</v>
      </c>
      <c r="F1506" s="74" t="str">
        <f t="shared" si="84"/>
        <v>Tauranga City</v>
      </c>
      <c r="G1506" s="74" t="str">
        <f t="shared" si="85"/>
        <v>BOP</v>
      </c>
      <c r="I1506" s="74" t="str">
        <f t="shared" si="86"/>
        <v>Bay of Plenty</v>
      </c>
      <c r="J1506" s="74" t="str">
        <f t="shared" si="87"/>
        <v>Powerco</v>
      </c>
    </row>
    <row r="1507" spans="1:10" s="74" customFormat="1">
      <c r="A1507" s="167">
        <v>2011</v>
      </c>
      <c r="B1507" s="167" t="s">
        <v>231</v>
      </c>
      <c r="C1507" s="167">
        <v>181</v>
      </c>
      <c r="D1507" s="170">
        <v>31.591449999999998</v>
      </c>
      <c r="E1507" s="74" t="str">
        <f t="shared" si="88"/>
        <v>Powerco Ltd</v>
      </c>
      <c r="F1507" s="74" t="str">
        <f t="shared" si="84"/>
        <v>Tauranga City</v>
      </c>
      <c r="G1507" s="74" t="str">
        <f t="shared" si="85"/>
        <v>BOP</v>
      </c>
      <c r="I1507" s="74" t="str">
        <f t="shared" si="86"/>
        <v>Bay of Plenty</v>
      </c>
      <c r="J1507" s="74" t="str">
        <f t="shared" si="87"/>
        <v>Powerco</v>
      </c>
    </row>
    <row r="1508" spans="1:10" s="74" customFormat="1">
      <c r="A1508" s="167">
        <v>2000</v>
      </c>
      <c r="B1508" s="167" t="s">
        <v>232</v>
      </c>
      <c r="C1508" s="167">
        <v>366</v>
      </c>
      <c r="D1508" s="170">
        <v>110.26394999999999</v>
      </c>
      <c r="E1508" s="74" t="str">
        <f t="shared" si="88"/>
        <v>Top Energy Ltd</v>
      </c>
      <c r="F1508" s="74" t="str">
        <f t="shared" si="84"/>
        <v>Far North District</v>
      </c>
      <c r="G1508" s="74" t="str">
        <f t="shared" si="85"/>
        <v>North Isthmus</v>
      </c>
      <c r="I1508" s="74" t="str">
        <f t="shared" si="86"/>
        <v>Northland</v>
      </c>
      <c r="J1508" s="74" t="str">
        <f t="shared" si="87"/>
        <v>Top Energy</v>
      </c>
    </row>
    <row r="1509" spans="1:10" s="74" customFormat="1">
      <c r="A1509" s="167">
        <v>2001</v>
      </c>
      <c r="B1509" s="167" t="s">
        <v>232</v>
      </c>
      <c r="C1509" s="167">
        <v>365</v>
      </c>
      <c r="D1509" s="170">
        <v>109.57689999999999</v>
      </c>
      <c r="E1509" s="74" t="str">
        <f t="shared" si="88"/>
        <v>Top Energy Ltd</v>
      </c>
      <c r="F1509" s="74" t="str">
        <f t="shared" si="84"/>
        <v>Far North District</v>
      </c>
      <c r="G1509" s="74" t="str">
        <f t="shared" si="85"/>
        <v>North Isthmus</v>
      </c>
      <c r="I1509" s="74" t="str">
        <f t="shared" si="86"/>
        <v>Northland</v>
      </c>
      <c r="J1509" s="74" t="str">
        <f t="shared" si="87"/>
        <v>Top Energy</v>
      </c>
    </row>
    <row r="1510" spans="1:10" s="74" customFormat="1">
      <c r="A1510" s="167">
        <v>2002</v>
      </c>
      <c r="B1510" s="167" t="s">
        <v>232</v>
      </c>
      <c r="C1510" s="167">
        <v>365</v>
      </c>
      <c r="D1510" s="170">
        <v>111.148</v>
      </c>
      <c r="E1510" s="74" t="str">
        <f t="shared" si="88"/>
        <v>Top Energy Ltd</v>
      </c>
      <c r="F1510" s="74" t="str">
        <f t="shared" si="84"/>
        <v>Far North District</v>
      </c>
      <c r="G1510" s="74" t="str">
        <f t="shared" si="85"/>
        <v>North Isthmus</v>
      </c>
      <c r="I1510" s="74" t="str">
        <f t="shared" si="86"/>
        <v>Northland</v>
      </c>
      <c r="J1510" s="74" t="str">
        <f t="shared" si="87"/>
        <v>Top Energy</v>
      </c>
    </row>
    <row r="1511" spans="1:10" s="74" customFormat="1">
      <c r="A1511" s="167">
        <v>2003</v>
      </c>
      <c r="B1511" s="167" t="s">
        <v>232</v>
      </c>
      <c r="C1511" s="167">
        <v>365</v>
      </c>
      <c r="D1511" s="170">
        <v>113.62309999999999</v>
      </c>
      <c r="E1511" s="74" t="str">
        <f t="shared" si="88"/>
        <v>Top Energy Ltd</v>
      </c>
      <c r="F1511" s="74" t="str">
        <f t="shared" si="84"/>
        <v>Far North District</v>
      </c>
      <c r="G1511" s="74" t="str">
        <f t="shared" si="85"/>
        <v>North Isthmus</v>
      </c>
      <c r="I1511" s="74" t="str">
        <f t="shared" si="86"/>
        <v>Northland</v>
      </c>
      <c r="J1511" s="74" t="str">
        <f t="shared" si="87"/>
        <v>Top Energy</v>
      </c>
    </row>
    <row r="1512" spans="1:10" s="74" customFormat="1">
      <c r="A1512" s="167">
        <v>2004</v>
      </c>
      <c r="B1512" s="167" t="s">
        <v>232</v>
      </c>
      <c r="C1512" s="167">
        <v>366</v>
      </c>
      <c r="D1512" s="170">
        <v>121.9821</v>
      </c>
      <c r="E1512" s="74" t="str">
        <f t="shared" si="88"/>
        <v>Top Energy Ltd</v>
      </c>
      <c r="F1512" s="74" t="str">
        <f t="shared" ref="F1512:F1575" si="89">IF(ISNA(VLOOKUP(B1512,$A$338:$D$525,2,FALSE)),"NOTFOUND",VLOOKUP(B1512,$A$338:$D$525,2,FALSE))</f>
        <v>Far North District</v>
      </c>
      <c r="G1512" s="74" t="str">
        <f t="shared" ref="G1512:G1575" si="90">IF(ISNA(VLOOKUP(B1512,$A$338:$D$525,3,FALSE)),"NOTFOUND",VLOOKUP(B1512,$A$338:$D$525,3,FALSE))</f>
        <v>North Isthmus</v>
      </c>
      <c r="I1512" s="74" t="str">
        <f t="shared" ref="I1512:I1575" si="91">IF(ISNA(VLOOKUP(B1512,$A$338:$E$525,5,FALSE)),"NOTFOUND",(VLOOKUP(B1512,$A$338:$E$525,5,FALSE)))</f>
        <v>Northland</v>
      </c>
      <c r="J1512" s="74" t="str">
        <f t="shared" ref="J1512:J1575" si="92">IF(ISNA(VLOOKUP(E1512,$A$528:$B$545,2,FALSE)),"NOTFOUND",VLOOKUP(E1512,$A$528:$B$545,2,FALSE))</f>
        <v>Top Energy</v>
      </c>
    </row>
    <row r="1513" spans="1:10" s="74" customFormat="1">
      <c r="A1513" s="167">
        <v>2005</v>
      </c>
      <c r="B1513" s="167" t="s">
        <v>232</v>
      </c>
      <c r="C1513" s="167">
        <v>365</v>
      </c>
      <c r="D1513" s="170">
        <v>125.0335</v>
      </c>
      <c r="E1513" s="74" t="str">
        <f t="shared" si="88"/>
        <v>Top Energy Ltd</v>
      </c>
      <c r="F1513" s="74" t="str">
        <f t="shared" si="89"/>
        <v>Far North District</v>
      </c>
      <c r="G1513" s="74" t="str">
        <f t="shared" si="90"/>
        <v>North Isthmus</v>
      </c>
      <c r="I1513" s="74" t="str">
        <f t="shared" si="91"/>
        <v>Northland</v>
      </c>
      <c r="J1513" s="74" t="str">
        <f t="shared" si="92"/>
        <v>Top Energy</v>
      </c>
    </row>
    <row r="1514" spans="1:10" s="74" customFormat="1">
      <c r="A1514" s="167">
        <v>2006</v>
      </c>
      <c r="B1514" s="167" t="s">
        <v>232</v>
      </c>
      <c r="C1514" s="167">
        <v>365</v>
      </c>
      <c r="D1514" s="170">
        <v>144.44274999999999</v>
      </c>
      <c r="E1514" s="74" t="str">
        <f t="shared" si="88"/>
        <v>Top Energy Ltd</v>
      </c>
      <c r="F1514" s="74" t="str">
        <f t="shared" si="89"/>
        <v>Far North District</v>
      </c>
      <c r="G1514" s="74" t="str">
        <f t="shared" si="90"/>
        <v>North Isthmus</v>
      </c>
      <c r="I1514" s="74" t="str">
        <f t="shared" si="91"/>
        <v>Northland</v>
      </c>
      <c r="J1514" s="74" t="str">
        <f t="shared" si="92"/>
        <v>Top Energy</v>
      </c>
    </row>
    <row r="1515" spans="1:10" s="74" customFormat="1">
      <c r="A1515" s="167">
        <v>2007</v>
      </c>
      <c r="B1515" s="167" t="s">
        <v>232</v>
      </c>
      <c r="C1515" s="167">
        <v>365</v>
      </c>
      <c r="D1515" s="170">
        <v>143.12045000000001</v>
      </c>
      <c r="E1515" s="74" t="str">
        <f t="shared" si="88"/>
        <v>Top Energy Ltd</v>
      </c>
      <c r="F1515" s="74" t="str">
        <f t="shared" si="89"/>
        <v>Far North District</v>
      </c>
      <c r="G1515" s="74" t="str">
        <f t="shared" si="90"/>
        <v>North Isthmus</v>
      </c>
      <c r="I1515" s="74" t="str">
        <f t="shared" si="91"/>
        <v>Northland</v>
      </c>
      <c r="J1515" s="74" t="str">
        <f t="shared" si="92"/>
        <v>Top Energy</v>
      </c>
    </row>
    <row r="1516" spans="1:10" s="74" customFormat="1">
      <c r="A1516" s="167">
        <v>2008</v>
      </c>
      <c r="B1516" s="167" t="s">
        <v>232</v>
      </c>
      <c r="C1516" s="167">
        <v>366</v>
      </c>
      <c r="D1516" s="170">
        <v>123.58855</v>
      </c>
      <c r="E1516" s="74" t="str">
        <f t="shared" si="88"/>
        <v>Top Energy Ltd</v>
      </c>
      <c r="F1516" s="74" t="str">
        <f t="shared" si="89"/>
        <v>Far North District</v>
      </c>
      <c r="G1516" s="74" t="str">
        <f t="shared" si="90"/>
        <v>North Isthmus</v>
      </c>
      <c r="I1516" s="74" t="str">
        <f t="shared" si="91"/>
        <v>Northland</v>
      </c>
      <c r="J1516" s="74" t="str">
        <f t="shared" si="92"/>
        <v>Top Energy</v>
      </c>
    </row>
    <row r="1517" spans="1:10" s="74" customFormat="1">
      <c r="A1517" s="167">
        <v>2009</v>
      </c>
      <c r="B1517" s="167" t="s">
        <v>232</v>
      </c>
      <c r="C1517" s="167">
        <v>365</v>
      </c>
      <c r="D1517" s="170">
        <v>64.74145</v>
      </c>
      <c r="E1517" s="74" t="str">
        <f t="shared" si="88"/>
        <v>Top Energy Ltd</v>
      </c>
      <c r="F1517" s="74" t="str">
        <f t="shared" si="89"/>
        <v>Far North District</v>
      </c>
      <c r="G1517" s="74" t="str">
        <f t="shared" si="90"/>
        <v>North Isthmus</v>
      </c>
      <c r="I1517" s="74" t="str">
        <f t="shared" si="91"/>
        <v>Northland</v>
      </c>
      <c r="J1517" s="74" t="str">
        <f t="shared" si="92"/>
        <v>Top Energy</v>
      </c>
    </row>
    <row r="1518" spans="1:10" s="74" customFormat="1">
      <c r="A1518" s="167">
        <v>2010</v>
      </c>
      <c r="B1518" s="167" t="s">
        <v>232</v>
      </c>
      <c r="C1518" s="167">
        <v>365</v>
      </c>
      <c r="D1518" s="170">
        <v>38.05095</v>
      </c>
      <c r="E1518" s="74" t="str">
        <f t="shared" si="88"/>
        <v>Top Energy Ltd</v>
      </c>
      <c r="F1518" s="74" t="str">
        <f t="shared" si="89"/>
        <v>Far North District</v>
      </c>
      <c r="G1518" s="74" t="str">
        <f t="shared" si="90"/>
        <v>North Isthmus</v>
      </c>
      <c r="I1518" s="74" t="str">
        <f t="shared" si="91"/>
        <v>Northland</v>
      </c>
      <c r="J1518" s="74" t="str">
        <f t="shared" si="92"/>
        <v>Top Energy</v>
      </c>
    </row>
    <row r="1519" spans="1:10" s="74" customFormat="1">
      <c r="A1519" s="167">
        <v>2011</v>
      </c>
      <c r="B1519" s="167" t="s">
        <v>232</v>
      </c>
      <c r="C1519" s="167">
        <v>181</v>
      </c>
      <c r="D1519" s="170">
        <v>24.702649999999998</v>
      </c>
      <c r="E1519" s="74" t="str">
        <f t="shared" si="88"/>
        <v>Top Energy Ltd</v>
      </c>
      <c r="F1519" s="74" t="str">
        <f t="shared" si="89"/>
        <v>Far North District</v>
      </c>
      <c r="G1519" s="74" t="str">
        <f t="shared" si="90"/>
        <v>North Isthmus</v>
      </c>
      <c r="I1519" s="74" t="str">
        <f t="shared" si="91"/>
        <v>Northland</v>
      </c>
      <c r="J1519" s="74" t="str">
        <f t="shared" si="92"/>
        <v>Top Energy</v>
      </c>
    </row>
    <row r="1520" spans="1:10" s="74" customFormat="1">
      <c r="A1520" s="167">
        <v>2000</v>
      </c>
      <c r="B1520" s="167" t="s">
        <v>233</v>
      </c>
      <c r="C1520" s="167">
        <v>366</v>
      </c>
      <c r="D1520" s="170">
        <v>8.4499999999999992E-3</v>
      </c>
      <c r="E1520" s="74" t="str">
        <f t="shared" si="88"/>
        <v>NOTFOUND</v>
      </c>
      <c r="F1520" s="74" t="str">
        <f t="shared" si="89"/>
        <v>NOTFOUND</v>
      </c>
      <c r="G1520" s="74" t="str">
        <f t="shared" si="90"/>
        <v>NOTFOUND</v>
      </c>
      <c r="I1520" s="74" t="str">
        <f t="shared" si="91"/>
        <v>NOTFOUND</v>
      </c>
      <c r="J1520" s="74" t="str">
        <f t="shared" si="92"/>
        <v>NOTFOUND</v>
      </c>
    </row>
    <row r="1521" spans="1:10" s="74" customFormat="1">
      <c r="A1521" s="167">
        <v>2001</v>
      </c>
      <c r="B1521" s="167" t="s">
        <v>233</v>
      </c>
      <c r="C1521" s="167">
        <v>365</v>
      </c>
      <c r="D1521" s="170">
        <v>1.18E-2</v>
      </c>
      <c r="E1521" s="74" t="str">
        <f t="shared" si="88"/>
        <v>NOTFOUND</v>
      </c>
      <c r="F1521" s="74" t="str">
        <f t="shared" si="89"/>
        <v>NOTFOUND</v>
      </c>
      <c r="G1521" s="74" t="str">
        <f t="shared" si="90"/>
        <v>NOTFOUND</v>
      </c>
      <c r="I1521" s="74" t="str">
        <f t="shared" si="91"/>
        <v>NOTFOUND</v>
      </c>
      <c r="J1521" s="74" t="str">
        <f t="shared" si="92"/>
        <v>NOTFOUND</v>
      </c>
    </row>
    <row r="1522" spans="1:10" s="74" customFormat="1">
      <c r="A1522" s="167">
        <v>2002</v>
      </c>
      <c r="B1522" s="167" t="s">
        <v>233</v>
      </c>
      <c r="C1522" s="167">
        <v>365</v>
      </c>
      <c r="D1522" s="170">
        <v>1.0999999999999999E-2</v>
      </c>
      <c r="E1522" s="74" t="str">
        <f t="shared" si="88"/>
        <v>NOTFOUND</v>
      </c>
      <c r="F1522" s="74" t="str">
        <f t="shared" si="89"/>
        <v>NOTFOUND</v>
      </c>
      <c r="G1522" s="74" t="str">
        <f t="shared" si="90"/>
        <v>NOTFOUND</v>
      </c>
      <c r="I1522" s="74" t="str">
        <f t="shared" si="91"/>
        <v>NOTFOUND</v>
      </c>
      <c r="J1522" s="74" t="str">
        <f t="shared" si="92"/>
        <v>NOTFOUND</v>
      </c>
    </row>
    <row r="1523" spans="1:10" s="74" customFormat="1">
      <c r="A1523" s="167">
        <v>2003</v>
      </c>
      <c r="B1523" s="167" t="s">
        <v>233</v>
      </c>
      <c r="C1523" s="167">
        <v>365</v>
      </c>
      <c r="D1523" s="170">
        <v>0</v>
      </c>
      <c r="E1523" s="74" t="str">
        <f t="shared" si="88"/>
        <v>NOTFOUND</v>
      </c>
      <c r="F1523" s="74" t="str">
        <f t="shared" si="89"/>
        <v>NOTFOUND</v>
      </c>
      <c r="G1523" s="74" t="str">
        <f t="shared" si="90"/>
        <v>NOTFOUND</v>
      </c>
      <c r="I1523" s="74" t="str">
        <f t="shared" si="91"/>
        <v>NOTFOUND</v>
      </c>
      <c r="J1523" s="74" t="str">
        <f t="shared" si="92"/>
        <v>NOTFOUND</v>
      </c>
    </row>
    <row r="1524" spans="1:10" s="74" customFormat="1">
      <c r="A1524" s="167">
        <v>2004</v>
      </c>
      <c r="B1524" s="167" t="s">
        <v>233</v>
      </c>
      <c r="C1524" s="167">
        <v>366</v>
      </c>
      <c r="D1524" s="170">
        <v>2.3500000000000001E-3</v>
      </c>
      <c r="E1524" s="74" t="str">
        <f t="shared" si="88"/>
        <v>NOTFOUND</v>
      </c>
      <c r="F1524" s="74" t="str">
        <f t="shared" si="89"/>
        <v>NOTFOUND</v>
      </c>
      <c r="G1524" s="74" t="str">
        <f t="shared" si="90"/>
        <v>NOTFOUND</v>
      </c>
      <c r="I1524" s="74" t="str">
        <f t="shared" si="91"/>
        <v>NOTFOUND</v>
      </c>
      <c r="J1524" s="74" t="str">
        <f t="shared" si="92"/>
        <v>NOTFOUND</v>
      </c>
    </row>
    <row r="1525" spans="1:10" s="74" customFormat="1">
      <c r="A1525" s="167">
        <v>2005</v>
      </c>
      <c r="B1525" s="167" t="s">
        <v>233</v>
      </c>
      <c r="C1525" s="167">
        <v>365</v>
      </c>
      <c r="D1525" s="170">
        <v>4.1999999999999997E-3</v>
      </c>
      <c r="E1525" s="74" t="str">
        <f t="shared" si="88"/>
        <v>NOTFOUND</v>
      </c>
      <c r="F1525" s="74" t="str">
        <f t="shared" si="89"/>
        <v>NOTFOUND</v>
      </c>
      <c r="G1525" s="74" t="str">
        <f t="shared" si="90"/>
        <v>NOTFOUND</v>
      </c>
      <c r="I1525" s="74" t="str">
        <f t="shared" si="91"/>
        <v>NOTFOUND</v>
      </c>
      <c r="J1525" s="74" t="str">
        <f t="shared" si="92"/>
        <v>NOTFOUND</v>
      </c>
    </row>
    <row r="1526" spans="1:10" s="74" customFormat="1">
      <c r="A1526" s="167">
        <v>2006</v>
      </c>
      <c r="B1526" s="167" t="s">
        <v>233</v>
      </c>
      <c r="C1526" s="167">
        <v>365</v>
      </c>
      <c r="D1526" s="170">
        <v>2.7150000000000001E-2</v>
      </c>
      <c r="E1526" s="74" t="str">
        <f t="shared" si="88"/>
        <v>NOTFOUND</v>
      </c>
      <c r="F1526" s="74" t="str">
        <f t="shared" si="89"/>
        <v>NOTFOUND</v>
      </c>
      <c r="G1526" s="74" t="str">
        <f t="shared" si="90"/>
        <v>NOTFOUND</v>
      </c>
      <c r="I1526" s="74" t="str">
        <f t="shared" si="91"/>
        <v>NOTFOUND</v>
      </c>
      <c r="J1526" s="74" t="str">
        <f t="shared" si="92"/>
        <v>NOTFOUND</v>
      </c>
    </row>
    <row r="1527" spans="1:10" s="74" customFormat="1">
      <c r="A1527" s="167">
        <v>2007</v>
      </c>
      <c r="B1527" s="167" t="s">
        <v>233</v>
      </c>
      <c r="C1527" s="167">
        <v>365</v>
      </c>
      <c r="D1527" s="170">
        <v>1.15E-3</v>
      </c>
      <c r="E1527" s="74" t="str">
        <f t="shared" si="88"/>
        <v>NOTFOUND</v>
      </c>
      <c r="F1527" s="74" t="str">
        <f t="shared" si="89"/>
        <v>NOTFOUND</v>
      </c>
      <c r="G1527" s="74" t="str">
        <f t="shared" si="90"/>
        <v>NOTFOUND</v>
      </c>
      <c r="I1527" s="74" t="str">
        <f t="shared" si="91"/>
        <v>NOTFOUND</v>
      </c>
      <c r="J1527" s="74" t="str">
        <f t="shared" si="92"/>
        <v>NOTFOUND</v>
      </c>
    </row>
    <row r="1528" spans="1:10" s="74" customFormat="1">
      <c r="A1528" s="167">
        <v>2008</v>
      </c>
      <c r="B1528" s="167" t="s">
        <v>233</v>
      </c>
      <c r="C1528" s="167">
        <v>366</v>
      </c>
      <c r="D1528" s="170">
        <v>0</v>
      </c>
      <c r="E1528" s="74" t="str">
        <f t="shared" si="88"/>
        <v>NOTFOUND</v>
      </c>
      <c r="F1528" s="74" t="str">
        <f t="shared" si="89"/>
        <v>NOTFOUND</v>
      </c>
      <c r="G1528" s="74" t="str">
        <f t="shared" si="90"/>
        <v>NOTFOUND</v>
      </c>
      <c r="I1528" s="74" t="str">
        <f t="shared" si="91"/>
        <v>NOTFOUND</v>
      </c>
      <c r="J1528" s="74" t="str">
        <f t="shared" si="92"/>
        <v>NOTFOUND</v>
      </c>
    </row>
    <row r="1529" spans="1:10" s="74" customFormat="1">
      <c r="A1529" s="167">
        <v>2009</v>
      </c>
      <c r="B1529" s="167" t="s">
        <v>233</v>
      </c>
      <c r="C1529" s="167">
        <v>365</v>
      </c>
      <c r="D1529" s="170">
        <v>2.65E-3</v>
      </c>
      <c r="E1529" s="74" t="str">
        <f t="shared" si="88"/>
        <v>NOTFOUND</v>
      </c>
      <c r="F1529" s="74" t="str">
        <f t="shared" si="89"/>
        <v>NOTFOUND</v>
      </c>
      <c r="G1529" s="74" t="str">
        <f t="shared" si="90"/>
        <v>NOTFOUND</v>
      </c>
      <c r="I1529" s="74" t="str">
        <f t="shared" si="91"/>
        <v>NOTFOUND</v>
      </c>
      <c r="J1529" s="74" t="str">
        <f t="shared" si="92"/>
        <v>NOTFOUND</v>
      </c>
    </row>
    <row r="1530" spans="1:10" s="74" customFormat="1">
      <c r="A1530" s="167">
        <v>2010</v>
      </c>
      <c r="B1530" s="167" t="s">
        <v>233</v>
      </c>
      <c r="C1530" s="167">
        <v>365</v>
      </c>
      <c r="D1530" s="170">
        <v>2.3999999999999998E-3</v>
      </c>
      <c r="E1530" s="74" t="str">
        <f t="shared" si="88"/>
        <v>NOTFOUND</v>
      </c>
      <c r="F1530" s="74" t="str">
        <f t="shared" si="89"/>
        <v>NOTFOUND</v>
      </c>
      <c r="G1530" s="74" t="str">
        <f t="shared" si="90"/>
        <v>NOTFOUND</v>
      </c>
      <c r="I1530" s="74" t="str">
        <f t="shared" si="91"/>
        <v>NOTFOUND</v>
      </c>
      <c r="J1530" s="74" t="str">
        <f t="shared" si="92"/>
        <v>NOTFOUND</v>
      </c>
    </row>
    <row r="1531" spans="1:10" s="74" customFormat="1">
      <c r="A1531" s="167">
        <v>2011</v>
      </c>
      <c r="B1531" s="167" t="s">
        <v>233</v>
      </c>
      <c r="C1531" s="167">
        <v>181</v>
      </c>
      <c r="D1531" s="170">
        <v>0</v>
      </c>
      <c r="E1531" s="74" t="str">
        <f t="shared" si="88"/>
        <v>NOTFOUND</v>
      </c>
      <c r="F1531" s="74" t="str">
        <f t="shared" si="89"/>
        <v>NOTFOUND</v>
      </c>
      <c r="G1531" s="74" t="str">
        <f t="shared" si="90"/>
        <v>NOTFOUND</v>
      </c>
      <c r="I1531" s="74" t="str">
        <f t="shared" si="91"/>
        <v>NOTFOUND</v>
      </c>
      <c r="J1531" s="74" t="str">
        <f t="shared" si="92"/>
        <v>NOTFOUND</v>
      </c>
    </row>
    <row r="1532" spans="1:10" s="74" customFormat="1">
      <c r="A1532" s="167">
        <v>2000</v>
      </c>
      <c r="B1532" s="167" t="s">
        <v>234</v>
      </c>
      <c r="C1532" s="167">
        <v>366</v>
      </c>
      <c r="D1532" s="170">
        <v>179.77504999999999</v>
      </c>
      <c r="E1532" s="74" t="str">
        <f t="shared" si="88"/>
        <v>Powerco Ltd</v>
      </c>
      <c r="F1532" s="74" t="str">
        <f t="shared" si="89"/>
        <v>Thames-Coromandel District</v>
      </c>
      <c r="G1532" s="74" t="str">
        <f t="shared" si="90"/>
        <v>Waikato</v>
      </c>
      <c r="I1532" s="74" t="str">
        <f t="shared" si="91"/>
        <v>Waikato</v>
      </c>
      <c r="J1532" s="74" t="str">
        <f t="shared" si="92"/>
        <v>Powerco</v>
      </c>
    </row>
    <row r="1533" spans="1:10" s="74" customFormat="1">
      <c r="A1533" s="167">
        <v>2001</v>
      </c>
      <c r="B1533" s="167" t="s">
        <v>234</v>
      </c>
      <c r="C1533" s="167">
        <v>365</v>
      </c>
      <c r="D1533" s="170">
        <v>185.5427</v>
      </c>
      <c r="E1533" s="74" t="str">
        <f t="shared" si="88"/>
        <v>Powerco Ltd</v>
      </c>
      <c r="F1533" s="74" t="str">
        <f t="shared" si="89"/>
        <v>Thames-Coromandel District</v>
      </c>
      <c r="G1533" s="74" t="str">
        <f t="shared" si="90"/>
        <v>Waikato</v>
      </c>
      <c r="I1533" s="74" t="str">
        <f t="shared" si="91"/>
        <v>Waikato</v>
      </c>
      <c r="J1533" s="74" t="str">
        <f t="shared" si="92"/>
        <v>Powerco</v>
      </c>
    </row>
    <row r="1534" spans="1:10" s="74" customFormat="1">
      <c r="A1534" s="167">
        <v>2002</v>
      </c>
      <c r="B1534" s="167" t="s">
        <v>234</v>
      </c>
      <c r="C1534" s="167">
        <v>365</v>
      </c>
      <c r="D1534" s="170">
        <v>191.05885000000001</v>
      </c>
      <c r="E1534" s="74" t="str">
        <f t="shared" si="88"/>
        <v>Powerco Ltd</v>
      </c>
      <c r="F1534" s="74" t="str">
        <f t="shared" si="89"/>
        <v>Thames-Coromandel District</v>
      </c>
      <c r="G1534" s="74" t="str">
        <f t="shared" si="90"/>
        <v>Waikato</v>
      </c>
      <c r="I1534" s="74" t="str">
        <f t="shared" si="91"/>
        <v>Waikato</v>
      </c>
      <c r="J1534" s="74" t="str">
        <f t="shared" si="92"/>
        <v>Powerco</v>
      </c>
    </row>
    <row r="1535" spans="1:10" s="74" customFormat="1">
      <c r="A1535" s="167">
        <v>2003</v>
      </c>
      <c r="B1535" s="167" t="s">
        <v>234</v>
      </c>
      <c r="C1535" s="167">
        <v>365</v>
      </c>
      <c r="D1535" s="170">
        <v>196.69354999999999</v>
      </c>
      <c r="E1535" s="74" t="str">
        <f t="shared" si="88"/>
        <v>Powerco Ltd</v>
      </c>
      <c r="F1535" s="74" t="str">
        <f t="shared" si="89"/>
        <v>Thames-Coromandel District</v>
      </c>
      <c r="G1535" s="74" t="str">
        <f t="shared" si="90"/>
        <v>Waikato</v>
      </c>
      <c r="I1535" s="74" t="str">
        <f t="shared" si="91"/>
        <v>Waikato</v>
      </c>
      <c r="J1535" s="74" t="str">
        <f t="shared" si="92"/>
        <v>Powerco</v>
      </c>
    </row>
    <row r="1536" spans="1:10" s="74" customFormat="1">
      <c r="A1536" s="167">
        <v>2004</v>
      </c>
      <c r="B1536" s="167" t="s">
        <v>234</v>
      </c>
      <c r="C1536" s="167">
        <v>366</v>
      </c>
      <c r="D1536" s="170">
        <v>207.75620000000001</v>
      </c>
      <c r="E1536" s="74" t="str">
        <f t="shared" si="88"/>
        <v>Powerco Ltd</v>
      </c>
      <c r="F1536" s="74" t="str">
        <f t="shared" si="89"/>
        <v>Thames-Coromandel District</v>
      </c>
      <c r="G1536" s="74" t="str">
        <f t="shared" si="90"/>
        <v>Waikato</v>
      </c>
      <c r="I1536" s="74" t="str">
        <f t="shared" si="91"/>
        <v>Waikato</v>
      </c>
      <c r="J1536" s="74" t="str">
        <f t="shared" si="92"/>
        <v>Powerco</v>
      </c>
    </row>
    <row r="1537" spans="1:10" s="74" customFormat="1">
      <c r="A1537" s="167">
        <v>2005</v>
      </c>
      <c r="B1537" s="167" t="s">
        <v>234</v>
      </c>
      <c r="C1537" s="167">
        <v>365</v>
      </c>
      <c r="D1537" s="170">
        <v>208.84200000000001</v>
      </c>
      <c r="E1537" s="74" t="str">
        <f t="shared" si="88"/>
        <v>Powerco Ltd</v>
      </c>
      <c r="F1537" s="74" t="str">
        <f t="shared" si="89"/>
        <v>Thames-Coromandel District</v>
      </c>
      <c r="G1537" s="74" t="str">
        <f t="shared" si="90"/>
        <v>Waikato</v>
      </c>
      <c r="I1537" s="74" t="str">
        <f t="shared" si="91"/>
        <v>Waikato</v>
      </c>
      <c r="J1537" s="74" t="str">
        <f t="shared" si="92"/>
        <v>Powerco</v>
      </c>
    </row>
    <row r="1538" spans="1:10" s="74" customFormat="1">
      <c r="A1538" s="167">
        <v>2006</v>
      </c>
      <c r="B1538" s="167" t="s">
        <v>234</v>
      </c>
      <c r="C1538" s="167">
        <v>365</v>
      </c>
      <c r="D1538" s="170">
        <v>213.81975</v>
      </c>
      <c r="E1538" s="74" t="str">
        <f t="shared" si="88"/>
        <v>Powerco Ltd</v>
      </c>
      <c r="F1538" s="74" t="str">
        <f t="shared" si="89"/>
        <v>Thames-Coromandel District</v>
      </c>
      <c r="G1538" s="74" t="str">
        <f t="shared" si="90"/>
        <v>Waikato</v>
      </c>
      <c r="I1538" s="74" t="str">
        <f t="shared" si="91"/>
        <v>Waikato</v>
      </c>
      <c r="J1538" s="74" t="str">
        <f t="shared" si="92"/>
        <v>Powerco</v>
      </c>
    </row>
    <row r="1539" spans="1:10" s="74" customFormat="1">
      <c r="A1539" s="167">
        <v>2007</v>
      </c>
      <c r="B1539" s="167" t="s">
        <v>234</v>
      </c>
      <c r="C1539" s="167">
        <v>365</v>
      </c>
      <c r="D1539" s="170">
        <v>215.95099999999999</v>
      </c>
      <c r="E1539" s="74" t="str">
        <f t="shared" si="88"/>
        <v>Powerco Ltd</v>
      </c>
      <c r="F1539" s="74" t="str">
        <f t="shared" si="89"/>
        <v>Thames-Coromandel District</v>
      </c>
      <c r="G1539" s="74" t="str">
        <f t="shared" si="90"/>
        <v>Waikato</v>
      </c>
      <c r="I1539" s="74" t="str">
        <f t="shared" si="91"/>
        <v>Waikato</v>
      </c>
      <c r="J1539" s="74" t="str">
        <f t="shared" si="92"/>
        <v>Powerco</v>
      </c>
    </row>
    <row r="1540" spans="1:10" s="74" customFormat="1">
      <c r="A1540" s="167">
        <v>2008</v>
      </c>
      <c r="B1540" s="167" t="s">
        <v>234</v>
      </c>
      <c r="C1540" s="167">
        <v>366</v>
      </c>
      <c r="D1540" s="170">
        <v>210.11115000000001</v>
      </c>
      <c r="E1540" s="74" t="str">
        <f t="shared" si="88"/>
        <v>Powerco Ltd</v>
      </c>
      <c r="F1540" s="74" t="str">
        <f t="shared" si="89"/>
        <v>Thames-Coromandel District</v>
      </c>
      <c r="G1540" s="74" t="str">
        <f t="shared" si="90"/>
        <v>Waikato</v>
      </c>
      <c r="I1540" s="74" t="str">
        <f t="shared" si="91"/>
        <v>Waikato</v>
      </c>
      <c r="J1540" s="74" t="str">
        <f t="shared" si="92"/>
        <v>Powerco</v>
      </c>
    </row>
    <row r="1541" spans="1:10" s="74" customFormat="1">
      <c r="A1541" s="167">
        <v>2009</v>
      </c>
      <c r="B1541" s="167" t="s">
        <v>234</v>
      </c>
      <c r="C1541" s="167">
        <v>365</v>
      </c>
      <c r="D1541" s="170">
        <v>211.84960000000001</v>
      </c>
      <c r="E1541" s="74" t="str">
        <f t="shared" si="88"/>
        <v>Powerco Ltd</v>
      </c>
      <c r="F1541" s="74" t="str">
        <f t="shared" si="89"/>
        <v>Thames-Coromandel District</v>
      </c>
      <c r="G1541" s="74" t="str">
        <f t="shared" si="90"/>
        <v>Waikato</v>
      </c>
      <c r="I1541" s="74" t="str">
        <f t="shared" si="91"/>
        <v>Waikato</v>
      </c>
      <c r="J1541" s="74" t="str">
        <f t="shared" si="92"/>
        <v>Powerco</v>
      </c>
    </row>
    <row r="1542" spans="1:10" s="74" customFormat="1">
      <c r="A1542" s="167">
        <v>2010</v>
      </c>
      <c r="B1542" s="167" t="s">
        <v>234</v>
      </c>
      <c r="C1542" s="167">
        <v>365</v>
      </c>
      <c r="D1542" s="170">
        <v>209.29679999999999</v>
      </c>
      <c r="E1542" s="74" t="str">
        <f t="shared" si="88"/>
        <v>Powerco Ltd</v>
      </c>
      <c r="F1542" s="74" t="str">
        <f t="shared" si="89"/>
        <v>Thames-Coromandel District</v>
      </c>
      <c r="G1542" s="74" t="str">
        <f t="shared" si="90"/>
        <v>Waikato</v>
      </c>
      <c r="I1542" s="74" t="str">
        <f t="shared" si="91"/>
        <v>Waikato</v>
      </c>
      <c r="J1542" s="74" t="str">
        <f t="shared" si="92"/>
        <v>Powerco</v>
      </c>
    </row>
    <row r="1543" spans="1:10" s="74" customFormat="1">
      <c r="A1543" s="167">
        <v>2011</v>
      </c>
      <c r="B1543" s="167" t="s">
        <v>234</v>
      </c>
      <c r="C1543" s="167">
        <v>181</v>
      </c>
      <c r="D1543" s="170">
        <v>102.30395</v>
      </c>
      <c r="E1543" s="74" t="str">
        <f t="shared" si="88"/>
        <v>Powerco Ltd</v>
      </c>
      <c r="F1543" s="74" t="str">
        <f t="shared" si="89"/>
        <v>Thames-Coromandel District</v>
      </c>
      <c r="G1543" s="74" t="str">
        <f t="shared" si="90"/>
        <v>Waikato</v>
      </c>
      <c r="I1543" s="74" t="str">
        <f t="shared" si="91"/>
        <v>Waikato</v>
      </c>
      <c r="J1543" s="74" t="str">
        <f t="shared" si="92"/>
        <v>Powerco</v>
      </c>
    </row>
    <row r="1544" spans="1:10" s="74" customFormat="1">
      <c r="A1544" s="167">
        <v>2000</v>
      </c>
      <c r="B1544" s="167" t="s">
        <v>235</v>
      </c>
      <c r="C1544" s="167">
        <v>366</v>
      </c>
      <c r="D1544" s="170">
        <v>115.79065</v>
      </c>
      <c r="E1544" s="74" t="str">
        <f t="shared" si="88"/>
        <v>Top Energy Ltd</v>
      </c>
      <c r="F1544" s="74" t="str">
        <f t="shared" si="89"/>
        <v>Far North District</v>
      </c>
      <c r="G1544" s="74" t="str">
        <f t="shared" si="90"/>
        <v>North Isthmus</v>
      </c>
      <c r="I1544" s="74" t="str">
        <f t="shared" si="91"/>
        <v>Northland</v>
      </c>
      <c r="J1544" s="74" t="str">
        <f t="shared" si="92"/>
        <v>Top Energy</v>
      </c>
    </row>
    <row r="1545" spans="1:10" s="74" customFormat="1">
      <c r="A1545" s="167">
        <v>2001</v>
      </c>
      <c r="B1545" s="167" t="s">
        <v>235</v>
      </c>
      <c r="C1545" s="167">
        <v>365</v>
      </c>
      <c r="D1545" s="170">
        <v>121.25125</v>
      </c>
      <c r="E1545" s="74" t="str">
        <f t="shared" si="88"/>
        <v>Top Energy Ltd</v>
      </c>
      <c r="F1545" s="74" t="str">
        <f t="shared" si="89"/>
        <v>Far North District</v>
      </c>
      <c r="G1545" s="74" t="str">
        <f t="shared" si="90"/>
        <v>North Isthmus</v>
      </c>
      <c r="I1545" s="74" t="str">
        <f t="shared" si="91"/>
        <v>Northland</v>
      </c>
      <c r="J1545" s="74" t="str">
        <f t="shared" si="92"/>
        <v>Top Energy</v>
      </c>
    </row>
    <row r="1546" spans="1:10" s="74" customFormat="1">
      <c r="A1546" s="167">
        <v>2002</v>
      </c>
      <c r="B1546" s="167" t="s">
        <v>235</v>
      </c>
      <c r="C1546" s="167">
        <v>365</v>
      </c>
      <c r="D1546" s="170">
        <v>126.8425</v>
      </c>
      <c r="E1546" s="74" t="str">
        <f t="shared" si="88"/>
        <v>Top Energy Ltd</v>
      </c>
      <c r="F1546" s="74" t="str">
        <f t="shared" si="89"/>
        <v>Far North District</v>
      </c>
      <c r="G1546" s="74" t="str">
        <f t="shared" si="90"/>
        <v>North Isthmus</v>
      </c>
      <c r="I1546" s="74" t="str">
        <f t="shared" si="91"/>
        <v>Northland</v>
      </c>
      <c r="J1546" s="74" t="str">
        <f t="shared" si="92"/>
        <v>Top Energy</v>
      </c>
    </row>
    <row r="1547" spans="1:10" s="74" customFormat="1">
      <c r="A1547" s="167">
        <v>2003</v>
      </c>
      <c r="B1547" s="167" t="s">
        <v>235</v>
      </c>
      <c r="C1547" s="167">
        <v>365</v>
      </c>
      <c r="D1547" s="170">
        <v>135.05179999999999</v>
      </c>
      <c r="E1547" s="74" t="str">
        <f t="shared" si="88"/>
        <v>Top Energy Ltd</v>
      </c>
      <c r="F1547" s="74" t="str">
        <f t="shared" si="89"/>
        <v>Far North District</v>
      </c>
      <c r="G1547" s="74" t="str">
        <f t="shared" si="90"/>
        <v>North Isthmus</v>
      </c>
      <c r="I1547" s="74" t="str">
        <f t="shared" si="91"/>
        <v>Northland</v>
      </c>
      <c r="J1547" s="74" t="str">
        <f t="shared" si="92"/>
        <v>Top Energy</v>
      </c>
    </row>
    <row r="1548" spans="1:10" s="74" customFormat="1">
      <c r="A1548" s="167">
        <v>2004</v>
      </c>
      <c r="B1548" s="167" t="s">
        <v>235</v>
      </c>
      <c r="C1548" s="167">
        <v>366</v>
      </c>
      <c r="D1548" s="170">
        <v>143.6824</v>
      </c>
      <c r="E1548" s="74" t="str">
        <f t="shared" si="88"/>
        <v>Top Energy Ltd</v>
      </c>
      <c r="F1548" s="74" t="str">
        <f t="shared" si="89"/>
        <v>Far North District</v>
      </c>
      <c r="G1548" s="74" t="str">
        <f t="shared" si="90"/>
        <v>North Isthmus</v>
      </c>
      <c r="I1548" s="74" t="str">
        <f t="shared" si="91"/>
        <v>Northland</v>
      </c>
      <c r="J1548" s="74" t="str">
        <f t="shared" si="92"/>
        <v>Top Energy</v>
      </c>
    </row>
    <row r="1549" spans="1:10" s="74" customFormat="1">
      <c r="A1549" s="167">
        <v>2005</v>
      </c>
      <c r="B1549" s="167" t="s">
        <v>235</v>
      </c>
      <c r="C1549" s="167">
        <v>365</v>
      </c>
      <c r="D1549" s="170">
        <v>140.60534999999999</v>
      </c>
      <c r="E1549" s="74" t="str">
        <f t="shared" si="88"/>
        <v>Top Energy Ltd</v>
      </c>
      <c r="F1549" s="74" t="str">
        <f t="shared" si="89"/>
        <v>Far North District</v>
      </c>
      <c r="G1549" s="74" t="str">
        <f t="shared" si="90"/>
        <v>North Isthmus</v>
      </c>
      <c r="I1549" s="74" t="str">
        <f t="shared" si="91"/>
        <v>Northland</v>
      </c>
      <c r="J1549" s="74" t="str">
        <f t="shared" si="92"/>
        <v>Top Energy</v>
      </c>
    </row>
    <row r="1550" spans="1:10" s="74" customFormat="1">
      <c r="A1550" s="167">
        <v>2006</v>
      </c>
      <c r="B1550" s="167" t="s">
        <v>235</v>
      </c>
      <c r="C1550" s="167">
        <v>365</v>
      </c>
      <c r="D1550" s="170">
        <v>140.8749</v>
      </c>
      <c r="E1550" s="74" t="str">
        <f t="shared" si="88"/>
        <v>Top Energy Ltd</v>
      </c>
      <c r="F1550" s="74" t="str">
        <f t="shared" si="89"/>
        <v>Far North District</v>
      </c>
      <c r="G1550" s="74" t="str">
        <f t="shared" si="90"/>
        <v>North Isthmus</v>
      </c>
      <c r="I1550" s="74" t="str">
        <f t="shared" si="91"/>
        <v>Northland</v>
      </c>
      <c r="J1550" s="74" t="str">
        <f t="shared" si="92"/>
        <v>Top Energy</v>
      </c>
    </row>
    <row r="1551" spans="1:10" s="74" customFormat="1">
      <c r="A1551" s="167">
        <v>2007</v>
      </c>
      <c r="B1551" s="167" t="s">
        <v>235</v>
      </c>
      <c r="C1551" s="167">
        <v>365</v>
      </c>
      <c r="D1551" s="170">
        <v>133.52449999999999</v>
      </c>
      <c r="E1551" s="74" t="str">
        <f t="shared" si="88"/>
        <v>Top Energy Ltd</v>
      </c>
      <c r="F1551" s="74" t="str">
        <f t="shared" si="89"/>
        <v>Far North District</v>
      </c>
      <c r="G1551" s="74" t="str">
        <f t="shared" si="90"/>
        <v>North Isthmus</v>
      </c>
      <c r="I1551" s="74" t="str">
        <f t="shared" si="91"/>
        <v>Northland</v>
      </c>
      <c r="J1551" s="74" t="str">
        <f t="shared" si="92"/>
        <v>Top Energy</v>
      </c>
    </row>
    <row r="1552" spans="1:10" s="74" customFormat="1">
      <c r="A1552" s="167">
        <v>2008</v>
      </c>
      <c r="B1552" s="167" t="s">
        <v>235</v>
      </c>
      <c r="C1552" s="167">
        <v>366</v>
      </c>
      <c r="D1552" s="170">
        <v>131.79945000000001</v>
      </c>
      <c r="E1552" s="74" t="str">
        <f t="shared" si="88"/>
        <v>Top Energy Ltd</v>
      </c>
      <c r="F1552" s="74" t="str">
        <f t="shared" si="89"/>
        <v>Far North District</v>
      </c>
      <c r="G1552" s="74" t="str">
        <f t="shared" si="90"/>
        <v>North Isthmus</v>
      </c>
      <c r="I1552" s="74" t="str">
        <f t="shared" si="91"/>
        <v>Northland</v>
      </c>
      <c r="J1552" s="74" t="str">
        <f t="shared" si="92"/>
        <v>Top Energy</v>
      </c>
    </row>
    <row r="1553" spans="1:10" s="74" customFormat="1">
      <c r="A1553" s="167">
        <v>2009</v>
      </c>
      <c r="B1553" s="167" t="s">
        <v>235</v>
      </c>
      <c r="C1553" s="167">
        <v>365</v>
      </c>
      <c r="D1553" s="170">
        <v>131.66444999999999</v>
      </c>
      <c r="E1553" s="74" t="str">
        <f t="shared" si="88"/>
        <v>Top Energy Ltd</v>
      </c>
      <c r="F1553" s="74" t="str">
        <f t="shared" si="89"/>
        <v>Far North District</v>
      </c>
      <c r="G1553" s="74" t="str">
        <f t="shared" si="90"/>
        <v>North Isthmus</v>
      </c>
      <c r="I1553" s="74" t="str">
        <f t="shared" si="91"/>
        <v>Northland</v>
      </c>
      <c r="J1553" s="74" t="str">
        <f t="shared" si="92"/>
        <v>Top Energy</v>
      </c>
    </row>
    <row r="1554" spans="1:10" s="74" customFormat="1">
      <c r="A1554" s="167">
        <v>2010</v>
      </c>
      <c r="B1554" s="167" t="s">
        <v>235</v>
      </c>
      <c r="C1554" s="167">
        <v>365</v>
      </c>
      <c r="D1554" s="170">
        <v>135.56370000000001</v>
      </c>
      <c r="E1554" s="74" t="str">
        <f t="shared" si="88"/>
        <v>Top Energy Ltd</v>
      </c>
      <c r="F1554" s="74" t="str">
        <f t="shared" si="89"/>
        <v>Far North District</v>
      </c>
      <c r="G1554" s="74" t="str">
        <f t="shared" si="90"/>
        <v>North Isthmus</v>
      </c>
      <c r="I1554" s="74" t="str">
        <f t="shared" si="91"/>
        <v>Northland</v>
      </c>
      <c r="J1554" s="74" t="str">
        <f t="shared" si="92"/>
        <v>Top Energy</v>
      </c>
    </row>
    <row r="1555" spans="1:10" s="74" customFormat="1">
      <c r="A1555" s="167">
        <v>2011</v>
      </c>
      <c r="B1555" s="167" t="s">
        <v>235</v>
      </c>
      <c r="C1555" s="167">
        <v>181</v>
      </c>
      <c r="D1555" s="170">
        <v>68.008250000000004</v>
      </c>
      <c r="E1555" s="74" t="str">
        <f t="shared" si="88"/>
        <v>Top Energy Ltd</v>
      </c>
      <c r="F1555" s="74" t="str">
        <f t="shared" si="89"/>
        <v>Far North District</v>
      </c>
      <c r="G1555" s="74" t="str">
        <f t="shared" si="90"/>
        <v>North Isthmus</v>
      </c>
      <c r="I1555" s="74" t="str">
        <f t="shared" si="91"/>
        <v>Northland</v>
      </c>
      <c r="J1555" s="74" t="str">
        <f t="shared" si="92"/>
        <v>Top Energy</v>
      </c>
    </row>
    <row r="1556" spans="1:10" s="74" customFormat="1">
      <c r="A1556" s="167">
        <v>2000</v>
      </c>
      <c r="B1556" s="167" t="s">
        <v>236</v>
      </c>
      <c r="C1556" s="167">
        <v>366</v>
      </c>
      <c r="D1556" s="170">
        <v>1.5710500000000001</v>
      </c>
      <c r="E1556" s="74" t="str">
        <f t="shared" si="88"/>
        <v>Westpower Ltd</v>
      </c>
      <c r="F1556" s="74" t="str">
        <f t="shared" si="89"/>
        <v>Westland District</v>
      </c>
      <c r="G1556" s="74" t="str">
        <f t="shared" si="90"/>
        <v>West Coast</v>
      </c>
      <c r="I1556" s="74" t="str">
        <f t="shared" si="91"/>
        <v>Upper South Island</v>
      </c>
      <c r="J1556" s="74" t="str">
        <f t="shared" si="92"/>
        <v>NOTFOUND</v>
      </c>
    </row>
    <row r="1557" spans="1:10" s="74" customFormat="1">
      <c r="A1557" s="167">
        <v>2001</v>
      </c>
      <c r="B1557" s="167" t="s">
        <v>236</v>
      </c>
      <c r="C1557" s="167">
        <v>365</v>
      </c>
      <c r="D1557" s="170">
        <v>1.1816</v>
      </c>
      <c r="E1557" s="74" t="str">
        <f t="shared" si="88"/>
        <v>Westpower Ltd</v>
      </c>
      <c r="F1557" s="74" t="str">
        <f t="shared" si="89"/>
        <v>Westland District</v>
      </c>
      <c r="G1557" s="74" t="str">
        <f t="shared" si="90"/>
        <v>West Coast</v>
      </c>
      <c r="I1557" s="74" t="str">
        <f t="shared" si="91"/>
        <v>Upper South Island</v>
      </c>
      <c r="J1557" s="74" t="str">
        <f t="shared" si="92"/>
        <v>NOTFOUND</v>
      </c>
    </row>
    <row r="1558" spans="1:10" s="74" customFormat="1">
      <c r="A1558" s="167">
        <v>2002</v>
      </c>
      <c r="B1558" s="167" t="s">
        <v>236</v>
      </c>
      <c r="C1558" s="167">
        <v>365</v>
      </c>
      <c r="D1558" s="170">
        <v>0.93120000000000003</v>
      </c>
      <c r="E1558" s="74" t="str">
        <f t="shared" si="88"/>
        <v>Westpower Ltd</v>
      </c>
      <c r="F1558" s="74" t="str">
        <f t="shared" si="89"/>
        <v>Westland District</v>
      </c>
      <c r="G1558" s="74" t="str">
        <f t="shared" si="90"/>
        <v>West Coast</v>
      </c>
      <c r="I1558" s="74" t="str">
        <f t="shared" si="91"/>
        <v>Upper South Island</v>
      </c>
      <c r="J1558" s="74" t="str">
        <f t="shared" si="92"/>
        <v>NOTFOUND</v>
      </c>
    </row>
    <row r="1559" spans="1:10" s="74" customFormat="1">
      <c r="A1559" s="167">
        <v>2003</v>
      </c>
      <c r="B1559" s="167" t="s">
        <v>236</v>
      </c>
      <c r="C1559" s="167">
        <v>365</v>
      </c>
      <c r="D1559" s="170">
        <v>1.4560500000000001</v>
      </c>
      <c r="E1559" s="74" t="str">
        <f t="shared" si="88"/>
        <v>Westpower Ltd</v>
      </c>
      <c r="F1559" s="74" t="str">
        <f t="shared" si="89"/>
        <v>Westland District</v>
      </c>
      <c r="G1559" s="74" t="str">
        <f t="shared" si="90"/>
        <v>West Coast</v>
      </c>
      <c r="I1559" s="74" t="str">
        <f t="shared" si="91"/>
        <v>Upper South Island</v>
      </c>
      <c r="J1559" s="74" t="str">
        <f t="shared" si="92"/>
        <v>NOTFOUND</v>
      </c>
    </row>
    <row r="1560" spans="1:10" s="74" customFormat="1">
      <c r="A1560" s="167">
        <v>2004</v>
      </c>
      <c r="B1560" s="167" t="s">
        <v>236</v>
      </c>
      <c r="C1560" s="167">
        <v>366</v>
      </c>
      <c r="D1560" s="170">
        <v>0.91664999999999996</v>
      </c>
      <c r="E1560" s="74" t="str">
        <f t="shared" si="88"/>
        <v>Westpower Ltd</v>
      </c>
      <c r="F1560" s="74" t="str">
        <f t="shared" si="89"/>
        <v>Westland District</v>
      </c>
      <c r="G1560" s="74" t="str">
        <f t="shared" si="90"/>
        <v>West Coast</v>
      </c>
      <c r="I1560" s="74" t="str">
        <f t="shared" si="91"/>
        <v>Upper South Island</v>
      </c>
      <c r="J1560" s="74" t="str">
        <f t="shared" si="92"/>
        <v>NOTFOUND</v>
      </c>
    </row>
    <row r="1561" spans="1:10" s="74" customFormat="1">
      <c r="A1561" s="167">
        <v>2005</v>
      </c>
      <c r="B1561" s="167" t="s">
        <v>236</v>
      </c>
      <c r="C1561" s="167">
        <v>365</v>
      </c>
      <c r="D1561" s="170">
        <v>1.76475</v>
      </c>
      <c r="E1561" s="74" t="str">
        <f t="shared" si="88"/>
        <v>Westpower Ltd</v>
      </c>
      <c r="F1561" s="74" t="str">
        <f t="shared" si="89"/>
        <v>Westland District</v>
      </c>
      <c r="G1561" s="74" t="str">
        <f t="shared" si="90"/>
        <v>West Coast</v>
      </c>
      <c r="I1561" s="74" t="str">
        <f t="shared" si="91"/>
        <v>Upper South Island</v>
      </c>
      <c r="J1561" s="74" t="str">
        <f t="shared" si="92"/>
        <v>NOTFOUND</v>
      </c>
    </row>
    <row r="1562" spans="1:10" s="74" customFormat="1">
      <c r="A1562" s="167">
        <v>2006</v>
      </c>
      <c r="B1562" s="167" t="s">
        <v>236</v>
      </c>
      <c r="C1562" s="167">
        <v>365</v>
      </c>
      <c r="D1562" s="170">
        <v>1.4237500000000001</v>
      </c>
      <c r="E1562" s="74" t="str">
        <f t="shared" si="88"/>
        <v>Westpower Ltd</v>
      </c>
      <c r="F1562" s="74" t="str">
        <f t="shared" si="89"/>
        <v>Westland District</v>
      </c>
      <c r="G1562" s="74" t="str">
        <f t="shared" si="90"/>
        <v>West Coast</v>
      </c>
      <c r="I1562" s="74" t="str">
        <f t="shared" si="91"/>
        <v>Upper South Island</v>
      </c>
      <c r="J1562" s="74" t="str">
        <f t="shared" si="92"/>
        <v>NOTFOUND</v>
      </c>
    </row>
    <row r="1563" spans="1:10" s="74" customFormat="1">
      <c r="A1563" s="167">
        <v>2007</v>
      </c>
      <c r="B1563" s="167" t="s">
        <v>236</v>
      </c>
      <c r="C1563" s="167">
        <v>365</v>
      </c>
      <c r="D1563" s="170">
        <v>2.0882000000000001</v>
      </c>
      <c r="E1563" s="74" t="str">
        <f t="shared" ref="E1563:E1626" si="93">IF(ISNA(VLOOKUP(B1563,$A$338:$D$525,4,FALSE)),"NOTFOUND",VLOOKUP(B1563,$A$338:$D$525,4,FALSE))</f>
        <v>Westpower Ltd</v>
      </c>
      <c r="F1563" s="74" t="str">
        <f t="shared" si="89"/>
        <v>Westland District</v>
      </c>
      <c r="G1563" s="74" t="str">
        <f t="shared" si="90"/>
        <v>West Coast</v>
      </c>
      <c r="I1563" s="74" t="str">
        <f t="shared" si="91"/>
        <v>Upper South Island</v>
      </c>
      <c r="J1563" s="74" t="str">
        <f t="shared" si="92"/>
        <v>NOTFOUND</v>
      </c>
    </row>
    <row r="1564" spans="1:10" s="74" customFormat="1">
      <c r="A1564" s="167">
        <v>2008</v>
      </c>
      <c r="B1564" s="167" t="s">
        <v>236</v>
      </c>
      <c r="C1564" s="167">
        <v>366</v>
      </c>
      <c r="D1564" s="170">
        <v>1.7486999999999999</v>
      </c>
      <c r="E1564" s="74" t="str">
        <f t="shared" si="93"/>
        <v>Westpower Ltd</v>
      </c>
      <c r="F1564" s="74" t="str">
        <f t="shared" si="89"/>
        <v>Westland District</v>
      </c>
      <c r="G1564" s="74" t="str">
        <f t="shared" si="90"/>
        <v>West Coast</v>
      </c>
      <c r="I1564" s="74" t="str">
        <f t="shared" si="91"/>
        <v>Upper South Island</v>
      </c>
      <c r="J1564" s="74" t="str">
        <f t="shared" si="92"/>
        <v>NOTFOUND</v>
      </c>
    </row>
    <row r="1565" spans="1:10" s="74" customFormat="1">
      <c r="A1565" s="167">
        <v>2009</v>
      </c>
      <c r="B1565" s="167" t="s">
        <v>236</v>
      </c>
      <c r="C1565" s="167">
        <v>365</v>
      </c>
      <c r="D1565" s="170">
        <v>1.8008500000000001</v>
      </c>
      <c r="E1565" s="74" t="str">
        <f t="shared" si="93"/>
        <v>Westpower Ltd</v>
      </c>
      <c r="F1565" s="74" t="str">
        <f t="shared" si="89"/>
        <v>Westland District</v>
      </c>
      <c r="G1565" s="74" t="str">
        <f t="shared" si="90"/>
        <v>West Coast</v>
      </c>
      <c r="I1565" s="74" t="str">
        <f t="shared" si="91"/>
        <v>Upper South Island</v>
      </c>
      <c r="J1565" s="74" t="str">
        <f t="shared" si="92"/>
        <v>NOTFOUND</v>
      </c>
    </row>
    <row r="1566" spans="1:10" s="74" customFormat="1">
      <c r="A1566" s="167">
        <v>2010</v>
      </c>
      <c r="B1566" s="167" t="s">
        <v>236</v>
      </c>
      <c r="C1566" s="167">
        <v>365</v>
      </c>
      <c r="D1566" s="170">
        <v>1.9978</v>
      </c>
      <c r="E1566" s="74" t="str">
        <f t="shared" si="93"/>
        <v>Westpower Ltd</v>
      </c>
      <c r="F1566" s="74" t="str">
        <f t="shared" si="89"/>
        <v>Westland District</v>
      </c>
      <c r="G1566" s="74" t="str">
        <f t="shared" si="90"/>
        <v>West Coast</v>
      </c>
      <c r="I1566" s="74" t="str">
        <f t="shared" si="91"/>
        <v>Upper South Island</v>
      </c>
      <c r="J1566" s="74" t="str">
        <f t="shared" si="92"/>
        <v>NOTFOUND</v>
      </c>
    </row>
    <row r="1567" spans="1:10" s="74" customFormat="1">
      <c r="A1567" s="167">
        <v>2011</v>
      </c>
      <c r="B1567" s="167" t="s">
        <v>236</v>
      </c>
      <c r="C1567" s="167">
        <v>181</v>
      </c>
      <c r="D1567" s="170">
        <v>0.59250000000000003</v>
      </c>
      <c r="E1567" s="74" t="str">
        <f t="shared" si="93"/>
        <v>Westpower Ltd</v>
      </c>
      <c r="F1567" s="74" t="str">
        <f t="shared" si="89"/>
        <v>Westland District</v>
      </c>
      <c r="G1567" s="74" t="str">
        <f t="shared" si="90"/>
        <v>West Coast</v>
      </c>
      <c r="I1567" s="74" t="str">
        <f t="shared" si="91"/>
        <v>Upper South Island</v>
      </c>
      <c r="J1567" s="74" t="str">
        <f t="shared" si="92"/>
        <v>NOTFOUND</v>
      </c>
    </row>
    <row r="1568" spans="1:10" s="74" customFormat="1">
      <c r="A1568" s="167">
        <v>2000</v>
      </c>
      <c r="B1568" s="167" t="s">
        <v>237</v>
      </c>
      <c r="C1568" s="167">
        <v>366</v>
      </c>
      <c r="D1568" s="170">
        <v>96.991150000000005</v>
      </c>
      <c r="E1568" s="74" t="str">
        <f t="shared" si="93"/>
        <v>Wellington Electricity Lines Limited</v>
      </c>
      <c r="F1568" s="74" t="str">
        <f t="shared" si="89"/>
        <v>Wellington City</v>
      </c>
      <c r="G1568" s="74" t="str">
        <f t="shared" si="90"/>
        <v>Wellington</v>
      </c>
      <c r="I1568" s="74" t="str">
        <f t="shared" si="91"/>
        <v>Wellington</v>
      </c>
      <c r="J1568" s="74" t="str">
        <f t="shared" si="92"/>
        <v>Wellington Electricity</v>
      </c>
    </row>
    <row r="1569" spans="1:10" s="74" customFormat="1">
      <c r="A1569" s="167">
        <v>2001</v>
      </c>
      <c r="B1569" s="167" t="s">
        <v>237</v>
      </c>
      <c r="C1569" s="167">
        <v>365</v>
      </c>
      <c r="D1569" s="170">
        <v>113.98909999999999</v>
      </c>
      <c r="E1569" s="74" t="str">
        <f t="shared" si="93"/>
        <v>Wellington Electricity Lines Limited</v>
      </c>
      <c r="F1569" s="74" t="str">
        <f t="shared" si="89"/>
        <v>Wellington City</v>
      </c>
      <c r="G1569" s="74" t="str">
        <f t="shared" si="90"/>
        <v>Wellington</v>
      </c>
      <c r="I1569" s="74" t="str">
        <f t="shared" si="91"/>
        <v>Wellington</v>
      </c>
      <c r="J1569" s="74" t="str">
        <f t="shared" si="92"/>
        <v>Wellington Electricity</v>
      </c>
    </row>
    <row r="1570" spans="1:10" s="74" customFormat="1">
      <c r="A1570" s="167">
        <v>2002</v>
      </c>
      <c r="B1570" s="167" t="s">
        <v>237</v>
      </c>
      <c r="C1570" s="167">
        <v>365</v>
      </c>
      <c r="D1570" s="170">
        <v>155.46594999999999</v>
      </c>
      <c r="E1570" s="74" t="str">
        <f t="shared" si="93"/>
        <v>Wellington Electricity Lines Limited</v>
      </c>
      <c r="F1570" s="74" t="str">
        <f t="shared" si="89"/>
        <v>Wellington City</v>
      </c>
      <c r="G1570" s="74" t="str">
        <f t="shared" si="90"/>
        <v>Wellington</v>
      </c>
      <c r="I1570" s="74" t="str">
        <f t="shared" si="91"/>
        <v>Wellington</v>
      </c>
      <c r="J1570" s="74" t="str">
        <f t="shared" si="92"/>
        <v>Wellington Electricity</v>
      </c>
    </row>
    <row r="1571" spans="1:10" s="74" customFormat="1">
      <c r="A1571" s="167">
        <v>2003</v>
      </c>
      <c r="B1571" s="167" t="s">
        <v>237</v>
      </c>
      <c r="C1571" s="167">
        <v>365</v>
      </c>
      <c r="D1571" s="170">
        <v>160.61150000000001</v>
      </c>
      <c r="E1571" s="74" t="str">
        <f t="shared" si="93"/>
        <v>Wellington Electricity Lines Limited</v>
      </c>
      <c r="F1571" s="74" t="str">
        <f t="shared" si="89"/>
        <v>Wellington City</v>
      </c>
      <c r="G1571" s="74" t="str">
        <f t="shared" si="90"/>
        <v>Wellington</v>
      </c>
      <c r="I1571" s="74" t="str">
        <f t="shared" si="91"/>
        <v>Wellington</v>
      </c>
      <c r="J1571" s="74" t="str">
        <f t="shared" si="92"/>
        <v>Wellington Electricity</v>
      </c>
    </row>
    <row r="1572" spans="1:10" s="74" customFormat="1">
      <c r="A1572" s="167">
        <v>2004</v>
      </c>
      <c r="B1572" s="167" t="s">
        <v>237</v>
      </c>
      <c r="C1572" s="167">
        <v>366</v>
      </c>
      <c r="D1572" s="170">
        <v>187.86529999999999</v>
      </c>
      <c r="E1572" s="74" t="str">
        <f t="shared" si="93"/>
        <v>Wellington Electricity Lines Limited</v>
      </c>
      <c r="F1572" s="74" t="str">
        <f t="shared" si="89"/>
        <v>Wellington City</v>
      </c>
      <c r="G1572" s="74" t="str">
        <f t="shared" si="90"/>
        <v>Wellington</v>
      </c>
      <c r="I1572" s="74" t="str">
        <f t="shared" si="91"/>
        <v>Wellington</v>
      </c>
      <c r="J1572" s="74" t="str">
        <f t="shared" si="92"/>
        <v>Wellington Electricity</v>
      </c>
    </row>
    <row r="1573" spans="1:10" s="74" customFormat="1">
      <c r="A1573" s="167">
        <v>2005</v>
      </c>
      <c r="B1573" s="167" t="s">
        <v>237</v>
      </c>
      <c r="C1573" s="167">
        <v>365</v>
      </c>
      <c r="D1573" s="170">
        <v>200.40674999999999</v>
      </c>
      <c r="E1573" s="74" t="str">
        <f t="shared" si="93"/>
        <v>Wellington Electricity Lines Limited</v>
      </c>
      <c r="F1573" s="74" t="str">
        <f t="shared" si="89"/>
        <v>Wellington City</v>
      </c>
      <c r="G1573" s="74" t="str">
        <f t="shared" si="90"/>
        <v>Wellington</v>
      </c>
      <c r="I1573" s="74" t="str">
        <f t="shared" si="91"/>
        <v>Wellington</v>
      </c>
      <c r="J1573" s="74" t="str">
        <f t="shared" si="92"/>
        <v>Wellington Electricity</v>
      </c>
    </row>
    <row r="1574" spans="1:10" s="74" customFormat="1">
      <c r="A1574" s="167">
        <v>2006</v>
      </c>
      <c r="B1574" s="167" t="s">
        <v>237</v>
      </c>
      <c r="C1574" s="167">
        <v>365</v>
      </c>
      <c r="D1574" s="170">
        <v>178.72749999999999</v>
      </c>
      <c r="E1574" s="74" t="str">
        <f t="shared" si="93"/>
        <v>Wellington Electricity Lines Limited</v>
      </c>
      <c r="F1574" s="74" t="str">
        <f t="shared" si="89"/>
        <v>Wellington City</v>
      </c>
      <c r="G1574" s="74" t="str">
        <f t="shared" si="90"/>
        <v>Wellington</v>
      </c>
      <c r="I1574" s="74" t="str">
        <f t="shared" si="91"/>
        <v>Wellington</v>
      </c>
      <c r="J1574" s="74" t="str">
        <f t="shared" si="92"/>
        <v>Wellington Electricity</v>
      </c>
    </row>
    <row r="1575" spans="1:10" s="74" customFormat="1">
      <c r="A1575" s="167">
        <v>2007</v>
      </c>
      <c r="B1575" s="167" t="s">
        <v>237</v>
      </c>
      <c r="C1575" s="167">
        <v>365</v>
      </c>
      <c r="D1575" s="170">
        <v>166.0857</v>
      </c>
      <c r="E1575" s="74" t="str">
        <f t="shared" si="93"/>
        <v>Wellington Electricity Lines Limited</v>
      </c>
      <c r="F1575" s="74" t="str">
        <f t="shared" si="89"/>
        <v>Wellington City</v>
      </c>
      <c r="G1575" s="74" t="str">
        <f t="shared" si="90"/>
        <v>Wellington</v>
      </c>
      <c r="I1575" s="74" t="str">
        <f t="shared" si="91"/>
        <v>Wellington</v>
      </c>
      <c r="J1575" s="74" t="str">
        <f t="shared" si="92"/>
        <v>Wellington Electricity</v>
      </c>
    </row>
    <row r="1576" spans="1:10" s="74" customFormat="1">
      <c r="A1576" s="167">
        <v>2008</v>
      </c>
      <c r="B1576" s="167" t="s">
        <v>237</v>
      </c>
      <c r="C1576" s="167">
        <v>366</v>
      </c>
      <c r="D1576" s="170">
        <v>139.3982</v>
      </c>
      <c r="E1576" s="74" t="str">
        <f t="shared" si="93"/>
        <v>Wellington Electricity Lines Limited</v>
      </c>
      <c r="F1576" s="74" t="str">
        <f t="shared" ref="F1576:F1639" si="94">IF(ISNA(VLOOKUP(B1576,$A$338:$D$525,2,FALSE)),"NOTFOUND",VLOOKUP(B1576,$A$338:$D$525,2,FALSE))</f>
        <v>Wellington City</v>
      </c>
      <c r="G1576" s="74" t="str">
        <f t="shared" ref="G1576:G1639" si="95">IF(ISNA(VLOOKUP(B1576,$A$338:$D$525,3,FALSE)),"NOTFOUND",VLOOKUP(B1576,$A$338:$D$525,3,FALSE))</f>
        <v>Wellington</v>
      </c>
      <c r="I1576" s="74" t="str">
        <f t="shared" ref="I1576:I1639" si="96">IF(ISNA(VLOOKUP(B1576,$A$338:$E$525,5,FALSE)),"NOTFOUND",(VLOOKUP(B1576,$A$338:$E$525,5,FALSE)))</f>
        <v>Wellington</v>
      </c>
      <c r="J1576" s="74" t="str">
        <f t="shared" ref="J1576:J1639" si="97">IF(ISNA(VLOOKUP(E1576,$A$528:$B$545,2,FALSE)),"NOTFOUND",VLOOKUP(E1576,$A$528:$B$545,2,FALSE))</f>
        <v>Wellington Electricity</v>
      </c>
    </row>
    <row r="1577" spans="1:10" s="74" customFormat="1">
      <c r="A1577" s="167">
        <v>2009</v>
      </c>
      <c r="B1577" s="167" t="s">
        <v>237</v>
      </c>
      <c r="C1577" s="167">
        <v>365</v>
      </c>
      <c r="D1577" s="170">
        <v>91.748599999999996</v>
      </c>
      <c r="E1577" s="74" t="str">
        <f t="shared" si="93"/>
        <v>Wellington Electricity Lines Limited</v>
      </c>
      <c r="F1577" s="74" t="str">
        <f t="shared" si="94"/>
        <v>Wellington City</v>
      </c>
      <c r="G1577" s="74" t="str">
        <f t="shared" si="95"/>
        <v>Wellington</v>
      </c>
      <c r="I1577" s="74" t="str">
        <f t="shared" si="96"/>
        <v>Wellington</v>
      </c>
      <c r="J1577" s="74" t="str">
        <f t="shared" si="97"/>
        <v>Wellington Electricity</v>
      </c>
    </row>
    <row r="1578" spans="1:10" s="74" customFormat="1">
      <c r="A1578" s="167">
        <v>2010</v>
      </c>
      <c r="B1578" s="167" t="s">
        <v>237</v>
      </c>
      <c r="C1578" s="167">
        <v>365</v>
      </c>
      <c r="D1578" s="170">
        <v>170.28305</v>
      </c>
      <c r="E1578" s="74" t="str">
        <f t="shared" si="93"/>
        <v>Wellington Electricity Lines Limited</v>
      </c>
      <c r="F1578" s="74" t="str">
        <f t="shared" si="94"/>
        <v>Wellington City</v>
      </c>
      <c r="G1578" s="74" t="str">
        <f t="shared" si="95"/>
        <v>Wellington</v>
      </c>
      <c r="I1578" s="74" t="str">
        <f t="shared" si="96"/>
        <v>Wellington</v>
      </c>
      <c r="J1578" s="74" t="str">
        <f t="shared" si="97"/>
        <v>Wellington Electricity</v>
      </c>
    </row>
    <row r="1579" spans="1:10" s="74" customFormat="1">
      <c r="A1579" s="167">
        <v>2011</v>
      </c>
      <c r="B1579" s="167" t="s">
        <v>237</v>
      </c>
      <c r="C1579" s="167">
        <v>181</v>
      </c>
      <c r="D1579" s="170">
        <v>83.207599999999999</v>
      </c>
      <c r="E1579" s="74" t="str">
        <f t="shared" si="93"/>
        <v>Wellington Electricity Lines Limited</v>
      </c>
      <c r="F1579" s="74" t="str">
        <f t="shared" si="94"/>
        <v>Wellington City</v>
      </c>
      <c r="G1579" s="74" t="str">
        <f t="shared" si="95"/>
        <v>Wellington</v>
      </c>
      <c r="I1579" s="74" t="str">
        <f t="shared" si="96"/>
        <v>Wellington</v>
      </c>
      <c r="J1579" s="74" t="str">
        <f t="shared" si="97"/>
        <v>Wellington Electricity</v>
      </c>
    </row>
    <row r="1580" spans="1:10" s="74" customFormat="1">
      <c r="A1580" s="167">
        <v>2000</v>
      </c>
      <c r="B1580" s="167" t="s">
        <v>238</v>
      </c>
      <c r="C1580" s="167">
        <v>366</v>
      </c>
      <c r="D1580" s="170">
        <v>15.95035</v>
      </c>
      <c r="E1580" s="74" t="str">
        <f t="shared" si="93"/>
        <v/>
      </c>
      <c r="F1580" s="74" t="str">
        <f t="shared" si="94"/>
        <v>South Waikato District</v>
      </c>
      <c r="G1580" s="74" t="str">
        <f t="shared" si="95"/>
        <v>Waikato</v>
      </c>
      <c r="I1580" s="74" t="str">
        <f t="shared" si="96"/>
        <v>Waikato</v>
      </c>
      <c r="J1580" s="74" t="str">
        <f t="shared" si="97"/>
        <v>NOTFOUND</v>
      </c>
    </row>
    <row r="1581" spans="1:10" s="74" customFormat="1">
      <c r="A1581" s="167">
        <v>2001</v>
      </c>
      <c r="B1581" s="167" t="s">
        <v>238</v>
      </c>
      <c r="C1581" s="167">
        <v>365</v>
      </c>
      <c r="D1581" s="170">
        <v>13.4673</v>
      </c>
      <c r="E1581" s="74" t="str">
        <f t="shared" si="93"/>
        <v/>
      </c>
      <c r="F1581" s="74" t="str">
        <f t="shared" si="94"/>
        <v>South Waikato District</v>
      </c>
      <c r="G1581" s="74" t="str">
        <f t="shared" si="95"/>
        <v>Waikato</v>
      </c>
      <c r="I1581" s="74" t="str">
        <f t="shared" si="96"/>
        <v>Waikato</v>
      </c>
      <c r="J1581" s="74" t="str">
        <f t="shared" si="97"/>
        <v>NOTFOUND</v>
      </c>
    </row>
    <row r="1582" spans="1:10" s="74" customFormat="1">
      <c r="A1582" s="167">
        <v>2002</v>
      </c>
      <c r="B1582" s="167" t="s">
        <v>238</v>
      </c>
      <c r="C1582" s="167">
        <v>365</v>
      </c>
      <c r="D1582" s="170">
        <v>17.256399999999999</v>
      </c>
      <c r="E1582" s="74" t="str">
        <f t="shared" si="93"/>
        <v/>
      </c>
      <c r="F1582" s="74" t="str">
        <f t="shared" si="94"/>
        <v>South Waikato District</v>
      </c>
      <c r="G1582" s="74" t="str">
        <f t="shared" si="95"/>
        <v>Waikato</v>
      </c>
      <c r="I1582" s="74" t="str">
        <f t="shared" si="96"/>
        <v>Waikato</v>
      </c>
      <c r="J1582" s="74" t="str">
        <f t="shared" si="97"/>
        <v>NOTFOUND</v>
      </c>
    </row>
    <row r="1583" spans="1:10" s="74" customFormat="1">
      <c r="A1583" s="167">
        <v>2003</v>
      </c>
      <c r="B1583" s="167" t="s">
        <v>238</v>
      </c>
      <c r="C1583" s="167">
        <v>365</v>
      </c>
      <c r="D1583" s="170">
        <v>14.767749999999999</v>
      </c>
      <c r="E1583" s="74" t="str">
        <f t="shared" si="93"/>
        <v/>
      </c>
      <c r="F1583" s="74" t="str">
        <f t="shared" si="94"/>
        <v>South Waikato District</v>
      </c>
      <c r="G1583" s="74" t="str">
        <f t="shared" si="95"/>
        <v>Waikato</v>
      </c>
      <c r="I1583" s="74" t="str">
        <f t="shared" si="96"/>
        <v>Waikato</v>
      </c>
      <c r="J1583" s="74" t="str">
        <f t="shared" si="97"/>
        <v>NOTFOUND</v>
      </c>
    </row>
    <row r="1584" spans="1:10" s="74" customFormat="1">
      <c r="A1584" s="167">
        <v>2004</v>
      </c>
      <c r="B1584" s="167" t="s">
        <v>238</v>
      </c>
      <c r="C1584" s="167">
        <v>366</v>
      </c>
      <c r="D1584" s="170">
        <v>19.18</v>
      </c>
      <c r="E1584" s="74" t="str">
        <f t="shared" si="93"/>
        <v/>
      </c>
      <c r="F1584" s="74" t="str">
        <f t="shared" si="94"/>
        <v>South Waikato District</v>
      </c>
      <c r="G1584" s="74" t="str">
        <f t="shared" si="95"/>
        <v>Waikato</v>
      </c>
      <c r="I1584" s="74" t="str">
        <f t="shared" si="96"/>
        <v>Waikato</v>
      </c>
      <c r="J1584" s="74" t="str">
        <f t="shared" si="97"/>
        <v>NOTFOUND</v>
      </c>
    </row>
    <row r="1585" spans="1:10" s="74" customFormat="1">
      <c r="A1585" s="167">
        <v>2005</v>
      </c>
      <c r="B1585" s="167" t="s">
        <v>238</v>
      </c>
      <c r="C1585" s="167">
        <v>365</v>
      </c>
      <c r="D1585" s="170">
        <v>17.093150000000001</v>
      </c>
      <c r="E1585" s="74" t="str">
        <f t="shared" si="93"/>
        <v/>
      </c>
      <c r="F1585" s="74" t="str">
        <f t="shared" si="94"/>
        <v>South Waikato District</v>
      </c>
      <c r="G1585" s="74" t="str">
        <f t="shared" si="95"/>
        <v>Waikato</v>
      </c>
      <c r="I1585" s="74" t="str">
        <f t="shared" si="96"/>
        <v>Waikato</v>
      </c>
      <c r="J1585" s="74" t="str">
        <f t="shared" si="97"/>
        <v>NOTFOUND</v>
      </c>
    </row>
    <row r="1586" spans="1:10" s="74" customFormat="1">
      <c r="A1586" s="167">
        <v>2006</v>
      </c>
      <c r="B1586" s="167" t="s">
        <v>238</v>
      </c>
      <c r="C1586" s="167">
        <v>365</v>
      </c>
      <c r="D1586" s="170">
        <v>18.433350000000001</v>
      </c>
      <c r="E1586" s="74" t="str">
        <f t="shared" si="93"/>
        <v/>
      </c>
      <c r="F1586" s="74" t="str">
        <f t="shared" si="94"/>
        <v>South Waikato District</v>
      </c>
      <c r="G1586" s="74" t="str">
        <f t="shared" si="95"/>
        <v>Waikato</v>
      </c>
      <c r="I1586" s="74" t="str">
        <f t="shared" si="96"/>
        <v>Waikato</v>
      </c>
      <c r="J1586" s="74" t="str">
        <f t="shared" si="97"/>
        <v>NOTFOUND</v>
      </c>
    </row>
    <row r="1587" spans="1:10" s="74" customFormat="1">
      <c r="A1587" s="167">
        <v>2007</v>
      </c>
      <c r="B1587" s="167" t="s">
        <v>238</v>
      </c>
      <c r="C1587" s="167">
        <v>365</v>
      </c>
      <c r="D1587" s="170">
        <v>21.046900000000001</v>
      </c>
      <c r="E1587" s="74" t="str">
        <f t="shared" si="93"/>
        <v/>
      </c>
      <c r="F1587" s="74" t="str">
        <f t="shared" si="94"/>
        <v>South Waikato District</v>
      </c>
      <c r="G1587" s="74" t="str">
        <f t="shared" si="95"/>
        <v>Waikato</v>
      </c>
      <c r="I1587" s="74" t="str">
        <f t="shared" si="96"/>
        <v>Waikato</v>
      </c>
      <c r="J1587" s="74" t="str">
        <f t="shared" si="97"/>
        <v>NOTFOUND</v>
      </c>
    </row>
    <row r="1588" spans="1:10" s="74" customFormat="1">
      <c r="A1588" s="167">
        <v>2008</v>
      </c>
      <c r="B1588" s="167" t="s">
        <v>238</v>
      </c>
      <c r="C1588" s="167">
        <v>366</v>
      </c>
      <c r="D1588" s="170">
        <v>19.250299999999999</v>
      </c>
      <c r="E1588" s="74" t="str">
        <f t="shared" si="93"/>
        <v/>
      </c>
      <c r="F1588" s="74" t="str">
        <f t="shared" si="94"/>
        <v>South Waikato District</v>
      </c>
      <c r="G1588" s="74" t="str">
        <f t="shared" si="95"/>
        <v>Waikato</v>
      </c>
      <c r="I1588" s="74" t="str">
        <f t="shared" si="96"/>
        <v>Waikato</v>
      </c>
      <c r="J1588" s="74" t="str">
        <f t="shared" si="97"/>
        <v>NOTFOUND</v>
      </c>
    </row>
    <row r="1589" spans="1:10" s="74" customFormat="1">
      <c r="A1589" s="167">
        <v>2009</v>
      </c>
      <c r="B1589" s="167" t="s">
        <v>238</v>
      </c>
      <c r="C1589" s="167">
        <v>365</v>
      </c>
      <c r="D1589" s="170">
        <v>18.50685</v>
      </c>
      <c r="E1589" s="74" t="str">
        <f t="shared" si="93"/>
        <v/>
      </c>
      <c r="F1589" s="74" t="str">
        <f t="shared" si="94"/>
        <v>South Waikato District</v>
      </c>
      <c r="G1589" s="74" t="str">
        <f t="shared" si="95"/>
        <v>Waikato</v>
      </c>
      <c r="I1589" s="74" t="str">
        <f t="shared" si="96"/>
        <v>Waikato</v>
      </c>
      <c r="J1589" s="74" t="str">
        <f t="shared" si="97"/>
        <v>NOTFOUND</v>
      </c>
    </row>
    <row r="1590" spans="1:10" s="74" customFormat="1">
      <c r="A1590" s="167">
        <v>2010</v>
      </c>
      <c r="B1590" s="167" t="s">
        <v>238</v>
      </c>
      <c r="C1590" s="167">
        <v>365</v>
      </c>
      <c r="D1590" s="170">
        <v>19.2712</v>
      </c>
      <c r="E1590" s="74" t="str">
        <f t="shared" si="93"/>
        <v/>
      </c>
      <c r="F1590" s="74" t="str">
        <f t="shared" si="94"/>
        <v>South Waikato District</v>
      </c>
      <c r="G1590" s="74" t="str">
        <f t="shared" si="95"/>
        <v>Waikato</v>
      </c>
      <c r="I1590" s="74" t="str">
        <f t="shared" si="96"/>
        <v>Waikato</v>
      </c>
      <c r="J1590" s="74" t="str">
        <f t="shared" si="97"/>
        <v>NOTFOUND</v>
      </c>
    </row>
    <row r="1591" spans="1:10" s="74" customFormat="1">
      <c r="A1591" s="167">
        <v>2011</v>
      </c>
      <c r="B1591" s="167" t="s">
        <v>238</v>
      </c>
      <c r="C1591" s="167">
        <v>181</v>
      </c>
      <c r="D1591" s="170">
        <v>8.2980499999999999</v>
      </c>
      <c r="E1591" s="74" t="str">
        <f t="shared" si="93"/>
        <v/>
      </c>
      <c r="F1591" s="74" t="str">
        <f t="shared" si="94"/>
        <v>South Waikato District</v>
      </c>
      <c r="G1591" s="74" t="str">
        <f t="shared" si="95"/>
        <v>Waikato</v>
      </c>
      <c r="I1591" s="74" t="str">
        <f t="shared" si="96"/>
        <v>Waikato</v>
      </c>
      <c r="J1591" s="74" t="str">
        <f t="shared" si="97"/>
        <v>NOTFOUND</v>
      </c>
    </row>
    <row r="1592" spans="1:10" s="74" customFormat="1">
      <c r="A1592" s="167">
        <v>2001</v>
      </c>
      <c r="B1592" s="167" t="s">
        <v>239</v>
      </c>
      <c r="C1592" s="167">
        <v>267</v>
      </c>
      <c r="D1592" s="170">
        <v>9.1765500000000007</v>
      </c>
      <c r="E1592" s="74" t="str">
        <f t="shared" si="93"/>
        <v/>
      </c>
      <c r="F1592" s="74" t="str">
        <f t="shared" si="94"/>
        <v>South Waikato District</v>
      </c>
      <c r="G1592" s="74" t="str">
        <f t="shared" si="95"/>
        <v>Waikato</v>
      </c>
      <c r="I1592" s="74" t="str">
        <f t="shared" si="96"/>
        <v>Waikato</v>
      </c>
      <c r="J1592" s="74" t="str">
        <f t="shared" si="97"/>
        <v>NOTFOUND</v>
      </c>
    </row>
    <row r="1593" spans="1:10" s="74" customFormat="1">
      <c r="A1593" s="167">
        <v>2002</v>
      </c>
      <c r="B1593" s="167" t="s">
        <v>239</v>
      </c>
      <c r="C1593" s="167">
        <v>365</v>
      </c>
      <c r="D1593" s="170">
        <v>17.275099999999998</v>
      </c>
      <c r="E1593" s="74" t="str">
        <f t="shared" si="93"/>
        <v/>
      </c>
      <c r="F1593" s="74" t="str">
        <f t="shared" si="94"/>
        <v>South Waikato District</v>
      </c>
      <c r="G1593" s="74" t="str">
        <f t="shared" si="95"/>
        <v>Waikato</v>
      </c>
      <c r="I1593" s="74" t="str">
        <f t="shared" si="96"/>
        <v>Waikato</v>
      </c>
      <c r="J1593" s="74" t="str">
        <f t="shared" si="97"/>
        <v>NOTFOUND</v>
      </c>
    </row>
    <row r="1594" spans="1:10" s="74" customFormat="1">
      <c r="A1594" s="167">
        <v>2003</v>
      </c>
      <c r="B1594" s="167" t="s">
        <v>239</v>
      </c>
      <c r="C1594" s="167">
        <v>365</v>
      </c>
      <c r="D1594" s="170">
        <v>14.879350000000001</v>
      </c>
      <c r="E1594" s="74" t="str">
        <f t="shared" si="93"/>
        <v/>
      </c>
      <c r="F1594" s="74" t="str">
        <f t="shared" si="94"/>
        <v>South Waikato District</v>
      </c>
      <c r="G1594" s="74" t="str">
        <f t="shared" si="95"/>
        <v>Waikato</v>
      </c>
      <c r="I1594" s="74" t="str">
        <f t="shared" si="96"/>
        <v>Waikato</v>
      </c>
      <c r="J1594" s="74" t="str">
        <f t="shared" si="97"/>
        <v>NOTFOUND</v>
      </c>
    </row>
    <row r="1595" spans="1:10" s="74" customFormat="1">
      <c r="A1595" s="167">
        <v>2004</v>
      </c>
      <c r="B1595" s="167" t="s">
        <v>239</v>
      </c>
      <c r="C1595" s="167">
        <v>366</v>
      </c>
      <c r="D1595" s="170">
        <v>19.268650000000001</v>
      </c>
      <c r="E1595" s="74" t="str">
        <f t="shared" si="93"/>
        <v/>
      </c>
      <c r="F1595" s="74" t="str">
        <f t="shared" si="94"/>
        <v>South Waikato District</v>
      </c>
      <c r="G1595" s="74" t="str">
        <f t="shared" si="95"/>
        <v>Waikato</v>
      </c>
      <c r="I1595" s="74" t="str">
        <f t="shared" si="96"/>
        <v>Waikato</v>
      </c>
      <c r="J1595" s="74" t="str">
        <f t="shared" si="97"/>
        <v>NOTFOUND</v>
      </c>
    </row>
    <row r="1596" spans="1:10" s="74" customFormat="1">
      <c r="A1596" s="167">
        <v>2005</v>
      </c>
      <c r="B1596" s="167" t="s">
        <v>239</v>
      </c>
      <c r="C1596" s="167">
        <v>365</v>
      </c>
      <c r="D1596" s="170">
        <v>17.272950000000002</v>
      </c>
      <c r="E1596" s="74" t="str">
        <f t="shared" si="93"/>
        <v/>
      </c>
      <c r="F1596" s="74" t="str">
        <f t="shared" si="94"/>
        <v>South Waikato District</v>
      </c>
      <c r="G1596" s="74" t="str">
        <f t="shared" si="95"/>
        <v>Waikato</v>
      </c>
      <c r="I1596" s="74" t="str">
        <f t="shared" si="96"/>
        <v>Waikato</v>
      </c>
      <c r="J1596" s="74" t="str">
        <f t="shared" si="97"/>
        <v>NOTFOUND</v>
      </c>
    </row>
    <row r="1597" spans="1:10" s="74" customFormat="1">
      <c r="A1597" s="167">
        <v>2006</v>
      </c>
      <c r="B1597" s="167" t="s">
        <v>239</v>
      </c>
      <c r="C1597" s="167">
        <v>365</v>
      </c>
      <c r="D1597" s="170">
        <v>19.289149999999999</v>
      </c>
      <c r="E1597" s="74" t="str">
        <f t="shared" si="93"/>
        <v/>
      </c>
      <c r="F1597" s="74" t="str">
        <f t="shared" si="94"/>
        <v>South Waikato District</v>
      </c>
      <c r="G1597" s="74" t="str">
        <f t="shared" si="95"/>
        <v>Waikato</v>
      </c>
      <c r="I1597" s="74" t="str">
        <f t="shared" si="96"/>
        <v>Waikato</v>
      </c>
      <c r="J1597" s="74" t="str">
        <f t="shared" si="97"/>
        <v>NOTFOUND</v>
      </c>
    </row>
    <row r="1598" spans="1:10" s="74" customFormat="1">
      <c r="A1598" s="167">
        <v>2007</v>
      </c>
      <c r="B1598" s="167" t="s">
        <v>239</v>
      </c>
      <c r="C1598" s="167">
        <v>365</v>
      </c>
      <c r="D1598" s="170">
        <v>21.360199999999999</v>
      </c>
      <c r="E1598" s="74" t="str">
        <f t="shared" si="93"/>
        <v/>
      </c>
      <c r="F1598" s="74" t="str">
        <f t="shared" si="94"/>
        <v>South Waikato District</v>
      </c>
      <c r="G1598" s="74" t="str">
        <f t="shared" si="95"/>
        <v>Waikato</v>
      </c>
      <c r="I1598" s="74" t="str">
        <f t="shared" si="96"/>
        <v>Waikato</v>
      </c>
      <c r="J1598" s="74" t="str">
        <f t="shared" si="97"/>
        <v>NOTFOUND</v>
      </c>
    </row>
    <row r="1599" spans="1:10" s="74" customFormat="1">
      <c r="A1599" s="167">
        <v>2008</v>
      </c>
      <c r="B1599" s="167" t="s">
        <v>239</v>
      </c>
      <c r="C1599" s="167">
        <v>366</v>
      </c>
      <c r="D1599" s="170">
        <v>19.498999999999999</v>
      </c>
      <c r="E1599" s="74" t="str">
        <f t="shared" si="93"/>
        <v/>
      </c>
      <c r="F1599" s="74" t="str">
        <f t="shared" si="94"/>
        <v>South Waikato District</v>
      </c>
      <c r="G1599" s="74" t="str">
        <f t="shared" si="95"/>
        <v>Waikato</v>
      </c>
      <c r="I1599" s="74" t="str">
        <f t="shared" si="96"/>
        <v>Waikato</v>
      </c>
      <c r="J1599" s="74" t="str">
        <f t="shared" si="97"/>
        <v>NOTFOUND</v>
      </c>
    </row>
    <row r="1600" spans="1:10" s="74" customFormat="1">
      <c r="A1600" s="167">
        <v>2009</v>
      </c>
      <c r="B1600" s="167" t="s">
        <v>239</v>
      </c>
      <c r="C1600" s="167">
        <v>365</v>
      </c>
      <c r="D1600" s="170">
        <v>19.315449999999998</v>
      </c>
      <c r="E1600" s="74" t="str">
        <f t="shared" si="93"/>
        <v/>
      </c>
      <c r="F1600" s="74" t="str">
        <f t="shared" si="94"/>
        <v>South Waikato District</v>
      </c>
      <c r="G1600" s="74" t="str">
        <f t="shared" si="95"/>
        <v>Waikato</v>
      </c>
      <c r="I1600" s="74" t="str">
        <f t="shared" si="96"/>
        <v>Waikato</v>
      </c>
      <c r="J1600" s="74" t="str">
        <f t="shared" si="97"/>
        <v>NOTFOUND</v>
      </c>
    </row>
    <row r="1601" spans="1:10" s="74" customFormat="1">
      <c r="A1601" s="167">
        <v>2010</v>
      </c>
      <c r="B1601" s="167" t="s">
        <v>239</v>
      </c>
      <c r="C1601" s="167">
        <v>365</v>
      </c>
      <c r="D1601" s="170">
        <v>20.44875</v>
      </c>
      <c r="E1601" s="74" t="str">
        <f t="shared" si="93"/>
        <v/>
      </c>
      <c r="F1601" s="74" t="str">
        <f t="shared" si="94"/>
        <v>South Waikato District</v>
      </c>
      <c r="G1601" s="74" t="str">
        <f t="shared" si="95"/>
        <v>Waikato</v>
      </c>
      <c r="I1601" s="74" t="str">
        <f t="shared" si="96"/>
        <v>Waikato</v>
      </c>
      <c r="J1601" s="74" t="str">
        <f t="shared" si="97"/>
        <v>NOTFOUND</v>
      </c>
    </row>
    <row r="1602" spans="1:10" s="74" customFormat="1">
      <c r="A1602" s="167">
        <v>2011</v>
      </c>
      <c r="B1602" s="167" t="s">
        <v>239</v>
      </c>
      <c r="C1602" s="167">
        <v>181</v>
      </c>
      <c r="D1602" s="170">
        <v>8.8079499999999999</v>
      </c>
      <c r="E1602" s="74" t="str">
        <f t="shared" si="93"/>
        <v/>
      </c>
      <c r="F1602" s="74" t="str">
        <f t="shared" si="94"/>
        <v>South Waikato District</v>
      </c>
      <c r="G1602" s="74" t="str">
        <f t="shared" si="95"/>
        <v>Waikato</v>
      </c>
      <c r="I1602" s="74" t="str">
        <f t="shared" si="96"/>
        <v>Waikato</v>
      </c>
      <c r="J1602" s="74" t="str">
        <f t="shared" si="97"/>
        <v>NOTFOUND</v>
      </c>
    </row>
    <row r="1603" spans="1:10" s="74" customFormat="1">
      <c r="A1603" s="167">
        <v>2000</v>
      </c>
      <c r="B1603" s="167" t="s">
        <v>240</v>
      </c>
      <c r="C1603" s="167">
        <v>366</v>
      </c>
      <c r="D1603" s="170">
        <v>168.35425000000001</v>
      </c>
      <c r="E1603" s="74" t="str">
        <f t="shared" si="93"/>
        <v>Powerco Ltd</v>
      </c>
      <c r="F1603" s="74" t="str">
        <f t="shared" si="94"/>
        <v>Palmerston North City</v>
      </c>
      <c r="G1603" s="74" t="str">
        <f t="shared" si="95"/>
        <v>Central</v>
      </c>
      <c r="I1603" s="74" t="str">
        <f t="shared" si="96"/>
        <v>Manawatu-Wanganui</v>
      </c>
      <c r="J1603" s="74" t="str">
        <f t="shared" si="97"/>
        <v>Powerco</v>
      </c>
    </row>
    <row r="1604" spans="1:10" s="74" customFormat="1">
      <c r="A1604" s="167">
        <v>2001</v>
      </c>
      <c r="B1604" s="167" t="s">
        <v>240</v>
      </c>
      <c r="C1604" s="167">
        <v>365</v>
      </c>
      <c r="D1604" s="170">
        <v>170.7706</v>
      </c>
      <c r="E1604" s="74" t="str">
        <f t="shared" si="93"/>
        <v>Powerco Ltd</v>
      </c>
      <c r="F1604" s="74" t="str">
        <f t="shared" si="94"/>
        <v>Palmerston North City</v>
      </c>
      <c r="G1604" s="74" t="str">
        <f t="shared" si="95"/>
        <v>Central</v>
      </c>
      <c r="I1604" s="74" t="str">
        <f t="shared" si="96"/>
        <v>Manawatu-Wanganui</v>
      </c>
      <c r="J1604" s="74" t="str">
        <f t="shared" si="97"/>
        <v>Powerco</v>
      </c>
    </row>
    <row r="1605" spans="1:10" s="74" customFormat="1">
      <c r="A1605" s="167">
        <v>2002</v>
      </c>
      <c r="B1605" s="167" t="s">
        <v>240</v>
      </c>
      <c r="C1605" s="167">
        <v>365</v>
      </c>
      <c r="D1605" s="170">
        <v>175.61734999999999</v>
      </c>
      <c r="E1605" s="74" t="str">
        <f t="shared" si="93"/>
        <v>Powerco Ltd</v>
      </c>
      <c r="F1605" s="74" t="str">
        <f t="shared" si="94"/>
        <v>Palmerston North City</v>
      </c>
      <c r="G1605" s="74" t="str">
        <f t="shared" si="95"/>
        <v>Central</v>
      </c>
      <c r="I1605" s="74" t="str">
        <f t="shared" si="96"/>
        <v>Manawatu-Wanganui</v>
      </c>
      <c r="J1605" s="74" t="str">
        <f t="shared" si="97"/>
        <v>Powerco</v>
      </c>
    </row>
    <row r="1606" spans="1:10" s="74" customFormat="1">
      <c r="A1606" s="167">
        <v>2003</v>
      </c>
      <c r="B1606" s="167" t="s">
        <v>240</v>
      </c>
      <c r="C1606" s="167">
        <v>365</v>
      </c>
      <c r="D1606" s="170">
        <v>167.03375</v>
      </c>
      <c r="E1606" s="74" t="str">
        <f t="shared" si="93"/>
        <v>Powerco Ltd</v>
      </c>
      <c r="F1606" s="74" t="str">
        <f t="shared" si="94"/>
        <v>Palmerston North City</v>
      </c>
      <c r="G1606" s="74" t="str">
        <f t="shared" si="95"/>
        <v>Central</v>
      </c>
      <c r="I1606" s="74" t="str">
        <f t="shared" si="96"/>
        <v>Manawatu-Wanganui</v>
      </c>
      <c r="J1606" s="74" t="str">
        <f t="shared" si="97"/>
        <v>Powerco</v>
      </c>
    </row>
    <row r="1607" spans="1:10" s="74" customFormat="1">
      <c r="A1607" s="167">
        <v>2004</v>
      </c>
      <c r="B1607" s="167" t="s">
        <v>240</v>
      </c>
      <c r="C1607" s="167">
        <v>366</v>
      </c>
      <c r="D1607" s="170">
        <v>134.4923</v>
      </c>
      <c r="E1607" s="74" t="str">
        <f t="shared" si="93"/>
        <v>Powerco Ltd</v>
      </c>
      <c r="F1607" s="74" t="str">
        <f t="shared" si="94"/>
        <v>Palmerston North City</v>
      </c>
      <c r="G1607" s="74" t="str">
        <f t="shared" si="95"/>
        <v>Central</v>
      </c>
      <c r="I1607" s="74" t="str">
        <f t="shared" si="96"/>
        <v>Manawatu-Wanganui</v>
      </c>
      <c r="J1607" s="74" t="str">
        <f t="shared" si="97"/>
        <v>Powerco</v>
      </c>
    </row>
    <row r="1608" spans="1:10" s="74" customFormat="1">
      <c r="A1608" s="167">
        <v>2005</v>
      </c>
      <c r="B1608" s="167" t="s">
        <v>240</v>
      </c>
      <c r="C1608" s="167">
        <v>365</v>
      </c>
      <c r="D1608" s="170">
        <v>122.42615000000001</v>
      </c>
      <c r="E1608" s="74" t="str">
        <f t="shared" si="93"/>
        <v>Powerco Ltd</v>
      </c>
      <c r="F1608" s="74" t="str">
        <f t="shared" si="94"/>
        <v>Palmerston North City</v>
      </c>
      <c r="G1608" s="74" t="str">
        <f t="shared" si="95"/>
        <v>Central</v>
      </c>
      <c r="I1608" s="74" t="str">
        <f t="shared" si="96"/>
        <v>Manawatu-Wanganui</v>
      </c>
      <c r="J1608" s="74" t="str">
        <f t="shared" si="97"/>
        <v>Powerco</v>
      </c>
    </row>
    <row r="1609" spans="1:10" s="74" customFormat="1">
      <c r="A1609" s="167">
        <v>2006</v>
      </c>
      <c r="B1609" s="167" t="s">
        <v>240</v>
      </c>
      <c r="C1609" s="167">
        <v>365</v>
      </c>
      <c r="D1609" s="170">
        <v>130.66810000000001</v>
      </c>
      <c r="E1609" s="74" t="str">
        <f t="shared" si="93"/>
        <v>Powerco Ltd</v>
      </c>
      <c r="F1609" s="74" t="str">
        <f t="shared" si="94"/>
        <v>Palmerston North City</v>
      </c>
      <c r="G1609" s="74" t="str">
        <f t="shared" si="95"/>
        <v>Central</v>
      </c>
      <c r="I1609" s="74" t="str">
        <f t="shared" si="96"/>
        <v>Manawatu-Wanganui</v>
      </c>
      <c r="J1609" s="74" t="str">
        <f t="shared" si="97"/>
        <v>Powerco</v>
      </c>
    </row>
    <row r="1610" spans="1:10" s="74" customFormat="1">
      <c r="A1610" s="167">
        <v>2007</v>
      </c>
      <c r="B1610" s="167" t="s">
        <v>240</v>
      </c>
      <c r="C1610" s="167">
        <v>365</v>
      </c>
      <c r="D1610" s="170">
        <v>124.80925000000001</v>
      </c>
      <c r="E1610" s="74" t="str">
        <f t="shared" si="93"/>
        <v>Powerco Ltd</v>
      </c>
      <c r="F1610" s="74" t="str">
        <f t="shared" si="94"/>
        <v>Palmerston North City</v>
      </c>
      <c r="G1610" s="74" t="str">
        <f t="shared" si="95"/>
        <v>Central</v>
      </c>
      <c r="I1610" s="74" t="str">
        <f t="shared" si="96"/>
        <v>Manawatu-Wanganui</v>
      </c>
      <c r="J1610" s="74" t="str">
        <f t="shared" si="97"/>
        <v>Powerco</v>
      </c>
    </row>
    <row r="1611" spans="1:10" s="74" customFormat="1">
      <c r="A1611" s="167">
        <v>2008</v>
      </c>
      <c r="B1611" s="167" t="s">
        <v>240</v>
      </c>
      <c r="C1611" s="167">
        <v>366</v>
      </c>
      <c r="D1611" s="170">
        <v>138.3749</v>
      </c>
      <c r="E1611" s="74" t="str">
        <f t="shared" si="93"/>
        <v>Powerco Ltd</v>
      </c>
      <c r="F1611" s="74" t="str">
        <f t="shared" si="94"/>
        <v>Palmerston North City</v>
      </c>
      <c r="G1611" s="74" t="str">
        <f t="shared" si="95"/>
        <v>Central</v>
      </c>
      <c r="I1611" s="74" t="str">
        <f t="shared" si="96"/>
        <v>Manawatu-Wanganui</v>
      </c>
      <c r="J1611" s="74" t="str">
        <f t="shared" si="97"/>
        <v>Powerco</v>
      </c>
    </row>
    <row r="1612" spans="1:10" s="74" customFormat="1">
      <c r="A1612" s="167">
        <v>2009</v>
      </c>
      <c r="B1612" s="167" t="s">
        <v>240</v>
      </c>
      <c r="C1612" s="167">
        <v>365</v>
      </c>
      <c r="D1612" s="170">
        <v>137.87004999999999</v>
      </c>
      <c r="E1612" s="74" t="str">
        <f t="shared" si="93"/>
        <v>Powerco Ltd</v>
      </c>
      <c r="F1612" s="74" t="str">
        <f t="shared" si="94"/>
        <v>Palmerston North City</v>
      </c>
      <c r="G1612" s="74" t="str">
        <f t="shared" si="95"/>
        <v>Central</v>
      </c>
      <c r="I1612" s="74" t="str">
        <f t="shared" si="96"/>
        <v>Manawatu-Wanganui</v>
      </c>
      <c r="J1612" s="74" t="str">
        <f t="shared" si="97"/>
        <v>Powerco</v>
      </c>
    </row>
    <row r="1613" spans="1:10" s="74" customFormat="1">
      <c r="A1613" s="167">
        <v>2010</v>
      </c>
      <c r="B1613" s="167" t="s">
        <v>240</v>
      </c>
      <c r="C1613" s="167">
        <v>365</v>
      </c>
      <c r="D1613" s="170">
        <v>141.9949</v>
      </c>
      <c r="E1613" s="74" t="str">
        <f t="shared" si="93"/>
        <v>Powerco Ltd</v>
      </c>
      <c r="F1613" s="74" t="str">
        <f t="shared" si="94"/>
        <v>Palmerston North City</v>
      </c>
      <c r="G1613" s="74" t="str">
        <f t="shared" si="95"/>
        <v>Central</v>
      </c>
      <c r="I1613" s="74" t="str">
        <f t="shared" si="96"/>
        <v>Manawatu-Wanganui</v>
      </c>
      <c r="J1613" s="74" t="str">
        <f t="shared" si="97"/>
        <v>Powerco</v>
      </c>
    </row>
    <row r="1614" spans="1:10" s="74" customFormat="1">
      <c r="A1614" s="167">
        <v>2011</v>
      </c>
      <c r="B1614" s="167" t="s">
        <v>240</v>
      </c>
      <c r="C1614" s="167">
        <v>181</v>
      </c>
      <c r="D1614" s="170">
        <v>70.173150000000007</v>
      </c>
      <c r="E1614" s="74" t="str">
        <f t="shared" si="93"/>
        <v>Powerco Ltd</v>
      </c>
      <c r="F1614" s="74" t="str">
        <f t="shared" si="94"/>
        <v>Palmerston North City</v>
      </c>
      <c r="G1614" s="74" t="str">
        <f t="shared" si="95"/>
        <v>Central</v>
      </c>
      <c r="I1614" s="74" t="str">
        <f t="shared" si="96"/>
        <v>Manawatu-Wanganui</v>
      </c>
      <c r="J1614" s="74" t="str">
        <f t="shared" si="97"/>
        <v>Powerco</v>
      </c>
    </row>
    <row r="1615" spans="1:10" s="74" customFormat="1">
      <c r="A1615" s="167">
        <v>2000</v>
      </c>
      <c r="B1615" s="167" t="s">
        <v>241</v>
      </c>
      <c r="C1615" s="167">
        <v>366</v>
      </c>
      <c r="D1615" s="170">
        <v>7.3000000000000001E-3</v>
      </c>
      <c r="E1615" s="74" t="str">
        <f t="shared" si="93"/>
        <v/>
      </c>
      <c r="F1615" s="74" t="str">
        <f t="shared" si="94"/>
        <v>Whakatane District</v>
      </c>
      <c r="G1615" s="74" t="str">
        <f t="shared" si="95"/>
        <v>BOP</v>
      </c>
      <c r="I1615" s="74" t="str">
        <f t="shared" si="96"/>
        <v>Bay of Plenty</v>
      </c>
      <c r="J1615" s="74" t="str">
        <f t="shared" si="97"/>
        <v>NOTFOUND</v>
      </c>
    </row>
    <row r="1616" spans="1:10" s="74" customFormat="1">
      <c r="A1616" s="167">
        <v>2001</v>
      </c>
      <c r="B1616" s="167" t="s">
        <v>241</v>
      </c>
      <c r="C1616" s="167">
        <v>365</v>
      </c>
      <c r="D1616" s="170">
        <v>1.4500000000000001E-2</v>
      </c>
      <c r="E1616" s="74" t="str">
        <f t="shared" si="93"/>
        <v/>
      </c>
      <c r="F1616" s="74" t="str">
        <f t="shared" si="94"/>
        <v>Whakatane District</v>
      </c>
      <c r="G1616" s="74" t="str">
        <f t="shared" si="95"/>
        <v>BOP</v>
      </c>
      <c r="I1616" s="74" t="str">
        <f t="shared" si="96"/>
        <v>Bay of Plenty</v>
      </c>
      <c r="J1616" s="74" t="str">
        <f t="shared" si="97"/>
        <v>NOTFOUND</v>
      </c>
    </row>
    <row r="1617" spans="1:10" s="74" customFormat="1">
      <c r="A1617" s="167">
        <v>2002</v>
      </c>
      <c r="B1617" s="167" t="s">
        <v>241</v>
      </c>
      <c r="C1617" s="167">
        <v>365</v>
      </c>
      <c r="D1617" s="170">
        <v>4.7849999999999997E-2</v>
      </c>
      <c r="E1617" s="74" t="str">
        <f t="shared" si="93"/>
        <v/>
      </c>
      <c r="F1617" s="74" t="str">
        <f t="shared" si="94"/>
        <v>Whakatane District</v>
      </c>
      <c r="G1617" s="74" t="str">
        <f t="shared" si="95"/>
        <v>BOP</v>
      </c>
      <c r="I1617" s="74" t="str">
        <f t="shared" si="96"/>
        <v>Bay of Plenty</v>
      </c>
      <c r="J1617" s="74" t="str">
        <f t="shared" si="97"/>
        <v>NOTFOUND</v>
      </c>
    </row>
    <row r="1618" spans="1:10" s="74" customFormat="1">
      <c r="A1618" s="167">
        <v>2003</v>
      </c>
      <c r="B1618" s="167" t="s">
        <v>241</v>
      </c>
      <c r="C1618" s="167">
        <v>365</v>
      </c>
      <c r="D1618" s="170">
        <v>4.4999999999999997E-3</v>
      </c>
      <c r="E1618" s="74" t="str">
        <f t="shared" si="93"/>
        <v/>
      </c>
      <c r="F1618" s="74" t="str">
        <f t="shared" si="94"/>
        <v>Whakatane District</v>
      </c>
      <c r="G1618" s="74" t="str">
        <f t="shared" si="95"/>
        <v>BOP</v>
      </c>
      <c r="I1618" s="74" t="str">
        <f t="shared" si="96"/>
        <v>Bay of Plenty</v>
      </c>
      <c r="J1618" s="74" t="str">
        <f t="shared" si="97"/>
        <v>NOTFOUND</v>
      </c>
    </row>
    <row r="1619" spans="1:10" s="74" customFormat="1">
      <c r="A1619" s="167">
        <v>2004</v>
      </c>
      <c r="B1619" s="167" t="s">
        <v>241</v>
      </c>
      <c r="C1619" s="167">
        <v>366</v>
      </c>
      <c r="D1619" s="170">
        <v>5.0000000000000002E-5</v>
      </c>
      <c r="E1619" s="74" t="str">
        <f t="shared" si="93"/>
        <v/>
      </c>
      <c r="F1619" s="74" t="str">
        <f t="shared" si="94"/>
        <v>Whakatane District</v>
      </c>
      <c r="G1619" s="74" t="str">
        <f t="shared" si="95"/>
        <v>BOP</v>
      </c>
      <c r="I1619" s="74" t="str">
        <f t="shared" si="96"/>
        <v>Bay of Plenty</v>
      </c>
      <c r="J1619" s="74" t="str">
        <f t="shared" si="97"/>
        <v>NOTFOUND</v>
      </c>
    </row>
    <row r="1620" spans="1:10" s="74" customFormat="1">
      <c r="A1620" s="167">
        <v>2005</v>
      </c>
      <c r="B1620" s="167" t="s">
        <v>241</v>
      </c>
      <c r="C1620" s="167">
        <v>365</v>
      </c>
      <c r="D1620" s="170">
        <v>5.0000000000000002E-5</v>
      </c>
      <c r="E1620" s="74" t="str">
        <f t="shared" si="93"/>
        <v/>
      </c>
      <c r="F1620" s="74" t="str">
        <f t="shared" si="94"/>
        <v>Whakatane District</v>
      </c>
      <c r="G1620" s="74" t="str">
        <f t="shared" si="95"/>
        <v>BOP</v>
      </c>
      <c r="I1620" s="74" t="str">
        <f t="shared" si="96"/>
        <v>Bay of Plenty</v>
      </c>
      <c r="J1620" s="74" t="str">
        <f t="shared" si="97"/>
        <v>NOTFOUND</v>
      </c>
    </row>
    <row r="1621" spans="1:10" s="74" customFormat="1">
      <c r="A1621" s="167">
        <v>2006</v>
      </c>
      <c r="B1621" s="167" t="s">
        <v>241</v>
      </c>
      <c r="C1621" s="167">
        <v>365</v>
      </c>
      <c r="D1621" s="170">
        <v>8.4999999999999995E-4</v>
      </c>
      <c r="E1621" s="74" t="str">
        <f t="shared" si="93"/>
        <v/>
      </c>
      <c r="F1621" s="74" t="str">
        <f t="shared" si="94"/>
        <v>Whakatane District</v>
      </c>
      <c r="G1621" s="74" t="str">
        <f t="shared" si="95"/>
        <v>BOP</v>
      </c>
      <c r="I1621" s="74" t="str">
        <f t="shared" si="96"/>
        <v>Bay of Plenty</v>
      </c>
      <c r="J1621" s="74" t="str">
        <f t="shared" si="97"/>
        <v>NOTFOUND</v>
      </c>
    </row>
    <row r="1622" spans="1:10" s="74" customFormat="1">
      <c r="A1622" s="167">
        <v>2007</v>
      </c>
      <c r="B1622" s="167" t="s">
        <v>241</v>
      </c>
      <c r="C1622" s="167">
        <v>365</v>
      </c>
      <c r="D1622" s="170">
        <v>6.9999999999999999E-4</v>
      </c>
      <c r="E1622" s="74" t="str">
        <f t="shared" si="93"/>
        <v/>
      </c>
      <c r="F1622" s="74" t="str">
        <f t="shared" si="94"/>
        <v>Whakatane District</v>
      </c>
      <c r="G1622" s="74" t="str">
        <f t="shared" si="95"/>
        <v>BOP</v>
      </c>
      <c r="I1622" s="74" t="str">
        <f t="shared" si="96"/>
        <v>Bay of Plenty</v>
      </c>
      <c r="J1622" s="74" t="str">
        <f t="shared" si="97"/>
        <v>NOTFOUND</v>
      </c>
    </row>
    <row r="1623" spans="1:10" s="74" customFormat="1">
      <c r="A1623" s="167">
        <v>2008</v>
      </c>
      <c r="B1623" s="167" t="s">
        <v>241</v>
      </c>
      <c r="C1623" s="167">
        <v>366</v>
      </c>
      <c r="D1623" s="170">
        <v>6.1150000000000003E-2</v>
      </c>
      <c r="E1623" s="74" t="str">
        <f t="shared" si="93"/>
        <v/>
      </c>
      <c r="F1623" s="74" t="str">
        <f t="shared" si="94"/>
        <v>Whakatane District</v>
      </c>
      <c r="G1623" s="74" t="str">
        <f t="shared" si="95"/>
        <v>BOP</v>
      </c>
      <c r="I1623" s="74" t="str">
        <f t="shared" si="96"/>
        <v>Bay of Plenty</v>
      </c>
      <c r="J1623" s="74" t="str">
        <f t="shared" si="97"/>
        <v>NOTFOUND</v>
      </c>
    </row>
    <row r="1624" spans="1:10" s="74" customFormat="1">
      <c r="A1624" s="167">
        <v>2009</v>
      </c>
      <c r="B1624" s="167" t="s">
        <v>241</v>
      </c>
      <c r="C1624" s="167">
        <v>365</v>
      </c>
      <c r="D1624" s="170">
        <v>4.9500000000000004E-3</v>
      </c>
      <c r="E1624" s="74" t="str">
        <f t="shared" si="93"/>
        <v/>
      </c>
      <c r="F1624" s="74" t="str">
        <f t="shared" si="94"/>
        <v>Whakatane District</v>
      </c>
      <c r="G1624" s="74" t="str">
        <f t="shared" si="95"/>
        <v>BOP</v>
      </c>
      <c r="I1624" s="74" t="str">
        <f t="shared" si="96"/>
        <v>Bay of Plenty</v>
      </c>
      <c r="J1624" s="74" t="str">
        <f t="shared" si="97"/>
        <v>NOTFOUND</v>
      </c>
    </row>
    <row r="1625" spans="1:10" s="74" customFormat="1">
      <c r="A1625" s="167">
        <v>2010</v>
      </c>
      <c r="B1625" s="167" t="s">
        <v>241</v>
      </c>
      <c r="C1625" s="167">
        <v>365</v>
      </c>
      <c r="D1625" s="170">
        <v>7.5000000000000002E-4</v>
      </c>
      <c r="E1625" s="74" t="str">
        <f t="shared" si="93"/>
        <v/>
      </c>
      <c r="F1625" s="74" t="str">
        <f t="shared" si="94"/>
        <v>Whakatane District</v>
      </c>
      <c r="G1625" s="74" t="str">
        <f t="shared" si="95"/>
        <v>BOP</v>
      </c>
      <c r="I1625" s="74" t="str">
        <f t="shared" si="96"/>
        <v>Bay of Plenty</v>
      </c>
      <c r="J1625" s="74" t="str">
        <f t="shared" si="97"/>
        <v>NOTFOUND</v>
      </c>
    </row>
    <row r="1626" spans="1:10" s="74" customFormat="1">
      <c r="A1626" s="167">
        <v>2011</v>
      </c>
      <c r="B1626" s="167" t="s">
        <v>241</v>
      </c>
      <c r="C1626" s="167">
        <v>181</v>
      </c>
      <c r="D1626" s="170">
        <v>5.0000000000000001E-4</v>
      </c>
      <c r="E1626" s="74" t="str">
        <f t="shared" si="93"/>
        <v/>
      </c>
      <c r="F1626" s="74" t="str">
        <f t="shared" si="94"/>
        <v>Whakatane District</v>
      </c>
      <c r="G1626" s="74" t="str">
        <f t="shared" si="95"/>
        <v>BOP</v>
      </c>
      <c r="I1626" s="74" t="str">
        <f t="shared" si="96"/>
        <v>Bay of Plenty</v>
      </c>
      <c r="J1626" s="74" t="str">
        <f t="shared" si="97"/>
        <v>NOTFOUND</v>
      </c>
    </row>
    <row r="1627" spans="1:10" s="74" customFormat="1">
      <c r="A1627" s="167">
        <v>2000</v>
      </c>
      <c r="B1627" s="167" t="s">
        <v>242</v>
      </c>
      <c r="C1627" s="167">
        <v>366</v>
      </c>
      <c r="D1627" s="170">
        <v>8.8950999999999993</v>
      </c>
      <c r="E1627" s="74" t="str">
        <f t="shared" ref="E1627:E1690" si="98">IF(ISNA(VLOOKUP(B1627,$A$338:$D$525,4,FALSE)),"NOTFOUND",VLOOKUP(B1627,$A$338:$D$525,4,FALSE))</f>
        <v>Network Tasman Ltd</v>
      </c>
      <c r="F1627" s="74" t="str">
        <f t="shared" si="94"/>
        <v>Tasman District</v>
      </c>
      <c r="G1627" s="74" t="str">
        <f t="shared" si="95"/>
        <v>Nelson Marlborough</v>
      </c>
      <c r="I1627" s="74" t="str">
        <f t="shared" si="96"/>
        <v>Upper South Island</v>
      </c>
      <c r="J1627" s="74" t="str">
        <f t="shared" si="97"/>
        <v>Network Tasman</v>
      </c>
    </row>
    <row r="1628" spans="1:10" s="74" customFormat="1">
      <c r="A1628" s="167">
        <v>2001</v>
      </c>
      <c r="B1628" s="167" t="s">
        <v>242</v>
      </c>
      <c r="C1628" s="167">
        <v>365</v>
      </c>
      <c r="D1628" s="170">
        <v>9.3435500000000005</v>
      </c>
      <c r="E1628" s="74" t="str">
        <f t="shared" si="98"/>
        <v>Network Tasman Ltd</v>
      </c>
      <c r="F1628" s="74" t="str">
        <f t="shared" si="94"/>
        <v>Tasman District</v>
      </c>
      <c r="G1628" s="74" t="str">
        <f t="shared" si="95"/>
        <v>Nelson Marlborough</v>
      </c>
      <c r="I1628" s="74" t="str">
        <f t="shared" si="96"/>
        <v>Upper South Island</v>
      </c>
      <c r="J1628" s="74" t="str">
        <f t="shared" si="97"/>
        <v>Network Tasman</v>
      </c>
    </row>
    <row r="1629" spans="1:10" s="74" customFormat="1">
      <c r="A1629" s="167">
        <v>2002</v>
      </c>
      <c r="B1629" s="167" t="s">
        <v>242</v>
      </c>
      <c r="C1629" s="167">
        <v>365</v>
      </c>
      <c r="D1629" s="170">
        <v>10.073700000000001</v>
      </c>
      <c r="E1629" s="74" t="str">
        <f t="shared" si="98"/>
        <v>Network Tasman Ltd</v>
      </c>
      <c r="F1629" s="74" t="str">
        <f t="shared" si="94"/>
        <v>Tasman District</v>
      </c>
      <c r="G1629" s="74" t="str">
        <f t="shared" si="95"/>
        <v>Nelson Marlborough</v>
      </c>
      <c r="I1629" s="74" t="str">
        <f t="shared" si="96"/>
        <v>Upper South Island</v>
      </c>
      <c r="J1629" s="74" t="str">
        <f t="shared" si="97"/>
        <v>Network Tasman</v>
      </c>
    </row>
    <row r="1630" spans="1:10" s="74" customFormat="1">
      <c r="A1630" s="167">
        <v>2003</v>
      </c>
      <c r="B1630" s="167" t="s">
        <v>242</v>
      </c>
      <c r="C1630" s="167">
        <v>365</v>
      </c>
      <c r="D1630" s="170">
        <v>10.4087</v>
      </c>
      <c r="E1630" s="74" t="str">
        <f t="shared" si="98"/>
        <v>Network Tasman Ltd</v>
      </c>
      <c r="F1630" s="74" t="str">
        <f t="shared" si="94"/>
        <v>Tasman District</v>
      </c>
      <c r="G1630" s="74" t="str">
        <f t="shared" si="95"/>
        <v>Nelson Marlborough</v>
      </c>
      <c r="I1630" s="74" t="str">
        <f t="shared" si="96"/>
        <v>Upper South Island</v>
      </c>
      <c r="J1630" s="74" t="str">
        <f t="shared" si="97"/>
        <v>Network Tasman</v>
      </c>
    </row>
    <row r="1631" spans="1:10" s="74" customFormat="1">
      <c r="A1631" s="167">
        <v>2004</v>
      </c>
      <c r="B1631" s="167" t="s">
        <v>242</v>
      </c>
      <c r="C1631" s="167">
        <v>366</v>
      </c>
      <c r="D1631" s="170">
        <v>10.730399999999999</v>
      </c>
      <c r="E1631" s="74" t="str">
        <f t="shared" si="98"/>
        <v>Network Tasman Ltd</v>
      </c>
      <c r="F1631" s="74" t="str">
        <f t="shared" si="94"/>
        <v>Tasman District</v>
      </c>
      <c r="G1631" s="74" t="str">
        <f t="shared" si="95"/>
        <v>Nelson Marlborough</v>
      </c>
      <c r="I1631" s="74" t="str">
        <f t="shared" si="96"/>
        <v>Upper South Island</v>
      </c>
      <c r="J1631" s="74" t="str">
        <f t="shared" si="97"/>
        <v>Network Tasman</v>
      </c>
    </row>
    <row r="1632" spans="1:10" s="74" customFormat="1">
      <c r="A1632" s="167">
        <v>2005</v>
      </c>
      <c r="B1632" s="167" t="s">
        <v>242</v>
      </c>
      <c r="C1632" s="167">
        <v>365</v>
      </c>
      <c r="D1632" s="170">
        <v>10.344900000000001</v>
      </c>
      <c r="E1632" s="74" t="str">
        <f t="shared" si="98"/>
        <v>Network Tasman Ltd</v>
      </c>
      <c r="F1632" s="74" t="str">
        <f t="shared" si="94"/>
        <v>Tasman District</v>
      </c>
      <c r="G1632" s="74" t="str">
        <f t="shared" si="95"/>
        <v>Nelson Marlborough</v>
      </c>
      <c r="I1632" s="74" t="str">
        <f t="shared" si="96"/>
        <v>Upper South Island</v>
      </c>
      <c r="J1632" s="74" t="str">
        <f t="shared" si="97"/>
        <v>Network Tasman</v>
      </c>
    </row>
    <row r="1633" spans="1:10" s="74" customFormat="1">
      <c r="A1633" s="167">
        <v>2006</v>
      </c>
      <c r="B1633" s="167" t="s">
        <v>242</v>
      </c>
      <c r="C1633" s="167">
        <v>365</v>
      </c>
      <c r="D1633" s="170">
        <v>10.609249999999999</v>
      </c>
      <c r="E1633" s="74" t="str">
        <f t="shared" si="98"/>
        <v>Network Tasman Ltd</v>
      </c>
      <c r="F1633" s="74" t="str">
        <f t="shared" si="94"/>
        <v>Tasman District</v>
      </c>
      <c r="G1633" s="74" t="str">
        <f t="shared" si="95"/>
        <v>Nelson Marlborough</v>
      </c>
      <c r="I1633" s="74" t="str">
        <f t="shared" si="96"/>
        <v>Upper South Island</v>
      </c>
      <c r="J1633" s="74" t="str">
        <f t="shared" si="97"/>
        <v>Network Tasman</v>
      </c>
    </row>
    <row r="1634" spans="1:10" s="74" customFormat="1">
      <c r="A1634" s="167">
        <v>2007</v>
      </c>
      <c r="B1634" s="167" t="s">
        <v>242</v>
      </c>
      <c r="C1634" s="167">
        <v>365</v>
      </c>
      <c r="D1634" s="170">
        <v>10.822649999999999</v>
      </c>
      <c r="E1634" s="74" t="str">
        <f t="shared" si="98"/>
        <v>Network Tasman Ltd</v>
      </c>
      <c r="F1634" s="74" t="str">
        <f t="shared" si="94"/>
        <v>Tasman District</v>
      </c>
      <c r="G1634" s="74" t="str">
        <f t="shared" si="95"/>
        <v>Nelson Marlborough</v>
      </c>
      <c r="I1634" s="74" t="str">
        <f t="shared" si="96"/>
        <v>Upper South Island</v>
      </c>
      <c r="J1634" s="74" t="str">
        <f t="shared" si="97"/>
        <v>Network Tasman</v>
      </c>
    </row>
    <row r="1635" spans="1:10" s="74" customFormat="1">
      <c r="A1635" s="167">
        <v>2008</v>
      </c>
      <c r="B1635" s="167" t="s">
        <v>242</v>
      </c>
      <c r="C1635" s="167">
        <v>366</v>
      </c>
      <c r="D1635" s="170">
        <v>11.510999999999999</v>
      </c>
      <c r="E1635" s="74" t="str">
        <f t="shared" si="98"/>
        <v>Network Tasman Ltd</v>
      </c>
      <c r="F1635" s="74" t="str">
        <f t="shared" si="94"/>
        <v>Tasman District</v>
      </c>
      <c r="G1635" s="74" t="str">
        <f t="shared" si="95"/>
        <v>Nelson Marlborough</v>
      </c>
      <c r="I1635" s="74" t="str">
        <f t="shared" si="96"/>
        <v>Upper South Island</v>
      </c>
      <c r="J1635" s="74" t="str">
        <f t="shared" si="97"/>
        <v>Network Tasman</v>
      </c>
    </row>
    <row r="1636" spans="1:10" s="74" customFormat="1">
      <c r="A1636" s="167">
        <v>2009</v>
      </c>
      <c r="B1636" s="167" t="s">
        <v>242</v>
      </c>
      <c r="C1636" s="167">
        <v>365</v>
      </c>
      <c r="D1636" s="170">
        <v>11.671049999999999</v>
      </c>
      <c r="E1636" s="74" t="str">
        <f t="shared" si="98"/>
        <v>Network Tasman Ltd</v>
      </c>
      <c r="F1636" s="74" t="str">
        <f t="shared" si="94"/>
        <v>Tasman District</v>
      </c>
      <c r="G1636" s="74" t="str">
        <f t="shared" si="95"/>
        <v>Nelson Marlborough</v>
      </c>
      <c r="I1636" s="74" t="str">
        <f t="shared" si="96"/>
        <v>Upper South Island</v>
      </c>
      <c r="J1636" s="74" t="str">
        <f t="shared" si="97"/>
        <v>Network Tasman</v>
      </c>
    </row>
    <row r="1637" spans="1:10" s="74" customFormat="1">
      <c r="A1637" s="167">
        <v>2010</v>
      </c>
      <c r="B1637" s="167" t="s">
        <v>242</v>
      </c>
      <c r="C1637" s="167">
        <v>365</v>
      </c>
      <c r="D1637" s="170">
        <v>11.7475</v>
      </c>
      <c r="E1637" s="74" t="str">
        <f t="shared" si="98"/>
        <v>Network Tasman Ltd</v>
      </c>
      <c r="F1637" s="74" t="str">
        <f t="shared" si="94"/>
        <v>Tasman District</v>
      </c>
      <c r="G1637" s="74" t="str">
        <f t="shared" si="95"/>
        <v>Nelson Marlborough</v>
      </c>
      <c r="I1637" s="74" t="str">
        <f t="shared" si="96"/>
        <v>Upper South Island</v>
      </c>
      <c r="J1637" s="74" t="str">
        <f t="shared" si="97"/>
        <v>Network Tasman</v>
      </c>
    </row>
    <row r="1638" spans="1:10" s="74" customFormat="1">
      <c r="A1638" s="167">
        <v>2011</v>
      </c>
      <c r="B1638" s="167" t="s">
        <v>242</v>
      </c>
      <c r="C1638" s="167">
        <v>181</v>
      </c>
      <c r="D1638" s="170">
        <v>5.5382999999999996</v>
      </c>
      <c r="E1638" s="74" t="str">
        <f t="shared" si="98"/>
        <v>Network Tasman Ltd</v>
      </c>
      <c r="F1638" s="74" t="str">
        <f t="shared" si="94"/>
        <v>Tasman District</v>
      </c>
      <c r="G1638" s="74" t="str">
        <f t="shared" si="95"/>
        <v>Nelson Marlborough</v>
      </c>
      <c r="I1638" s="74" t="str">
        <f t="shared" si="96"/>
        <v>Upper South Island</v>
      </c>
      <c r="J1638" s="74" t="str">
        <f t="shared" si="97"/>
        <v>Network Tasman</v>
      </c>
    </row>
    <row r="1639" spans="1:10" s="74" customFormat="1">
      <c r="A1639" s="167">
        <v>2000</v>
      </c>
      <c r="B1639" s="167" t="s">
        <v>243</v>
      </c>
      <c r="C1639" s="167">
        <v>366</v>
      </c>
      <c r="D1639" s="170">
        <v>0</v>
      </c>
      <c r="E1639" s="74" t="str">
        <f t="shared" si="98"/>
        <v>NOTFOUND</v>
      </c>
      <c r="F1639" s="74" t="str">
        <f t="shared" si="94"/>
        <v>NOTFOUND</v>
      </c>
      <c r="G1639" s="74" t="str">
        <f t="shared" si="95"/>
        <v>NOTFOUND</v>
      </c>
      <c r="I1639" s="74" t="str">
        <f t="shared" si="96"/>
        <v>NOTFOUND</v>
      </c>
      <c r="J1639" s="74" t="str">
        <f t="shared" si="97"/>
        <v>NOTFOUND</v>
      </c>
    </row>
    <row r="1640" spans="1:10" s="74" customFormat="1">
      <c r="A1640" s="167">
        <v>2000</v>
      </c>
      <c r="B1640" s="167" t="s">
        <v>244</v>
      </c>
      <c r="C1640" s="167">
        <v>366</v>
      </c>
      <c r="D1640" s="170">
        <v>27.399650000000001</v>
      </c>
      <c r="E1640" s="74" t="str">
        <f t="shared" si="98"/>
        <v>WEL Networks</v>
      </c>
      <c r="F1640" s="74" t="str">
        <f t="shared" ref="F1640:F1703" si="99">IF(ISNA(VLOOKUP(B1640,$A$338:$D$525,2,FALSE)),"NOTFOUND",VLOOKUP(B1640,$A$338:$D$525,2,FALSE))</f>
        <v>Waikato District</v>
      </c>
      <c r="G1640" s="74" t="str">
        <f t="shared" ref="G1640:G1703" si="100">IF(ISNA(VLOOKUP(B1640,$A$338:$D$525,3,FALSE)),"NOTFOUND",VLOOKUP(B1640,$A$338:$D$525,3,FALSE))</f>
        <v>Auckland</v>
      </c>
      <c r="I1640" s="74" t="str">
        <f t="shared" ref="I1640:I1703" si="101">IF(ISNA(VLOOKUP(B1640,$A$338:$E$525,5,FALSE)),"NOTFOUND",(VLOOKUP(B1640,$A$338:$E$525,5,FALSE)))</f>
        <v>Waikato</v>
      </c>
      <c r="J1640" s="74" t="str">
        <f t="shared" ref="J1640:J1703" si="102">IF(ISNA(VLOOKUP(E1640,$A$528:$B$545,2,FALSE)),"NOTFOUND",VLOOKUP(E1640,$A$528:$B$545,2,FALSE))</f>
        <v>NOTFOUND</v>
      </c>
    </row>
    <row r="1641" spans="1:10" s="74" customFormat="1">
      <c r="A1641" s="167">
        <v>2001</v>
      </c>
      <c r="B1641" s="167" t="s">
        <v>244</v>
      </c>
      <c r="C1641" s="167">
        <v>365</v>
      </c>
      <c r="D1641" s="170">
        <v>27.2316</v>
      </c>
      <c r="E1641" s="74" t="str">
        <f t="shared" si="98"/>
        <v>WEL Networks</v>
      </c>
      <c r="F1641" s="74" t="str">
        <f t="shared" si="99"/>
        <v>Waikato District</v>
      </c>
      <c r="G1641" s="74" t="str">
        <f t="shared" si="100"/>
        <v>Auckland</v>
      </c>
      <c r="I1641" s="74" t="str">
        <f t="shared" si="101"/>
        <v>Waikato</v>
      </c>
      <c r="J1641" s="74" t="str">
        <f t="shared" si="102"/>
        <v>NOTFOUND</v>
      </c>
    </row>
    <row r="1642" spans="1:10" s="74" customFormat="1">
      <c r="A1642" s="167">
        <v>2002</v>
      </c>
      <c r="B1642" s="167" t="s">
        <v>244</v>
      </c>
      <c r="C1642" s="167">
        <v>365</v>
      </c>
      <c r="D1642" s="170">
        <v>28.448399999999999</v>
      </c>
      <c r="E1642" s="74" t="str">
        <f t="shared" si="98"/>
        <v>WEL Networks</v>
      </c>
      <c r="F1642" s="74" t="str">
        <f t="shared" si="99"/>
        <v>Waikato District</v>
      </c>
      <c r="G1642" s="74" t="str">
        <f t="shared" si="100"/>
        <v>Auckland</v>
      </c>
      <c r="I1642" s="74" t="str">
        <f t="shared" si="101"/>
        <v>Waikato</v>
      </c>
      <c r="J1642" s="74" t="str">
        <f t="shared" si="102"/>
        <v>NOTFOUND</v>
      </c>
    </row>
    <row r="1643" spans="1:10" s="74" customFormat="1">
      <c r="A1643" s="167">
        <v>2003</v>
      </c>
      <c r="B1643" s="167" t="s">
        <v>244</v>
      </c>
      <c r="C1643" s="167">
        <v>365</v>
      </c>
      <c r="D1643" s="170">
        <v>30.618449999999999</v>
      </c>
      <c r="E1643" s="74" t="str">
        <f t="shared" si="98"/>
        <v>WEL Networks</v>
      </c>
      <c r="F1643" s="74" t="str">
        <f t="shared" si="99"/>
        <v>Waikato District</v>
      </c>
      <c r="G1643" s="74" t="str">
        <f t="shared" si="100"/>
        <v>Auckland</v>
      </c>
      <c r="I1643" s="74" t="str">
        <f t="shared" si="101"/>
        <v>Waikato</v>
      </c>
      <c r="J1643" s="74" t="str">
        <f t="shared" si="102"/>
        <v>NOTFOUND</v>
      </c>
    </row>
    <row r="1644" spans="1:10" s="74" customFormat="1">
      <c r="A1644" s="167">
        <v>2004</v>
      </c>
      <c r="B1644" s="167" t="s">
        <v>244</v>
      </c>
      <c r="C1644" s="167">
        <v>366</v>
      </c>
      <c r="D1644" s="170">
        <v>33.3643</v>
      </c>
      <c r="E1644" s="74" t="str">
        <f t="shared" si="98"/>
        <v>WEL Networks</v>
      </c>
      <c r="F1644" s="74" t="str">
        <f t="shared" si="99"/>
        <v>Waikato District</v>
      </c>
      <c r="G1644" s="74" t="str">
        <f t="shared" si="100"/>
        <v>Auckland</v>
      </c>
      <c r="I1644" s="74" t="str">
        <f t="shared" si="101"/>
        <v>Waikato</v>
      </c>
      <c r="J1644" s="74" t="str">
        <f t="shared" si="102"/>
        <v>NOTFOUND</v>
      </c>
    </row>
    <row r="1645" spans="1:10" s="74" customFormat="1">
      <c r="A1645" s="167">
        <v>2005</v>
      </c>
      <c r="B1645" s="167" t="s">
        <v>244</v>
      </c>
      <c r="C1645" s="167">
        <v>365</v>
      </c>
      <c r="D1645" s="170">
        <v>34.1312</v>
      </c>
      <c r="E1645" s="74" t="str">
        <f t="shared" si="98"/>
        <v>WEL Networks</v>
      </c>
      <c r="F1645" s="74" t="str">
        <f t="shared" si="99"/>
        <v>Waikato District</v>
      </c>
      <c r="G1645" s="74" t="str">
        <f t="shared" si="100"/>
        <v>Auckland</v>
      </c>
      <c r="I1645" s="74" t="str">
        <f t="shared" si="101"/>
        <v>Waikato</v>
      </c>
      <c r="J1645" s="74" t="str">
        <f t="shared" si="102"/>
        <v>NOTFOUND</v>
      </c>
    </row>
    <row r="1646" spans="1:10" s="74" customFormat="1">
      <c r="A1646" s="167">
        <v>2006</v>
      </c>
      <c r="B1646" s="167" t="s">
        <v>244</v>
      </c>
      <c r="C1646" s="167">
        <v>365</v>
      </c>
      <c r="D1646" s="170">
        <v>36.2697</v>
      </c>
      <c r="E1646" s="74" t="str">
        <f t="shared" si="98"/>
        <v>WEL Networks</v>
      </c>
      <c r="F1646" s="74" t="str">
        <f t="shared" si="99"/>
        <v>Waikato District</v>
      </c>
      <c r="G1646" s="74" t="str">
        <f t="shared" si="100"/>
        <v>Auckland</v>
      </c>
      <c r="I1646" s="74" t="str">
        <f t="shared" si="101"/>
        <v>Waikato</v>
      </c>
      <c r="J1646" s="74" t="str">
        <f t="shared" si="102"/>
        <v>NOTFOUND</v>
      </c>
    </row>
    <row r="1647" spans="1:10" s="74" customFormat="1">
      <c r="A1647" s="167">
        <v>2007</v>
      </c>
      <c r="B1647" s="167" t="s">
        <v>244</v>
      </c>
      <c r="C1647" s="167">
        <v>365</v>
      </c>
      <c r="D1647" s="170">
        <v>38.109050000000003</v>
      </c>
      <c r="E1647" s="74" t="str">
        <f t="shared" si="98"/>
        <v>WEL Networks</v>
      </c>
      <c r="F1647" s="74" t="str">
        <f t="shared" si="99"/>
        <v>Waikato District</v>
      </c>
      <c r="G1647" s="74" t="str">
        <f t="shared" si="100"/>
        <v>Auckland</v>
      </c>
      <c r="I1647" s="74" t="str">
        <f t="shared" si="101"/>
        <v>Waikato</v>
      </c>
      <c r="J1647" s="74" t="str">
        <f t="shared" si="102"/>
        <v>NOTFOUND</v>
      </c>
    </row>
    <row r="1648" spans="1:10" s="74" customFormat="1">
      <c r="A1648" s="167">
        <v>2008</v>
      </c>
      <c r="B1648" s="167" t="s">
        <v>244</v>
      </c>
      <c r="C1648" s="167">
        <v>366</v>
      </c>
      <c r="D1648" s="170">
        <v>38.499850000000002</v>
      </c>
      <c r="E1648" s="74" t="str">
        <f t="shared" si="98"/>
        <v>WEL Networks</v>
      </c>
      <c r="F1648" s="74" t="str">
        <f t="shared" si="99"/>
        <v>Waikato District</v>
      </c>
      <c r="G1648" s="74" t="str">
        <f t="shared" si="100"/>
        <v>Auckland</v>
      </c>
      <c r="I1648" s="74" t="str">
        <f t="shared" si="101"/>
        <v>Waikato</v>
      </c>
      <c r="J1648" s="74" t="str">
        <f t="shared" si="102"/>
        <v>NOTFOUND</v>
      </c>
    </row>
    <row r="1649" spans="1:10" s="74" customFormat="1">
      <c r="A1649" s="167">
        <v>2009</v>
      </c>
      <c r="B1649" s="167" t="s">
        <v>244</v>
      </c>
      <c r="C1649" s="167">
        <v>365</v>
      </c>
      <c r="D1649" s="170">
        <v>39.341949999999997</v>
      </c>
      <c r="E1649" s="74" t="str">
        <f t="shared" si="98"/>
        <v>WEL Networks</v>
      </c>
      <c r="F1649" s="74" t="str">
        <f t="shared" si="99"/>
        <v>Waikato District</v>
      </c>
      <c r="G1649" s="74" t="str">
        <f t="shared" si="100"/>
        <v>Auckland</v>
      </c>
      <c r="I1649" s="74" t="str">
        <f t="shared" si="101"/>
        <v>Waikato</v>
      </c>
      <c r="J1649" s="74" t="str">
        <f t="shared" si="102"/>
        <v>NOTFOUND</v>
      </c>
    </row>
    <row r="1650" spans="1:10" s="74" customFormat="1">
      <c r="A1650" s="167">
        <v>2010</v>
      </c>
      <c r="B1650" s="167" t="s">
        <v>244</v>
      </c>
      <c r="C1650" s="167">
        <v>365</v>
      </c>
      <c r="D1650" s="170">
        <v>40.364649999999997</v>
      </c>
      <c r="E1650" s="74" t="str">
        <f t="shared" si="98"/>
        <v>WEL Networks</v>
      </c>
      <c r="F1650" s="74" t="str">
        <f t="shared" si="99"/>
        <v>Waikato District</v>
      </c>
      <c r="G1650" s="74" t="str">
        <f t="shared" si="100"/>
        <v>Auckland</v>
      </c>
      <c r="I1650" s="74" t="str">
        <f t="shared" si="101"/>
        <v>Waikato</v>
      </c>
      <c r="J1650" s="74" t="str">
        <f t="shared" si="102"/>
        <v>NOTFOUND</v>
      </c>
    </row>
    <row r="1651" spans="1:10" s="74" customFormat="1">
      <c r="A1651" s="167">
        <v>2011</v>
      </c>
      <c r="B1651" s="167" t="s">
        <v>244</v>
      </c>
      <c r="C1651" s="167">
        <v>181</v>
      </c>
      <c r="D1651" s="170">
        <v>19.194050000000001</v>
      </c>
      <c r="E1651" s="74" t="str">
        <f t="shared" si="98"/>
        <v>WEL Networks</v>
      </c>
      <c r="F1651" s="74" t="str">
        <f t="shared" si="99"/>
        <v>Waikato District</v>
      </c>
      <c r="G1651" s="74" t="str">
        <f t="shared" si="100"/>
        <v>Auckland</v>
      </c>
      <c r="I1651" s="74" t="str">
        <f t="shared" si="101"/>
        <v>Waikato</v>
      </c>
      <c r="J1651" s="74" t="str">
        <f t="shared" si="102"/>
        <v>NOTFOUND</v>
      </c>
    </row>
    <row r="1652" spans="1:10" s="74" customFormat="1">
      <c r="A1652" s="167">
        <v>2000</v>
      </c>
      <c r="B1652" s="167" t="s">
        <v>245</v>
      </c>
      <c r="C1652" s="167">
        <v>366</v>
      </c>
      <c r="D1652" s="170">
        <v>65.193950000000001</v>
      </c>
      <c r="E1652" s="74" t="str">
        <f t="shared" si="98"/>
        <v>Powerco Ltd</v>
      </c>
      <c r="F1652" s="74" t="str">
        <f t="shared" si="99"/>
        <v>Tararua District</v>
      </c>
      <c r="G1652" s="74" t="str">
        <f t="shared" si="100"/>
        <v>Central</v>
      </c>
      <c r="I1652" s="74" t="str">
        <f t="shared" si="101"/>
        <v>Manawatu-Wanganui</v>
      </c>
      <c r="J1652" s="74" t="str">
        <f t="shared" si="102"/>
        <v>Powerco</v>
      </c>
    </row>
    <row r="1653" spans="1:10" s="74" customFormat="1">
      <c r="A1653" s="167">
        <v>2001</v>
      </c>
      <c r="B1653" s="167" t="s">
        <v>245</v>
      </c>
      <c r="C1653" s="167">
        <v>365</v>
      </c>
      <c r="D1653" s="170">
        <v>65.273750000000007</v>
      </c>
      <c r="E1653" s="74" t="str">
        <f t="shared" si="98"/>
        <v>Powerco Ltd</v>
      </c>
      <c r="F1653" s="74" t="str">
        <f t="shared" si="99"/>
        <v>Tararua District</v>
      </c>
      <c r="G1653" s="74" t="str">
        <f t="shared" si="100"/>
        <v>Central</v>
      </c>
      <c r="I1653" s="74" t="str">
        <f t="shared" si="101"/>
        <v>Manawatu-Wanganui</v>
      </c>
      <c r="J1653" s="74" t="str">
        <f t="shared" si="102"/>
        <v>Powerco</v>
      </c>
    </row>
    <row r="1654" spans="1:10" s="74" customFormat="1">
      <c r="A1654" s="167">
        <v>2002</v>
      </c>
      <c r="B1654" s="167" t="s">
        <v>245</v>
      </c>
      <c r="C1654" s="167">
        <v>365</v>
      </c>
      <c r="D1654" s="170">
        <v>66.535650000000004</v>
      </c>
      <c r="E1654" s="74" t="str">
        <f t="shared" si="98"/>
        <v>Powerco Ltd</v>
      </c>
      <c r="F1654" s="74" t="str">
        <f t="shared" si="99"/>
        <v>Tararua District</v>
      </c>
      <c r="G1654" s="74" t="str">
        <f t="shared" si="100"/>
        <v>Central</v>
      </c>
      <c r="I1654" s="74" t="str">
        <f t="shared" si="101"/>
        <v>Manawatu-Wanganui</v>
      </c>
      <c r="J1654" s="74" t="str">
        <f t="shared" si="102"/>
        <v>Powerco</v>
      </c>
    </row>
    <row r="1655" spans="1:10" s="74" customFormat="1">
      <c r="A1655" s="167">
        <v>2003</v>
      </c>
      <c r="B1655" s="167" t="s">
        <v>245</v>
      </c>
      <c r="C1655" s="167">
        <v>365</v>
      </c>
      <c r="D1655" s="170">
        <v>63.348950000000002</v>
      </c>
      <c r="E1655" s="74" t="str">
        <f t="shared" si="98"/>
        <v>Powerco Ltd</v>
      </c>
      <c r="F1655" s="74" t="str">
        <f t="shared" si="99"/>
        <v>Tararua District</v>
      </c>
      <c r="G1655" s="74" t="str">
        <f t="shared" si="100"/>
        <v>Central</v>
      </c>
      <c r="I1655" s="74" t="str">
        <f t="shared" si="101"/>
        <v>Manawatu-Wanganui</v>
      </c>
      <c r="J1655" s="74" t="str">
        <f t="shared" si="102"/>
        <v>Powerco</v>
      </c>
    </row>
    <row r="1656" spans="1:10" s="74" customFormat="1">
      <c r="A1656" s="167">
        <v>2004</v>
      </c>
      <c r="B1656" s="167" t="s">
        <v>245</v>
      </c>
      <c r="C1656" s="167">
        <v>366</v>
      </c>
      <c r="D1656" s="170">
        <v>64.532399999999996</v>
      </c>
      <c r="E1656" s="74" t="str">
        <f t="shared" si="98"/>
        <v>Powerco Ltd</v>
      </c>
      <c r="F1656" s="74" t="str">
        <f t="shared" si="99"/>
        <v>Tararua District</v>
      </c>
      <c r="G1656" s="74" t="str">
        <f t="shared" si="100"/>
        <v>Central</v>
      </c>
      <c r="I1656" s="74" t="str">
        <f t="shared" si="101"/>
        <v>Manawatu-Wanganui</v>
      </c>
      <c r="J1656" s="74" t="str">
        <f t="shared" si="102"/>
        <v>Powerco</v>
      </c>
    </row>
    <row r="1657" spans="1:10" s="74" customFormat="1">
      <c r="A1657" s="167">
        <v>2005</v>
      </c>
      <c r="B1657" s="167" t="s">
        <v>245</v>
      </c>
      <c r="C1657" s="167">
        <v>365</v>
      </c>
      <c r="D1657" s="170">
        <v>63.050699999999999</v>
      </c>
      <c r="E1657" s="74" t="str">
        <f t="shared" si="98"/>
        <v>Powerco Ltd</v>
      </c>
      <c r="F1657" s="74" t="str">
        <f t="shared" si="99"/>
        <v>Tararua District</v>
      </c>
      <c r="G1657" s="74" t="str">
        <f t="shared" si="100"/>
        <v>Central</v>
      </c>
      <c r="I1657" s="74" t="str">
        <f t="shared" si="101"/>
        <v>Manawatu-Wanganui</v>
      </c>
      <c r="J1657" s="74" t="str">
        <f t="shared" si="102"/>
        <v>Powerco</v>
      </c>
    </row>
    <row r="1658" spans="1:10" s="74" customFormat="1">
      <c r="A1658" s="167">
        <v>2006</v>
      </c>
      <c r="B1658" s="167" t="s">
        <v>245</v>
      </c>
      <c r="C1658" s="167">
        <v>365</v>
      </c>
      <c r="D1658" s="170">
        <v>63.526400000000002</v>
      </c>
      <c r="E1658" s="74" t="str">
        <f t="shared" si="98"/>
        <v>Powerco Ltd</v>
      </c>
      <c r="F1658" s="74" t="str">
        <f t="shared" si="99"/>
        <v>Tararua District</v>
      </c>
      <c r="G1658" s="74" t="str">
        <f t="shared" si="100"/>
        <v>Central</v>
      </c>
      <c r="I1658" s="74" t="str">
        <f t="shared" si="101"/>
        <v>Manawatu-Wanganui</v>
      </c>
      <c r="J1658" s="74" t="str">
        <f t="shared" si="102"/>
        <v>Powerco</v>
      </c>
    </row>
    <row r="1659" spans="1:10" s="74" customFormat="1">
      <c r="A1659" s="167">
        <v>2007</v>
      </c>
      <c r="B1659" s="167" t="s">
        <v>245</v>
      </c>
      <c r="C1659" s="167">
        <v>365</v>
      </c>
      <c r="D1659" s="170">
        <v>61.523949999999999</v>
      </c>
      <c r="E1659" s="74" t="str">
        <f t="shared" si="98"/>
        <v>Powerco Ltd</v>
      </c>
      <c r="F1659" s="74" t="str">
        <f t="shared" si="99"/>
        <v>Tararua District</v>
      </c>
      <c r="G1659" s="74" t="str">
        <f t="shared" si="100"/>
        <v>Central</v>
      </c>
      <c r="I1659" s="74" t="str">
        <f t="shared" si="101"/>
        <v>Manawatu-Wanganui</v>
      </c>
      <c r="J1659" s="74" t="str">
        <f t="shared" si="102"/>
        <v>Powerco</v>
      </c>
    </row>
    <row r="1660" spans="1:10" s="74" customFormat="1">
      <c r="A1660" s="167">
        <v>2008</v>
      </c>
      <c r="B1660" s="167" t="s">
        <v>245</v>
      </c>
      <c r="C1660" s="167">
        <v>366</v>
      </c>
      <c r="D1660" s="170">
        <v>59.009450000000001</v>
      </c>
      <c r="E1660" s="74" t="str">
        <f t="shared" si="98"/>
        <v>Powerco Ltd</v>
      </c>
      <c r="F1660" s="74" t="str">
        <f t="shared" si="99"/>
        <v>Tararua District</v>
      </c>
      <c r="G1660" s="74" t="str">
        <f t="shared" si="100"/>
        <v>Central</v>
      </c>
      <c r="I1660" s="74" t="str">
        <f t="shared" si="101"/>
        <v>Manawatu-Wanganui</v>
      </c>
      <c r="J1660" s="74" t="str">
        <f t="shared" si="102"/>
        <v>Powerco</v>
      </c>
    </row>
    <row r="1661" spans="1:10" s="74" customFormat="1">
      <c r="A1661" s="167">
        <v>2009</v>
      </c>
      <c r="B1661" s="167" t="s">
        <v>245</v>
      </c>
      <c r="C1661" s="167">
        <v>365</v>
      </c>
      <c r="D1661" s="170">
        <v>63.794150000000002</v>
      </c>
      <c r="E1661" s="74" t="str">
        <f t="shared" si="98"/>
        <v>Powerco Ltd</v>
      </c>
      <c r="F1661" s="74" t="str">
        <f t="shared" si="99"/>
        <v>Tararua District</v>
      </c>
      <c r="G1661" s="74" t="str">
        <f t="shared" si="100"/>
        <v>Central</v>
      </c>
      <c r="I1661" s="74" t="str">
        <f t="shared" si="101"/>
        <v>Manawatu-Wanganui</v>
      </c>
      <c r="J1661" s="74" t="str">
        <f t="shared" si="102"/>
        <v>Powerco</v>
      </c>
    </row>
    <row r="1662" spans="1:10" s="74" customFormat="1">
      <c r="A1662" s="167">
        <v>2010</v>
      </c>
      <c r="B1662" s="167" t="s">
        <v>245</v>
      </c>
      <c r="C1662" s="167">
        <v>365</v>
      </c>
      <c r="D1662" s="170">
        <v>63.227849999999997</v>
      </c>
      <c r="E1662" s="74" t="str">
        <f t="shared" si="98"/>
        <v>Powerco Ltd</v>
      </c>
      <c r="F1662" s="74" t="str">
        <f t="shared" si="99"/>
        <v>Tararua District</v>
      </c>
      <c r="G1662" s="74" t="str">
        <f t="shared" si="100"/>
        <v>Central</v>
      </c>
      <c r="I1662" s="74" t="str">
        <f t="shared" si="101"/>
        <v>Manawatu-Wanganui</v>
      </c>
      <c r="J1662" s="74" t="str">
        <f t="shared" si="102"/>
        <v>Powerco</v>
      </c>
    </row>
    <row r="1663" spans="1:10" s="74" customFormat="1">
      <c r="A1663" s="167">
        <v>2011</v>
      </c>
      <c r="B1663" s="167" t="s">
        <v>245</v>
      </c>
      <c r="C1663" s="167">
        <v>181</v>
      </c>
      <c r="D1663" s="170">
        <v>31.3553</v>
      </c>
      <c r="E1663" s="74" t="str">
        <f t="shared" si="98"/>
        <v>Powerco Ltd</v>
      </c>
      <c r="F1663" s="74" t="str">
        <f t="shared" si="99"/>
        <v>Tararua District</v>
      </c>
      <c r="G1663" s="74" t="str">
        <f t="shared" si="100"/>
        <v>Central</v>
      </c>
      <c r="I1663" s="74" t="str">
        <f t="shared" si="101"/>
        <v>Manawatu-Wanganui</v>
      </c>
      <c r="J1663" s="74" t="str">
        <f t="shared" si="102"/>
        <v>Powerco</v>
      </c>
    </row>
    <row r="1664" spans="1:10" s="74" customFormat="1">
      <c r="A1664" s="167">
        <v>2000</v>
      </c>
      <c r="B1664" s="167" t="s">
        <v>246</v>
      </c>
      <c r="C1664" s="167">
        <v>366</v>
      </c>
      <c r="D1664" s="170">
        <v>154.62555</v>
      </c>
      <c r="E1664" s="74" t="str">
        <f t="shared" si="98"/>
        <v>ElectraLines</v>
      </c>
      <c r="F1664" s="74" t="str">
        <f t="shared" si="99"/>
        <v>Horowhenua District</v>
      </c>
      <c r="G1664" s="74" t="str">
        <f t="shared" si="100"/>
        <v>Central</v>
      </c>
      <c r="I1664" s="74" t="str">
        <f t="shared" si="101"/>
        <v>Manawatu-Wanganui</v>
      </c>
      <c r="J1664" s="74" t="str">
        <f t="shared" si="102"/>
        <v>NOTFOUND</v>
      </c>
    </row>
    <row r="1665" spans="1:10" s="74" customFormat="1">
      <c r="A1665" s="167">
        <v>2001</v>
      </c>
      <c r="B1665" s="167" t="s">
        <v>246</v>
      </c>
      <c r="C1665" s="167">
        <v>365</v>
      </c>
      <c r="D1665" s="170">
        <v>154.4982</v>
      </c>
      <c r="E1665" s="74" t="str">
        <f t="shared" si="98"/>
        <v>ElectraLines</v>
      </c>
      <c r="F1665" s="74" t="str">
        <f t="shared" si="99"/>
        <v>Horowhenua District</v>
      </c>
      <c r="G1665" s="74" t="str">
        <f t="shared" si="100"/>
        <v>Central</v>
      </c>
      <c r="I1665" s="74" t="str">
        <f t="shared" si="101"/>
        <v>Manawatu-Wanganui</v>
      </c>
      <c r="J1665" s="74" t="str">
        <f t="shared" si="102"/>
        <v>NOTFOUND</v>
      </c>
    </row>
    <row r="1666" spans="1:10" s="74" customFormat="1">
      <c r="A1666" s="167">
        <v>2002</v>
      </c>
      <c r="B1666" s="167" t="s">
        <v>246</v>
      </c>
      <c r="C1666" s="167">
        <v>365</v>
      </c>
      <c r="D1666" s="170">
        <v>156.47909999999999</v>
      </c>
      <c r="E1666" s="74" t="str">
        <f t="shared" si="98"/>
        <v>ElectraLines</v>
      </c>
      <c r="F1666" s="74" t="str">
        <f t="shared" si="99"/>
        <v>Horowhenua District</v>
      </c>
      <c r="G1666" s="74" t="str">
        <f t="shared" si="100"/>
        <v>Central</v>
      </c>
      <c r="I1666" s="74" t="str">
        <f t="shared" si="101"/>
        <v>Manawatu-Wanganui</v>
      </c>
      <c r="J1666" s="74" t="str">
        <f t="shared" si="102"/>
        <v>NOTFOUND</v>
      </c>
    </row>
    <row r="1667" spans="1:10" s="74" customFormat="1">
      <c r="A1667" s="167">
        <v>2003</v>
      </c>
      <c r="B1667" s="167" t="s">
        <v>246</v>
      </c>
      <c r="C1667" s="167">
        <v>365</v>
      </c>
      <c r="D1667" s="170">
        <v>155.40395000000001</v>
      </c>
      <c r="E1667" s="74" t="str">
        <f t="shared" si="98"/>
        <v>ElectraLines</v>
      </c>
      <c r="F1667" s="74" t="str">
        <f t="shared" si="99"/>
        <v>Horowhenua District</v>
      </c>
      <c r="G1667" s="74" t="str">
        <f t="shared" si="100"/>
        <v>Central</v>
      </c>
      <c r="I1667" s="74" t="str">
        <f t="shared" si="101"/>
        <v>Manawatu-Wanganui</v>
      </c>
      <c r="J1667" s="74" t="str">
        <f t="shared" si="102"/>
        <v>NOTFOUND</v>
      </c>
    </row>
    <row r="1668" spans="1:10" s="74" customFormat="1">
      <c r="A1668" s="167">
        <v>2004</v>
      </c>
      <c r="B1668" s="167" t="s">
        <v>246</v>
      </c>
      <c r="C1668" s="167">
        <v>366</v>
      </c>
      <c r="D1668" s="170">
        <v>163.28684999999999</v>
      </c>
      <c r="E1668" s="74" t="str">
        <f t="shared" si="98"/>
        <v>ElectraLines</v>
      </c>
      <c r="F1668" s="74" t="str">
        <f t="shared" si="99"/>
        <v>Horowhenua District</v>
      </c>
      <c r="G1668" s="74" t="str">
        <f t="shared" si="100"/>
        <v>Central</v>
      </c>
      <c r="I1668" s="74" t="str">
        <f t="shared" si="101"/>
        <v>Manawatu-Wanganui</v>
      </c>
      <c r="J1668" s="74" t="str">
        <f t="shared" si="102"/>
        <v>NOTFOUND</v>
      </c>
    </row>
    <row r="1669" spans="1:10" s="74" customFormat="1">
      <c r="A1669" s="167">
        <v>2005</v>
      </c>
      <c r="B1669" s="167" t="s">
        <v>246</v>
      </c>
      <c r="C1669" s="167">
        <v>365</v>
      </c>
      <c r="D1669" s="170">
        <v>162.74</v>
      </c>
      <c r="E1669" s="74" t="str">
        <f t="shared" si="98"/>
        <v>ElectraLines</v>
      </c>
      <c r="F1669" s="74" t="str">
        <f t="shared" si="99"/>
        <v>Horowhenua District</v>
      </c>
      <c r="G1669" s="74" t="str">
        <f t="shared" si="100"/>
        <v>Central</v>
      </c>
      <c r="I1669" s="74" t="str">
        <f t="shared" si="101"/>
        <v>Manawatu-Wanganui</v>
      </c>
      <c r="J1669" s="74" t="str">
        <f t="shared" si="102"/>
        <v>NOTFOUND</v>
      </c>
    </row>
    <row r="1670" spans="1:10" s="74" customFormat="1">
      <c r="A1670" s="167">
        <v>2006</v>
      </c>
      <c r="B1670" s="167" t="s">
        <v>246</v>
      </c>
      <c r="C1670" s="167">
        <v>365</v>
      </c>
      <c r="D1670" s="170">
        <v>170.4128</v>
      </c>
      <c r="E1670" s="74" t="str">
        <f t="shared" si="98"/>
        <v>ElectraLines</v>
      </c>
      <c r="F1670" s="74" t="str">
        <f t="shared" si="99"/>
        <v>Horowhenua District</v>
      </c>
      <c r="G1670" s="74" t="str">
        <f t="shared" si="100"/>
        <v>Central</v>
      </c>
      <c r="I1670" s="74" t="str">
        <f t="shared" si="101"/>
        <v>Manawatu-Wanganui</v>
      </c>
      <c r="J1670" s="74" t="str">
        <f t="shared" si="102"/>
        <v>NOTFOUND</v>
      </c>
    </row>
    <row r="1671" spans="1:10" s="74" customFormat="1">
      <c r="A1671" s="167">
        <v>2007</v>
      </c>
      <c r="B1671" s="167" t="s">
        <v>246</v>
      </c>
      <c r="C1671" s="167">
        <v>365</v>
      </c>
      <c r="D1671" s="170">
        <v>171.24844999999999</v>
      </c>
      <c r="E1671" s="74" t="str">
        <f t="shared" si="98"/>
        <v>ElectraLines</v>
      </c>
      <c r="F1671" s="74" t="str">
        <f t="shared" si="99"/>
        <v>Horowhenua District</v>
      </c>
      <c r="G1671" s="74" t="str">
        <f t="shared" si="100"/>
        <v>Central</v>
      </c>
      <c r="I1671" s="74" t="str">
        <f t="shared" si="101"/>
        <v>Manawatu-Wanganui</v>
      </c>
      <c r="J1671" s="74" t="str">
        <f t="shared" si="102"/>
        <v>NOTFOUND</v>
      </c>
    </row>
    <row r="1672" spans="1:10" s="74" customFormat="1">
      <c r="A1672" s="167">
        <v>2008</v>
      </c>
      <c r="B1672" s="167" t="s">
        <v>246</v>
      </c>
      <c r="C1672" s="167">
        <v>366</v>
      </c>
      <c r="D1672" s="170">
        <v>174.58674999999999</v>
      </c>
      <c r="E1672" s="74" t="str">
        <f t="shared" si="98"/>
        <v>ElectraLines</v>
      </c>
      <c r="F1672" s="74" t="str">
        <f t="shared" si="99"/>
        <v>Horowhenua District</v>
      </c>
      <c r="G1672" s="74" t="str">
        <f t="shared" si="100"/>
        <v>Central</v>
      </c>
      <c r="I1672" s="74" t="str">
        <f t="shared" si="101"/>
        <v>Manawatu-Wanganui</v>
      </c>
      <c r="J1672" s="74" t="str">
        <f t="shared" si="102"/>
        <v>NOTFOUND</v>
      </c>
    </row>
    <row r="1673" spans="1:10" s="74" customFormat="1">
      <c r="A1673" s="167">
        <v>2009</v>
      </c>
      <c r="B1673" s="167" t="s">
        <v>246</v>
      </c>
      <c r="C1673" s="167">
        <v>365</v>
      </c>
      <c r="D1673" s="170">
        <v>175.2045</v>
      </c>
      <c r="E1673" s="74" t="str">
        <f t="shared" si="98"/>
        <v>ElectraLines</v>
      </c>
      <c r="F1673" s="74" t="str">
        <f t="shared" si="99"/>
        <v>Horowhenua District</v>
      </c>
      <c r="G1673" s="74" t="str">
        <f t="shared" si="100"/>
        <v>Central</v>
      </c>
      <c r="I1673" s="74" t="str">
        <f t="shared" si="101"/>
        <v>Manawatu-Wanganui</v>
      </c>
      <c r="J1673" s="74" t="str">
        <f t="shared" si="102"/>
        <v>NOTFOUND</v>
      </c>
    </row>
    <row r="1674" spans="1:10" s="74" customFormat="1">
      <c r="A1674" s="167">
        <v>2010</v>
      </c>
      <c r="B1674" s="167" t="s">
        <v>246</v>
      </c>
      <c r="C1674" s="167">
        <v>365</v>
      </c>
      <c r="D1674" s="170">
        <v>176.892</v>
      </c>
      <c r="E1674" s="74" t="str">
        <f t="shared" si="98"/>
        <v>ElectraLines</v>
      </c>
      <c r="F1674" s="74" t="str">
        <f t="shared" si="99"/>
        <v>Horowhenua District</v>
      </c>
      <c r="G1674" s="74" t="str">
        <f t="shared" si="100"/>
        <v>Central</v>
      </c>
      <c r="I1674" s="74" t="str">
        <f t="shared" si="101"/>
        <v>Manawatu-Wanganui</v>
      </c>
      <c r="J1674" s="74" t="str">
        <f t="shared" si="102"/>
        <v>NOTFOUND</v>
      </c>
    </row>
    <row r="1675" spans="1:10" s="74" customFormat="1">
      <c r="A1675" s="167">
        <v>2011</v>
      </c>
      <c r="B1675" s="167" t="s">
        <v>246</v>
      </c>
      <c r="C1675" s="167">
        <v>181</v>
      </c>
      <c r="D1675" s="170">
        <v>86.010750000000002</v>
      </c>
      <c r="E1675" s="74" t="str">
        <f t="shared" si="98"/>
        <v>ElectraLines</v>
      </c>
      <c r="F1675" s="74" t="str">
        <f t="shared" si="99"/>
        <v>Horowhenua District</v>
      </c>
      <c r="G1675" s="74" t="str">
        <f t="shared" si="100"/>
        <v>Central</v>
      </c>
      <c r="I1675" s="74" t="str">
        <f t="shared" si="101"/>
        <v>Manawatu-Wanganui</v>
      </c>
      <c r="J1675" s="74" t="str">
        <f t="shared" si="102"/>
        <v>NOTFOUND</v>
      </c>
    </row>
    <row r="1676" spans="1:10" s="74" customFormat="1">
      <c r="A1676" s="167">
        <v>2000</v>
      </c>
      <c r="B1676" s="167" t="s">
        <v>247</v>
      </c>
      <c r="C1676" s="167">
        <v>366</v>
      </c>
      <c r="D1676" s="170">
        <v>95.214399999999998</v>
      </c>
      <c r="E1676" s="74" t="str">
        <f t="shared" si="98"/>
        <v>Wellington Electricity Lines Limited</v>
      </c>
      <c r="F1676" s="74" t="str">
        <f t="shared" si="99"/>
        <v>Lower Hutt City</v>
      </c>
      <c r="G1676" s="74" t="str">
        <f t="shared" si="100"/>
        <v>Wellington</v>
      </c>
      <c r="I1676" s="74" t="str">
        <f t="shared" si="101"/>
        <v>Wellington</v>
      </c>
      <c r="J1676" s="74" t="str">
        <f t="shared" si="102"/>
        <v>Wellington Electricity</v>
      </c>
    </row>
    <row r="1677" spans="1:10" s="74" customFormat="1">
      <c r="A1677" s="167">
        <v>2001</v>
      </c>
      <c r="B1677" s="167" t="s">
        <v>247</v>
      </c>
      <c r="C1677" s="167">
        <v>365</v>
      </c>
      <c r="D1677" s="170">
        <v>95.038600000000002</v>
      </c>
      <c r="E1677" s="74" t="str">
        <f t="shared" si="98"/>
        <v>Wellington Electricity Lines Limited</v>
      </c>
      <c r="F1677" s="74" t="str">
        <f t="shared" si="99"/>
        <v>Lower Hutt City</v>
      </c>
      <c r="G1677" s="74" t="str">
        <f t="shared" si="100"/>
        <v>Wellington</v>
      </c>
      <c r="I1677" s="74" t="str">
        <f t="shared" si="101"/>
        <v>Wellington</v>
      </c>
      <c r="J1677" s="74" t="str">
        <f t="shared" si="102"/>
        <v>Wellington Electricity</v>
      </c>
    </row>
    <row r="1678" spans="1:10" s="74" customFormat="1">
      <c r="A1678" s="167">
        <v>2002</v>
      </c>
      <c r="B1678" s="167" t="s">
        <v>247</v>
      </c>
      <c r="C1678" s="167">
        <v>365</v>
      </c>
      <c r="D1678" s="170">
        <v>96.697800000000001</v>
      </c>
      <c r="E1678" s="74" t="str">
        <f t="shared" si="98"/>
        <v>Wellington Electricity Lines Limited</v>
      </c>
      <c r="F1678" s="74" t="str">
        <f t="shared" si="99"/>
        <v>Lower Hutt City</v>
      </c>
      <c r="G1678" s="74" t="str">
        <f t="shared" si="100"/>
        <v>Wellington</v>
      </c>
      <c r="I1678" s="74" t="str">
        <f t="shared" si="101"/>
        <v>Wellington</v>
      </c>
      <c r="J1678" s="74" t="str">
        <f t="shared" si="102"/>
        <v>Wellington Electricity</v>
      </c>
    </row>
    <row r="1679" spans="1:10" s="74" customFormat="1">
      <c r="A1679" s="167">
        <v>2003</v>
      </c>
      <c r="B1679" s="167" t="s">
        <v>247</v>
      </c>
      <c r="C1679" s="167">
        <v>365</v>
      </c>
      <c r="D1679" s="170">
        <v>95.68965</v>
      </c>
      <c r="E1679" s="74" t="str">
        <f t="shared" si="98"/>
        <v>Wellington Electricity Lines Limited</v>
      </c>
      <c r="F1679" s="74" t="str">
        <f t="shared" si="99"/>
        <v>Lower Hutt City</v>
      </c>
      <c r="G1679" s="74" t="str">
        <f t="shared" si="100"/>
        <v>Wellington</v>
      </c>
      <c r="I1679" s="74" t="str">
        <f t="shared" si="101"/>
        <v>Wellington</v>
      </c>
      <c r="J1679" s="74" t="str">
        <f t="shared" si="102"/>
        <v>Wellington Electricity</v>
      </c>
    </row>
    <row r="1680" spans="1:10" s="74" customFormat="1">
      <c r="A1680" s="167">
        <v>2004</v>
      </c>
      <c r="B1680" s="167" t="s">
        <v>247</v>
      </c>
      <c r="C1680" s="167">
        <v>366</v>
      </c>
      <c r="D1680" s="170">
        <v>102.29040000000001</v>
      </c>
      <c r="E1680" s="74" t="str">
        <f t="shared" si="98"/>
        <v>Wellington Electricity Lines Limited</v>
      </c>
      <c r="F1680" s="74" t="str">
        <f t="shared" si="99"/>
        <v>Lower Hutt City</v>
      </c>
      <c r="G1680" s="74" t="str">
        <f t="shared" si="100"/>
        <v>Wellington</v>
      </c>
      <c r="I1680" s="74" t="str">
        <f t="shared" si="101"/>
        <v>Wellington</v>
      </c>
      <c r="J1680" s="74" t="str">
        <f t="shared" si="102"/>
        <v>Wellington Electricity</v>
      </c>
    </row>
    <row r="1681" spans="1:10" s="74" customFormat="1">
      <c r="A1681" s="167">
        <v>2005</v>
      </c>
      <c r="B1681" s="167" t="s">
        <v>247</v>
      </c>
      <c r="C1681" s="167">
        <v>365</v>
      </c>
      <c r="D1681" s="170">
        <v>94.933049999999994</v>
      </c>
      <c r="E1681" s="74" t="str">
        <f t="shared" si="98"/>
        <v>Wellington Electricity Lines Limited</v>
      </c>
      <c r="F1681" s="74" t="str">
        <f t="shared" si="99"/>
        <v>Lower Hutt City</v>
      </c>
      <c r="G1681" s="74" t="str">
        <f t="shared" si="100"/>
        <v>Wellington</v>
      </c>
      <c r="I1681" s="74" t="str">
        <f t="shared" si="101"/>
        <v>Wellington</v>
      </c>
      <c r="J1681" s="74" t="str">
        <f t="shared" si="102"/>
        <v>Wellington Electricity</v>
      </c>
    </row>
    <row r="1682" spans="1:10" s="74" customFormat="1">
      <c r="A1682" s="167">
        <v>2006</v>
      </c>
      <c r="B1682" s="167" t="s">
        <v>247</v>
      </c>
      <c r="C1682" s="167">
        <v>365</v>
      </c>
      <c r="D1682" s="170">
        <v>112.51655</v>
      </c>
      <c r="E1682" s="74" t="str">
        <f t="shared" si="98"/>
        <v>Wellington Electricity Lines Limited</v>
      </c>
      <c r="F1682" s="74" t="str">
        <f t="shared" si="99"/>
        <v>Lower Hutt City</v>
      </c>
      <c r="G1682" s="74" t="str">
        <f t="shared" si="100"/>
        <v>Wellington</v>
      </c>
      <c r="I1682" s="74" t="str">
        <f t="shared" si="101"/>
        <v>Wellington</v>
      </c>
      <c r="J1682" s="74" t="str">
        <f t="shared" si="102"/>
        <v>Wellington Electricity</v>
      </c>
    </row>
    <row r="1683" spans="1:10" s="74" customFormat="1">
      <c r="A1683" s="167">
        <v>2007</v>
      </c>
      <c r="B1683" s="167" t="s">
        <v>247</v>
      </c>
      <c r="C1683" s="167">
        <v>365</v>
      </c>
      <c r="D1683" s="170">
        <v>118.36194999999999</v>
      </c>
      <c r="E1683" s="74" t="str">
        <f t="shared" si="98"/>
        <v>Wellington Electricity Lines Limited</v>
      </c>
      <c r="F1683" s="74" t="str">
        <f t="shared" si="99"/>
        <v>Lower Hutt City</v>
      </c>
      <c r="G1683" s="74" t="str">
        <f t="shared" si="100"/>
        <v>Wellington</v>
      </c>
      <c r="I1683" s="74" t="str">
        <f t="shared" si="101"/>
        <v>Wellington</v>
      </c>
      <c r="J1683" s="74" t="str">
        <f t="shared" si="102"/>
        <v>Wellington Electricity</v>
      </c>
    </row>
    <row r="1684" spans="1:10" s="74" customFormat="1">
      <c r="A1684" s="167">
        <v>2008</v>
      </c>
      <c r="B1684" s="167" t="s">
        <v>247</v>
      </c>
      <c r="C1684" s="167">
        <v>366</v>
      </c>
      <c r="D1684" s="170">
        <v>120.0715</v>
      </c>
      <c r="E1684" s="74" t="str">
        <f t="shared" si="98"/>
        <v>Wellington Electricity Lines Limited</v>
      </c>
      <c r="F1684" s="74" t="str">
        <f t="shared" si="99"/>
        <v>Lower Hutt City</v>
      </c>
      <c r="G1684" s="74" t="str">
        <f t="shared" si="100"/>
        <v>Wellington</v>
      </c>
      <c r="I1684" s="74" t="str">
        <f t="shared" si="101"/>
        <v>Wellington</v>
      </c>
      <c r="J1684" s="74" t="str">
        <f t="shared" si="102"/>
        <v>Wellington Electricity</v>
      </c>
    </row>
    <row r="1685" spans="1:10" s="74" customFormat="1">
      <c r="A1685" s="167">
        <v>2009</v>
      </c>
      <c r="B1685" s="167" t="s">
        <v>247</v>
      </c>
      <c r="C1685" s="167">
        <v>365</v>
      </c>
      <c r="D1685" s="170">
        <v>119.92910000000001</v>
      </c>
      <c r="E1685" s="74" t="str">
        <f t="shared" si="98"/>
        <v>Wellington Electricity Lines Limited</v>
      </c>
      <c r="F1685" s="74" t="str">
        <f t="shared" si="99"/>
        <v>Lower Hutt City</v>
      </c>
      <c r="G1685" s="74" t="str">
        <f t="shared" si="100"/>
        <v>Wellington</v>
      </c>
      <c r="I1685" s="74" t="str">
        <f t="shared" si="101"/>
        <v>Wellington</v>
      </c>
      <c r="J1685" s="74" t="str">
        <f t="shared" si="102"/>
        <v>Wellington Electricity</v>
      </c>
    </row>
    <row r="1686" spans="1:10" s="74" customFormat="1">
      <c r="A1686" s="167">
        <v>2010</v>
      </c>
      <c r="B1686" s="167" t="s">
        <v>247</v>
      </c>
      <c r="C1686" s="167">
        <v>365</v>
      </c>
      <c r="D1686" s="170">
        <v>117.31935</v>
      </c>
      <c r="E1686" s="74" t="str">
        <f t="shared" si="98"/>
        <v>Wellington Electricity Lines Limited</v>
      </c>
      <c r="F1686" s="74" t="str">
        <f t="shared" si="99"/>
        <v>Lower Hutt City</v>
      </c>
      <c r="G1686" s="74" t="str">
        <f t="shared" si="100"/>
        <v>Wellington</v>
      </c>
      <c r="I1686" s="74" t="str">
        <f t="shared" si="101"/>
        <v>Wellington</v>
      </c>
      <c r="J1686" s="74" t="str">
        <f t="shared" si="102"/>
        <v>Wellington Electricity</v>
      </c>
    </row>
    <row r="1687" spans="1:10" s="74" customFormat="1">
      <c r="A1687" s="167">
        <v>2011</v>
      </c>
      <c r="B1687" s="167" t="s">
        <v>247</v>
      </c>
      <c r="C1687" s="167">
        <v>181</v>
      </c>
      <c r="D1687" s="170">
        <v>55.663899999999998</v>
      </c>
      <c r="E1687" s="74" t="str">
        <f t="shared" si="98"/>
        <v>Wellington Electricity Lines Limited</v>
      </c>
      <c r="F1687" s="74" t="str">
        <f t="shared" si="99"/>
        <v>Lower Hutt City</v>
      </c>
      <c r="G1687" s="74" t="str">
        <f t="shared" si="100"/>
        <v>Wellington</v>
      </c>
      <c r="I1687" s="74" t="str">
        <f t="shared" si="101"/>
        <v>Wellington</v>
      </c>
      <c r="J1687" s="74" t="str">
        <f t="shared" si="102"/>
        <v>Wellington Electricity</v>
      </c>
    </row>
    <row r="1688" spans="1:10" s="74" customFormat="1">
      <c r="A1688" s="167">
        <v>2000</v>
      </c>
      <c r="B1688" s="167" t="s">
        <v>248</v>
      </c>
      <c r="C1688" s="167">
        <v>366</v>
      </c>
      <c r="D1688" s="170">
        <v>191.86335</v>
      </c>
      <c r="E1688" s="74" t="str">
        <f t="shared" si="98"/>
        <v>Wellington Electricity Lines Limited</v>
      </c>
      <c r="F1688" s="74" t="str">
        <f t="shared" si="99"/>
        <v>Lower Hutt City</v>
      </c>
      <c r="G1688" s="74" t="str">
        <f t="shared" si="100"/>
        <v>Wellington</v>
      </c>
      <c r="I1688" s="74" t="str">
        <f t="shared" si="101"/>
        <v>Wellington</v>
      </c>
      <c r="J1688" s="74" t="str">
        <f t="shared" si="102"/>
        <v>Wellington Electricity</v>
      </c>
    </row>
    <row r="1689" spans="1:10" s="74" customFormat="1">
      <c r="A1689" s="167">
        <v>2001</v>
      </c>
      <c r="B1689" s="167" t="s">
        <v>248</v>
      </c>
      <c r="C1689" s="167">
        <v>365</v>
      </c>
      <c r="D1689" s="170">
        <v>190.7251</v>
      </c>
      <c r="E1689" s="74" t="str">
        <f t="shared" si="98"/>
        <v>Wellington Electricity Lines Limited</v>
      </c>
      <c r="F1689" s="74" t="str">
        <f t="shared" si="99"/>
        <v>Lower Hutt City</v>
      </c>
      <c r="G1689" s="74" t="str">
        <f t="shared" si="100"/>
        <v>Wellington</v>
      </c>
      <c r="I1689" s="74" t="str">
        <f t="shared" si="101"/>
        <v>Wellington</v>
      </c>
      <c r="J1689" s="74" t="str">
        <f t="shared" si="102"/>
        <v>Wellington Electricity</v>
      </c>
    </row>
    <row r="1690" spans="1:10" s="74" customFormat="1">
      <c r="A1690" s="167">
        <v>2002</v>
      </c>
      <c r="B1690" s="167" t="s">
        <v>248</v>
      </c>
      <c r="C1690" s="167">
        <v>365</v>
      </c>
      <c r="D1690" s="170">
        <v>194.56854999999999</v>
      </c>
      <c r="E1690" s="74" t="str">
        <f t="shared" si="98"/>
        <v>Wellington Electricity Lines Limited</v>
      </c>
      <c r="F1690" s="74" t="str">
        <f t="shared" si="99"/>
        <v>Lower Hutt City</v>
      </c>
      <c r="G1690" s="74" t="str">
        <f t="shared" si="100"/>
        <v>Wellington</v>
      </c>
      <c r="I1690" s="74" t="str">
        <f t="shared" si="101"/>
        <v>Wellington</v>
      </c>
      <c r="J1690" s="74" t="str">
        <f t="shared" si="102"/>
        <v>Wellington Electricity</v>
      </c>
    </row>
    <row r="1691" spans="1:10" s="74" customFormat="1">
      <c r="A1691" s="167">
        <v>2003</v>
      </c>
      <c r="B1691" s="167" t="s">
        <v>248</v>
      </c>
      <c r="C1691" s="167">
        <v>365</v>
      </c>
      <c r="D1691" s="170">
        <v>191.43015</v>
      </c>
      <c r="E1691" s="74" t="str">
        <f t="shared" ref="E1691:E1754" si="103">IF(ISNA(VLOOKUP(B1691,$A$338:$D$525,4,FALSE)),"NOTFOUND",VLOOKUP(B1691,$A$338:$D$525,4,FALSE))</f>
        <v>Wellington Electricity Lines Limited</v>
      </c>
      <c r="F1691" s="74" t="str">
        <f t="shared" si="99"/>
        <v>Lower Hutt City</v>
      </c>
      <c r="G1691" s="74" t="str">
        <f t="shared" si="100"/>
        <v>Wellington</v>
      </c>
      <c r="I1691" s="74" t="str">
        <f t="shared" si="101"/>
        <v>Wellington</v>
      </c>
      <c r="J1691" s="74" t="str">
        <f t="shared" si="102"/>
        <v>Wellington Electricity</v>
      </c>
    </row>
    <row r="1692" spans="1:10" s="74" customFormat="1">
      <c r="A1692" s="167">
        <v>2004</v>
      </c>
      <c r="B1692" s="167" t="s">
        <v>248</v>
      </c>
      <c r="C1692" s="167">
        <v>366</v>
      </c>
      <c r="D1692" s="170">
        <v>190.36744999999999</v>
      </c>
      <c r="E1692" s="74" t="str">
        <f t="shared" si="103"/>
        <v>Wellington Electricity Lines Limited</v>
      </c>
      <c r="F1692" s="74" t="str">
        <f t="shared" si="99"/>
        <v>Lower Hutt City</v>
      </c>
      <c r="G1692" s="74" t="str">
        <f t="shared" si="100"/>
        <v>Wellington</v>
      </c>
      <c r="I1692" s="74" t="str">
        <f t="shared" si="101"/>
        <v>Wellington</v>
      </c>
      <c r="J1692" s="74" t="str">
        <f t="shared" si="102"/>
        <v>Wellington Electricity</v>
      </c>
    </row>
    <row r="1693" spans="1:10" s="74" customFormat="1">
      <c r="A1693" s="167">
        <v>2005</v>
      </c>
      <c r="B1693" s="167" t="s">
        <v>248</v>
      </c>
      <c r="C1693" s="167">
        <v>365</v>
      </c>
      <c r="D1693" s="170">
        <v>191.10059999999999</v>
      </c>
      <c r="E1693" s="74" t="str">
        <f t="shared" si="103"/>
        <v>Wellington Electricity Lines Limited</v>
      </c>
      <c r="F1693" s="74" t="str">
        <f t="shared" si="99"/>
        <v>Lower Hutt City</v>
      </c>
      <c r="G1693" s="74" t="str">
        <f t="shared" si="100"/>
        <v>Wellington</v>
      </c>
      <c r="I1693" s="74" t="str">
        <f t="shared" si="101"/>
        <v>Wellington</v>
      </c>
      <c r="J1693" s="74" t="str">
        <f t="shared" si="102"/>
        <v>Wellington Electricity</v>
      </c>
    </row>
    <row r="1694" spans="1:10" s="74" customFormat="1">
      <c r="A1694" s="167">
        <v>2006</v>
      </c>
      <c r="B1694" s="167" t="s">
        <v>248</v>
      </c>
      <c r="C1694" s="167">
        <v>365</v>
      </c>
      <c r="D1694" s="170">
        <v>201.56985</v>
      </c>
      <c r="E1694" s="74" t="str">
        <f t="shared" si="103"/>
        <v>Wellington Electricity Lines Limited</v>
      </c>
      <c r="F1694" s="74" t="str">
        <f t="shared" si="99"/>
        <v>Lower Hutt City</v>
      </c>
      <c r="G1694" s="74" t="str">
        <f t="shared" si="100"/>
        <v>Wellington</v>
      </c>
      <c r="I1694" s="74" t="str">
        <f t="shared" si="101"/>
        <v>Wellington</v>
      </c>
      <c r="J1694" s="74" t="str">
        <f t="shared" si="102"/>
        <v>Wellington Electricity</v>
      </c>
    </row>
    <row r="1695" spans="1:10" s="74" customFormat="1">
      <c r="A1695" s="167">
        <v>2007</v>
      </c>
      <c r="B1695" s="167" t="s">
        <v>248</v>
      </c>
      <c r="C1695" s="167">
        <v>365</v>
      </c>
      <c r="D1695" s="170">
        <v>190.9837</v>
      </c>
      <c r="E1695" s="74" t="str">
        <f t="shared" si="103"/>
        <v>Wellington Electricity Lines Limited</v>
      </c>
      <c r="F1695" s="74" t="str">
        <f t="shared" si="99"/>
        <v>Lower Hutt City</v>
      </c>
      <c r="G1695" s="74" t="str">
        <f t="shared" si="100"/>
        <v>Wellington</v>
      </c>
      <c r="I1695" s="74" t="str">
        <f t="shared" si="101"/>
        <v>Wellington</v>
      </c>
      <c r="J1695" s="74" t="str">
        <f t="shared" si="102"/>
        <v>Wellington Electricity</v>
      </c>
    </row>
    <row r="1696" spans="1:10" s="74" customFormat="1">
      <c r="A1696" s="167">
        <v>2008</v>
      </c>
      <c r="B1696" s="167" t="s">
        <v>248</v>
      </c>
      <c r="C1696" s="167">
        <v>366</v>
      </c>
      <c r="D1696" s="170">
        <v>190.70235</v>
      </c>
      <c r="E1696" s="74" t="str">
        <f t="shared" si="103"/>
        <v>Wellington Electricity Lines Limited</v>
      </c>
      <c r="F1696" s="74" t="str">
        <f t="shared" si="99"/>
        <v>Lower Hutt City</v>
      </c>
      <c r="G1696" s="74" t="str">
        <f t="shared" si="100"/>
        <v>Wellington</v>
      </c>
      <c r="I1696" s="74" t="str">
        <f t="shared" si="101"/>
        <v>Wellington</v>
      </c>
      <c r="J1696" s="74" t="str">
        <f t="shared" si="102"/>
        <v>Wellington Electricity</v>
      </c>
    </row>
    <row r="1697" spans="1:10" s="74" customFormat="1">
      <c r="A1697" s="167">
        <v>2009</v>
      </c>
      <c r="B1697" s="167" t="s">
        <v>248</v>
      </c>
      <c r="C1697" s="167">
        <v>365</v>
      </c>
      <c r="D1697" s="170">
        <v>194.0523</v>
      </c>
      <c r="E1697" s="74" t="str">
        <f t="shared" si="103"/>
        <v>Wellington Electricity Lines Limited</v>
      </c>
      <c r="F1697" s="74" t="str">
        <f t="shared" si="99"/>
        <v>Lower Hutt City</v>
      </c>
      <c r="G1697" s="74" t="str">
        <f t="shared" si="100"/>
        <v>Wellington</v>
      </c>
      <c r="I1697" s="74" t="str">
        <f t="shared" si="101"/>
        <v>Wellington</v>
      </c>
      <c r="J1697" s="74" t="str">
        <f t="shared" si="102"/>
        <v>Wellington Electricity</v>
      </c>
    </row>
    <row r="1698" spans="1:10" s="74" customFormat="1">
      <c r="A1698" s="167">
        <v>2010</v>
      </c>
      <c r="B1698" s="167" t="s">
        <v>248</v>
      </c>
      <c r="C1698" s="167">
        <v>365</v>
      </c>
      <c r="D1698" s="170">
        <v>198.3278</v>
      </c>
      <c r="E1698" s="74" t="str">
        <f t="shared" si="103"/>
        <v>Wellington Electricity Lines Limited</v>
      </c>
      <c r="F1698" s="74" t="str">
        <f t="shared" si="99"/>
        <v>Lower Hutt City</v>
      </c>
      <c r="G1698" s="74" t="str">
        <f t="shared" si="100"/>
        <v>Wellington</v>
      </c>
      <c r="I1698" s="74" t="str">
        <f t="shared" si="101"/>
        <v>Wellington</v>
      </c>
      <c r="J1698" s="74" t="str">
        <f t="shared" si="102"/>
        <v>Wellington Electricity</v>
      </c>
    </row>
    <row r="1699" spans="1:10" s="74" customFormat="1">
      <c r="A1699" s="167">
        <v>2011</v>
      </c>
      <c r="B1699" s="167" t="s">
        <v>248</v>
      </c>
      <c r="C1699" s="167">
        <v>181</v>
      </c>
      <c r="D1699" s="170">
        <v>93.073049999999995</v>
      </c>
      <c r="E1699" s="74" t="str">
        <f t="shared" si="103"/>
        <v>Wellington Electricity Lines Limited</v>
      </c>
      <c r="F1699" s="74" t="str">
        <f t="shared" si="99"/>
        <v>Lower Hutt City</v>
      </c>
      <c r="G1699" s="74" t="str">
        <f t="shared" si="100"/>
        <v>Wellington</v>
      </c>
      <c r="I1699" s="74" t="str">
        <f t="shared" si="101"/>
        <v>Wellington</v>
      </c>
      <c r="J1699" s="74" t="str">
        <f t="shared" si="102"/>
        <v>Wellington Electricity</v>
      </c>
    </row>
    <row r="1700" spans="1:10" s="74" customFormat="1">
      <c r="A1700" s="167">
        <v>2008</v>
      </c>
      <c r="B1700" s="167" t="s">
        <v>249</v>
      </c>
      <c r="C1700" s="167">
        <v>335</v>
      </c>
      <c r="D1700" s="170">
        <v>54.202750000000002</v>
      </c>
      <c r="E1700" s="74" t="str">
        <f t="shared" si="103"/>
        <v>Orion New Zealand Limited</v>
      </c>
      <c r="F1700" s="74" t="str">
        <f t="shared" si="99"/>
        <v>Christchurch City</v>
      </c>
      <c r="G1700" s="74" t="str">
        <f t="shared" si="100"/>
        <v>Canterbury</v>
      </c>
      <c r="I1700" s="74" t="str">
        <f t="shared" si="101"/>
        <v>Canterbury</v>
      </c>
      <c r="J1700" s="74" t="str">
        <f t="shared" si="102"/>
        <v>Orion</v>
      </c>
    </row>
    <row r="1701" spans="1:10" s="74" customFormat="1">
      <c r="A1701" s="167">
        <v>2009</v>
      </c>
      <c r="B1701" s="167" t="s">
        <v>249</v>
      </c>
      <c r="C1701" s="167">
        <v>365</v>
      </c>
      <c r="D1701" s="170">
        <v>59.39255</v>
      </c>
      <c r="E1701" s="74" t="str">
        <f t="shared" si="103"/>
        <v>Orion New Zealand Limited</v>
      </c>
      <c r="F1701" s="74" t="str">
        <f t="shared" si="99"/>
        <v>Christchurch City</v>
      </c>
      <c r="G1701" s="74" t="str">
        <f t="shared" si="100"/>
        <v>Canterbury</v>
      </c>
      <c r="I1701" s="74" t="str">
        <f t="shared" si="101"/>
        <v>Canterbury</v>
      </c>
      <c r="J1701" s="74" t="str">
        <f t="shared" si="102"/>
        <v>Orion</v>
      </c>
    </row>
    <row r="1702" spans="1:10" s="74" customFormat="1">
      <c r="A1702" s="167">
        <v>2010</v>
      </c>
      <c r="B1702" s="167" t="s">
        <v>249</v>
      </c>
      <c r="C1702" s="167">
        <v>365</v>
      </c>
      <c r="D1702" s="170">
        <v>58.561300000000003</v>
      </c>
      <c r="E1702" s="74" t="str">
        <f t="shared" si="103"/>
        <v>Orion New Zealand Limited</v>
      </c>
      <c r="F1702" s="74" t="str">
        <f t="shared" si="99"/>
        <v>Christchurch City</v>
      </c>
      <c r="G1702" s="74" t="str">
        <f t="shared" si="100"/>
        <v>Canterbury</v>
      </c>
      <c r="I1702" s="74" t="str">
        <f t="shared" si="101"/>
        <v>Canterbury</v>
      </c>
      <c r="J1702" s="74" t="str">
        <f t="shared" si="102"/>
        <v>Orion</v>
      </c>
    </row>
    <row r="1703" spans="1:10" s="74" customFormat="1">
      <c r="A1703" s="167">
        <v>2011</v>
      </c>
      <c r="B1703" s="167" t="s">
        <v>249</v>
      </c>
      <c r="C1703" s="167">
        <v>181</v>
      </c>
      <c r="D1703" s="170">
        <v>27.954049999999999</v>
      </c>
      <c r="E1703" s="74" t="str">
        <f t="shared" si="103"/>
        <v>Orion New Zealand Limited</v>
      </c>
      <c r="F1703" s="74" t="str">
        <f t="shared" si="99"/>
        <v>Christchurch City</v>
      </c>
      <c r="G1703" s="74" t="str">
        <f t="shared" si="100"/>
        <v>Canterbury</v>
      </c>
      <c r="I1703" s="74" t="str">
        <f t="shared" si="101"/>
        <v>Canterbury</v>
      </c>
      <c r="J1703" s="74" t="str">
        <f t="shared" si="102"/>
        <v>Orion</v>
      </c>
    </row>
    <row r="1704" spans="1:10" s="74" customFormat="1">
      <c r="A1704" s="167">
        <v>2008</v>
      </c>
      <c r="B1704" s="167" t="s">
        <v>250</v>
      </c>
      <c r="C1704" s="167">
        <v>263</v>
      </c>
      <c r="D1704" s="170">
        <v>45.471499999999999</v>
      </c>
      <c r="E1704" s="74" t="str">
        <f t="shared" si="103"/>
        <v/>
      </c>
      <c r="F1704" s="74" t="str">
        <f t="shared" ref="F1704:F1767" si="104">IF(ISNA(VLOOKUP(B1704,$A$338:$D$525,2,FALSE)),"NOTFOUND",VLOOKUP(B1704,$A$338:$D$525,2,FALSE))</f>
        <v>Christchurch City</v>
      </c>
      <c r="G1704" s="74" t="str">
        <f t="shared" ref="G1704:G1767" si="105">IF(ISNA(VLOOKUP(B1704,$A$338:$D$525,3,FALSE)),"NOTFOUND",VLOOKUP(B1704,$A$338:$D$525,3,FALSE))</f>
        <v>Canterbury</v>
      </c>
      <c r="I1704" s="74" t="str">
        <f t="shared" ref="I1704:I1767" si="106">IF(ISNA(VLOOKUP(B1704,$A$338:$E$525,5,FALSE)),"NOTFOUND",(VLOOKUP(B1704,$A$338:$E$525,5,FALSE)))</f>
        <v>Canterbury</v>
      </c>
      <c r="J1704" s="74" t="str">
        <f t="shared" ref="J1704:J1767" si="107">IF(ISNA(VLOOKUP(E1704,$A$528:$B$545,2,FALSE)),"NOTFOUND",VLOOKUP(E1704,$A$528:$B$545,2,FALSE))</f>
        <v>NOTFOUND</v>
      </c>
    </row>
    <row r="1705" spans="1:10" s="74" customFormat="1">
      <c r="A1705" s="167">
        <v>2009</v>
      </c>
      <c r="B1705" s="167" t="s">
        <v>250</v>
      </c>
      <c r="C1705" s="167">
        <v>365</v>
      </c>
      <c r="D1705" s="170">
        <v>59.701599999999999</v>
      </c>
      <c r="E1705" s="74" t="str">
        <f t="shared" si="103"/>
        <v/>
      </c>
      <c r="F1705" s="74" t="str">
        <f t="shared" si="104"/>
        <v>Christchurch City</v>
      </c>
      <c r="G1705" s="74" t="str">
        <f t="shared" si="105"/>
        <v>Canterbury</v>
      </c>
      <c r="I1705" s="74" t="str">
        <f t="shared" si="106"/>
        <v>Canterbury</v>
      </c>
      <c r="J1705" s="74" t="str">
        <f t="shared" si="107"/>
        <v>NOTFOUND</v>
      </c>
    </row>
    <row r="1706" spans="1:10" s="74" customFormat="1">
      <c r="A1706" s="167">
        <v>2010</v>
      </c>
      <c r="B1706" s="167" t="s">
        <v>250</v>
      </c>
      <c r="C1706" s="167">
        <v>365</v>
      </c>
      <c r="D1706" s="170">
        <v>59.017000000000003</v>
      </c>
      <c r="E1706" s="74" t="str">
        <f t="shared" si="103"/>
        <v/>
      </c>
      <c r="F1706" s="74" t="str">
        <f t="shared" si="104"/>
        <v>Christchurch City</v>
      </c>
      <c r="G1706" s="74" t="str">
        <f t="shared" si="105"/>
        <v>Canterbury</v>
      </c>
      <c r="I1706" s="74" t="str">
        <f t="shared" si="106"/>
        <v>Canterbury</v>
      </c>
      <c r="J1706" s="74" t="str">
        <f t="shared" si="107"/>
        <v>NOTFOUND</v>
      </c>
    </row>
    <row r="1707" spans="1:10" s="74" customFormat="1">
      <c r="A1707" s="167">
        <v>2011</v>
      </c>
      <c r="B1707" s="167" t="s">
        <v>250</v>
      </c>
      <c r="C1707" s="167">
        <v>181</v>
      </c>
      <c r="D1707" s="170">
        <v>28.686150000000001</v>
      </c>
      <c r="E1707" s="74" t="str">
        <f t="shared" si="103"/>
        <v/>
      </c>
      <c r="F1707" s="74" t="str">
        <f t="shared" si="104"/>
        <v>Christchurch City</v>
      </c>
      <c r="G1707" s="74" t="str">
        <f t="shared" si="105"/>
        <v>Canterbury</v>
      </c>
      <c r="I1707" s="74" t="str">
        <f t="shared" si="106"/>
        <v>Canterbury</v>
      </c>
      <c r="J1707" s="74" t="str">
        <f t="shared" si="107"/>
        <v>NOTFOUND</v>
      </c>
    </row>
    <row r="1708" spans="1:10" s="74" customFormat="1">
      <c r="A1708" s="167">
        <v>2000</v>
      </c>
      <c r="B1708" s="167" t="s">
        <v>251</v>
      </c>
      <c r="C1708" s="167">
        <v>366</v>
      </c>
      <c r="D1708" s="170">
        <v>408.20845000000003</v>
      </c>
      <c r="E1708" s="74" t="str">
        <f t="shared" si="103"/>
        <v>Vector Limited</v>
      </c>
      <c r="F1708" s="74" t="str">
        <f t="shared" si="104"/>
        <v>Manukau City</v>
      </c>
      <c r="G1708" s="74" t="str">
        <f t="shared" si="105"/>
        <v>Auckland</v>
      </c>
      <c r="I1708" s="74" t="str">
        <f t="shared" si="106"/>
        <v>Auckland</v>
      </c>
      <c r="J1708" s="74" t="str">
        <f t="shared" si="107"/>
        <v>Vector</v>
      </c>
    </row>
    <row r="1709" spans="1:10" s="74" customFormat="1">
      <c r="A1709" s="167">
        <v>2001</v>
      </c>
      <c r="B1709" s="167" t="s">
        <v>251</v>
      </c>
      <c r="C1709" s="167">
        <v>365</v>
      </c>
      <c r="D1709" s="170">
        <v>438.77569999999997</v>
      </c>
      <c r="E1709" s="74" t="str">
        <f t="shared" si="103"/>
        <v>Vector Limited</v>
      </c>
      <c r="F1709" s="74" t="str">
        <f t="shared" si="104"/>
        <v>Manukau City</v>
      </c>
      <c r="G1709" s="74" t="str">
        <f t="shared" si="105"/>
        <v>Auckland</v>
      </c>
      <c r="I1709" s="74" t="str">
        <f t="shared" si="106"/>
        <v>Auckland</v>
      </c>
      <c r="J1709" s="74" t="str">
        <f t="shared" si="107"/>
        <v>Vector</v>
      </c>
    </row>
    <row r="1710" spans="1:10" s="74" customFormat="1">
      <c r="A1710" s="167">
        <v>2002</v>
      </c>
      <c r="B1710" s="167" t="s">
        <v>251</v>
      </c>
      <c r="C1710" s="167">
        <v>365</v>
      </c>
      <c r="D1710" s="170">
        <v>459.39589999999998</v>
      </c>
      <c r="E1710" s="74" t="str">
        <f t="shared" si="103"/>
        <v>Vector Limited</v>
      </c>
      <c r="F1710" s="74" t="str">
        <f t="shared" si="104"/>
        <v>Manukau City</v>
      </c>
      <c r="G1710" s="74" t="str">
        <f t="shared" si="105"/>
        <v>Auckland</v>
      </c>
      <c r="I1710" s="74" t="str">
        <f t="shared" si="106"/>
        <v>Auckland</v>
      </c>
      <c r="J1710" s="74" t="str">
        <f t="shared" si="107"/>
        <v>Vector</v>
      </c>
    </row>
    <row r="1711" spans="1:10" s="74" customFormat="1">
      <c r="A1711" s="167">
        <v>2003</v>
      </c>
      <c r="B1711" s="167" t="s">
        <v>251</v>
      </c>
      <c r="C1711" s="167">
        <v>365</v>
      </c>
      <c r="D1711" s="170">
        <v>458.64485000000002</v>
      </c>
      <c r="E1711" s="74" t="str">
        <f t="shared" si="103"/>
        <v>Vector Limited</v>
      </c>
      <c r="F1711" s="74" t="str">
        <f t="shared" si="104"/>
        <v>Manukau City</v>
      </c>
      <c r="G1711" s="74" t="str">
        <f t="shared" si="105"/>
        <v>Auckland</v>
      </c>
      <c r="I1711" s="74" t="str">
        <f t="shared" si="106"/>
        <v>Auckland</v>
      </c>
      <c r="J1711" s="74" t="str">
        <f t="shared" si="107"/>
        <v>Vector</v>
      </c>
    </row>
    <row r="1712" spans="1:10" s="74" customFormat="1">
      <c r="A1712" s="167">
        <v>2004</v>
      </c>
      <c r="B1712" s="167" t="s">
        <v>251</v>
      </c>
      <c r="C1712" s="167">
        <v>366</v>
      </c>
      <c r="D1712" s="170">
        <v>479.21944999999999</v>
      </c>
      <c r="E1712" s="74" t="str">
        <f t="shared" si="103"/>
        <v>Vector Limited</v>
      </c>
      <c r="F1712" s="74" t="str">
        <f t="shared" si="104"/>
        <v>Manukau City</v>
      </c>
      <c r="G1712" s="74" t="str">
        <f t="shared" si="105"/>
        <v>Auckland</v>
      </c>
      <c r="I1712" s="74" t="str">
        <f t="shared" si="106"/>
        <v>Auckland</v>
      </c>
      <c r="J1712" s="74" t="str">
        <f t="shared" si="107"/>
        <v>Vector</v>
      </c>
    </row>
    <row r="1713" spans="1:10" s="74" customFormat="1">
      <c r="A1713" s="167">
        <v>2005</v>
      </c>
      <c r="B1713" s="167" t="s">
        <v>251</v>
      </c>
      <c r="C1713" s="167">
        <v>365</v>
      </c>
      <c r="D1713" s="170">
        <v>484.45920000000001</v>
      </c>
      <c r="E1713" s="74" t="str">
        <f t="shared" si="103"/>
        <v>Vector Limited</v>
      </c>
      <c r="F1713" s="74" t="str">
        <f t="shared" si="104"/>
        <v>Manukau City</v>
      </c>
      <c r="G1713" s="74" t="str">
        <f t="shared" si="105"/>
        <v>Auckland</v>
      </c>
      <c r="I1713" s="74" t="str">
        <f t="shared" si="106"/>
        <v>Auckland</v>
      </c>
      <c r="J1713" s="74" t="str">
        <f t="shared" si="107"/>
        <v>Vector</v>
      </c>
    </row>
    <row r="1714" spans="1:10" s="74" customFormat="1">
      <c r="A1714" s="167">
        <v>2006</v>
      </c>
      <c r="B1714" s="167" t="s">
        <v>251</v>
      </c>
      <c r="C1714" s="167">
        <v>365</v>
      </c>
      <c r="D1714" s="170">
        <v>499.18790000000001</v>
      </c>
      <c r="E1714" s="74" t="str">
        <f t="shared" si="103"/>
        <v>Vector Limited</v>
      </c>
      <c r="F1714" s="74" t="str">
        <f t="shared" si="104"/>
        <v>Manukau City</v>
      </c>
      <c r="G1714" s="74" t="str">
        <f t="shared" si="105"/>
        <v>Auckland</v>
      </c>
      <c r="I1714" s="74" t="str">
        <f t="shared" si="106"/>
        <v>Auckland</v>
      </c>
      <c r="J1714" s="74" t="str">
        <f t="shared" si="107"/>
        <v>Vector</v>
      </c>
    </row>
    <row r="1715" spans="1:10" s="74" customFormat="1">
      <c r="A1715" s="167">
        <v>2007</v>
      </c>
      <c r="B1715" s="167" t="s">
        <v>251</v>
      </c>
      <c r="C1715" s="167">
        <v>365</v>
      </c>
      <c r="D1715" s="170">
        <v>506.05475000000001</v>
      </c>
      <c r="E1715" s="74" t="str">
        <f t="shared" si="103"/>
        <v>Vector Limited</v>
      </c>
      <c r="F1715" s="74" t="str">
        <f t="shared" si="104"/>
        <v>Manukau City</v>
      </c>
      <c r="G1715" s="74" t="str">
        <f t="shared" si="105"/>
        <v>Auckland</v>
      </c>
      <c r="I1715" s="74" t="str">
        <f t="shared" si="106"/>
        <v>Auckland</v>
      </c>
      <c r="J1715" s="74" t="str">
        <f t="shared" si="107"/>
        <v>Vector</v>
      </c>
    </row>
    <row r="1716" spans="1:10" s="74" customFormat="1">
      <c r="A1716" s="167">
        <v>2008</v>
      </c>
      <c r="B1716" s="167" t="s">
        <v>251</v>
      </c>
      <c r="C1716" s="167">
        <v>366</v>
      </c>
      <c r="D1716" s="170">
        <v>514.09690000000001</v>
      </c>
      <c r="E1716" s="74" t="str">
        <f t="shared" si="103"/>
        <v>Vector Limited</v>
      </c>
      <c r="F1716" s="74" t="str">
        <f t="shared" si="104"/>
        <v>Manukau City</v>
      </c>
      <c r="G1716" s="74" t="str">
        <f t="shared" si="105"/>
        <v>Auckland</v>
      </c>
      <c r="I1716" s="74" t="str">
        <f t="shared" si="106"/>
        <v>Auckland</v>
      </c>
      <c r="J1716" s="74" t="str">
        <f t="shared" si="107"/>
        <v>Vector</v>
      </c>
    </row>
    <row r="1717" spans="1:10" s="74" customFormat="1">
      <c r="A1717" s="167">
        <v>2009</v>
      </c>
      <c r="B1717" s="167" t="s">
        <v>251</v>
      </c>
      <c r="C1717" s="167">
        <v>365</v>
      </c>
      <c r="D1717" s="170">
        <v>510.23244999999997</v>
      </c>
      <c r="E1717" s="74" t="str">
        <f t="shared" si="103"/>
        <v>Vector Limited</v>
      </c>
      <c r="F1717" s="74" t="str">
        <f t="shared" si="104"/>
        <v>Manukau City</v>
      </c>
      <c r="G1717" s="74" t="str">
        <f t="shared" si="105"/>
        <v>Auckland</v>
      </c>
      <c r="I1717" s="74" t="str">
        <f t="shared" si="106"/>
        <v>Auckland</v>
      </c>
      <c r="J1717" s="74" t="str">
        <f t="shared" si="107"/>
        <v>Vector</v>
      </c>
    </row>
    <row r="1718" spans="1:10" s="74" customFormat="1">
      <c r="A1718" s="167">
        <v>2010</v>
      </c>
      <c r="B1718" s="167" t="s">
        <v>251</v>
      </c>
      <c r="C1718" s="167">
        <v>365</v>
      </c>
      <c r="D1718" s="170">
        <v>519.52760000000001</v>
      </c>
      <c r="E1718" s="74" t="str">
        <f t="shared" si="103"/>
        <v>Vector Limited</v>
      </c>
      <c r="F1718" s="74" t="str">
        <f t="shared" si="104"/>
        <v>Manukau City</v>
      </c>
      <c r="G1718" s="74" t="str">
        <f t="shared" si="105"/>
        <v>Auckland</v>
      </c>
      <c r="I1718" s="74" t="str">
        <f t="shared" si="106"/>
        <v>Auckland</v>
      </c>
      <c r="J1718" s="74" t="str">
        <f t="shared" si="107"/>
        <v>Vector</v>
      </c>
    </row>
    <row r="1719" spans="1:10" s="74" customFormat="1">
      <c r="A1719" s="167">
        <v>2011</v>
      </c>
      <c r="B1719" s="167" t="s">
        <v>251</v>
      </c>
      <c r="C1719" s="167">
        <v>181</v>
      </c>
      <c r="D1719" s="170">
        <v>258.05295000000001</v>
      </c>
      <c r="E1719" s="74" t="str">
        <f t="shared" si="103"/>
        <v>Vector Limited</v>
      </c>
      <c r="F1719" s="74" t="str">
        <f t="shared" si="104"/>
        <v>Manukau City</v>
      </c>
      <c r="G1719" s="74" t="str">
        <f t="shared" si="105"/>
        <v>Auckland</v>
      </c>
      <c r="I1719" s="74" t="str">
        <f t="shared" si="106"/>
        <v>Auckland</v>
      </c>
      <c r="J1719" s="74" t="str">
        <f t="shared" si="107"/>
        <v>Vector</v>
      </c>
    </row>
    <row r="1720" spans="1:10" s="74" customFormat="1">
      <c r="A1720" s="167">
        <v>2000</v>
      </c>
      <c r="B1720" s="167" t="s">
        <v>252</v>
      </c>
      <c r="C1720" s="167">
        <v>366</v>
      </c>
      <c r="D1720" s="170">
        <v>159.13999999999999</v>
      </c>
      <c r="E1720" s="74" t="str">
        <f t="shared" si="103"/>
        <v/>
      </c>
      <c r="F1720" s="74" t="str">
        <f t="shared" si="104"/>
        <v>Manukau City</v>
      </c>
      <c r="G1720" s="74" t="str">
        <f t="shared" si="105"/>
        <v>Auckland</v>
      </c>
      <c r="I1720" s="74" t="str">
        <f t="shared" si="106"/>
        <v>Auckland</v>
      </c>
      <c r="J1720" s="74" t="str">
        <f t="shared" si="107"/>
        <v>NOTFOUND</v>
      </c>
    </row>
    <row r="1721" spans="1:10" s="74" customFormat="1">
      <c r="A1721" s="167">
        <v>2001</v>
      </c>
      <c r="B1721" s="167" t="s">
        <v>252</v>
      </c>
      <c r="C1721" s="167">
        <v>365</v>
      </c>
      <c r="D1721" s="170">
        <v>163.9786</v>
      </c>
      <c r="E1721" s="74" t="str">
        <f t="shared" si="103"/>
        <v/>
      </c>
      <c r="F1721" s="74" t="str">
        <f t="shared" si="104"/>
        <v>Manukau City</v>
      </c>
      <c r="G1721" s="74" t="str">
        <f t="shared" si="105"/>
        <v>Auckland</v>
      </c>
      <c r="I1721" s="74" t="str">
        <f t="shared" si="106"/>
        <v>Auckland</v>
      </c>
      <c r="J1721" s="74" t="str">
        <f t="shared" si="107"/>
        <v>NOTFOUND</v>
      </c>
    </row>
    <row r="1722" spans="1:10" s="74" customFormat="1">
      <c r="A1722" s="167">
        <v>2002</v>
      </c>
      <c r="B1722" s="167" t="s">
        <v>252</v>
      </c>
      <c r="C1722" s="167">
        <v>365</v>
      </c>
      <c r="D1722" s="170">
        <v>177.7963</v>
      </c>
      <c r="E1722" s="74" t="str">
        <f t="shared" si="103"/>
        <v/>
      </c>
      <c r="F1722" s="74" t="str">
        <f t="shared" si="104"/>
        <v>Manukau City</v>
      </c>
      <c r="G1722" s="74" t="str">
        <f t="shared" si="105"/>
        <v>Auckland</v>
      </c>
      <c r="I1722" s="74" t="str">
        <f t="shared" si="106"/>
        <v>Auckland</v>
      </c>
      <c r="J1722" s="74" t="str">
        <f t="shared" si="107"/>
        <v>NOTFOUND</v>
      </c>
    </row>
    <row r="1723" spans="1:10" s="74" customFormat="1">
      <c r="A1723" s="167">
        <v>2003</v>
      </c>
      <c r="B1723" s="167" t="s">
        <v>252</v>
      </c>
      <c r="C1723" s="167">
        <v>365</v>
      </c>
      <c r="D1723" s="170">
        <v>181.84385</v>
      </c>
      <c r="E1723" s="74" t="str">
        <f t="shared" si="103"/>
        <v/>
      </c>
      <c r="F1723" s="74" t="str">
        <f t="shared" si="104"/>
        <v>Manukau City</v>
      </c>
      <c r="G1723" s="74" t="str">
        <f t="shared" si="105"/>
        <v>Auckland</v>
      </c>
      <c r="I1723" s="74" t="str">
        <f t="shared" si="106"/>
        <v>Auckland</v>
      </c>
      <c r="J1723" s="74" t="str">
        <f t="shared" si="107"/>
        <v>NOTFOUND</v>
      </c>
    </row>
    <row r="1724" spans="1:10" s="74" customFormat="1">
      <c r="A1724" s="167">
        <v>2004</v>
      </c>
      <c r="B1724" s="167" t="s">
        <v>252</v>
      </c>
      <c r="C1724" s="167">
        <v>366</v>
      </c>
      <c r="D1724" s="170">
        <v>198.35294999999999</v>
      </c>
      <c r="E1724" s="74" t="str">
        <f t="shared" si="103"/>
        <v/>
      </c>
      <c r="F1724" s="74" t="str">
        <f t="shared" si="104"/>
        <v>Manukau City</v>
      </c>
      <c r="G1724" s="74" t="str">
        <f t="shared" si="105"/>
        <v>Auckland</v>
      </c>
      <c r="I1724" s="74" t="str">
        <f t="shared" si="106"/>
        <v>Auckland</v>
      </c>
      <c r="J1724" s="74" t="str">
        <f t="shared" si="107"/>
        <v>NOTFOUND</v>
      </c>
    </row>
    <row r="1725" spans="1:10" s="74" customFormat="1">
      <c r="A1725" s="167">
        <v>2005</v>
      </c>
      <c r="B1725" s="167" t="s">
        <v>252</v>
      </c>
      <c r="C1725" s="167">
        <v>365</v>
      </c>
      <c r="D1725" s="170">
        <v>198.36160000000001</v>
      </c>
      <c r="E1725" s="74" t="str">
        <f t="shared" si="103"/>
        <v/>
      </c>
      <c r="F1725" s="74" t="str">
        <f t="shared" si="104"/>
        <v>Manukau City</v>
      </c>
      <c r="G1725" s="74" t="str">
        <f t="shared" si="105"/>
        <v>Auckland</v>
      </c>
      <c r="I1725" s="74" t="str">
        <f t="shared" si="106"/>
        <v>Auckland</v>
      </c>
      <c r="J1725" s="74" t="str">
        <f t="shared" si="107"/>
        <v>NOTFOUND</v>
      </c>
    </row>
    <row r="1726" spans="1:10" s="74" customFormat="1">
      <c r="A1726" s="167">
        <v>2006</v>
      </c>
      <c r="B1726" s="167" t="s">
        <v>252</v>
      </c>
      <c r="C1726" s="167">
        <v>365</v>
      </c>
      <c r="D1726" s="170">
        <v>191.03874999999999</v>
      </c>
      <c r="E1726" s="74" t="str">
        <f t="shared" si="103"/>
        <v/>
      </c>
      <c r="F1726" s="74" t="str">
        <f t="shared" si="104"/>
        <v>Manukau City</v>
      </c>
      <c r="G1726" s="74" t="str">
        <f t="shared" si="105"/>
        <v>Auckland</v>
      </c>
      <c r="I1726" s="74" t="str">
        <f t="shared" si="106"/>
        <v>Auckland</v>
      </c>
      <c r="J1726" s="74" t="str">
        <f t="shared" si="107"/>
        <v>NOTFOUND</v>
      </c>
    </row>
    <row r="1727" spans="1:10" s="74" customFormat="1">
      <c r="A1727" s="167">
        <v>2007</v>
      </c>
      <c r="B1727" s="167" t="s">
        <v>252</v>
      </c>
      <c r="C1727" s="167">
        <v>365</v>
      </c>
      <c r="D1727" s="170">
        <v>205.2577</v>
      </c>
      <c r="E1727" s="74" t="str">
        <f t="shared" si="103"/>
        <v/>
      </c>
      <c r="F1727" s="74" t="str">
        <f t="shared" si="104"/>
        <v>Manukau City</v>
      </c>
      <c r="G1727" s="74" t="str">
        <f t="shared" si="105"/>
        <v>Auckland</v>
      </c>
      <c r="I1727" s="74" t="str">
        <f t="shared" si="106"/>
        <v>Auckland</v>
      </c>
      <c r="J1727" s="74" t="str">
        <f t="shared" si="107"/>
        <v>NOTFOUND</v>
      </c>
    </row>
    <row r="1728" spans="1:10" s="74" customFormat="1">
      <c r="A1728" s="167">
        <v>2008</v>
      </c>
      <c r="B1728" s="167" t="s">
        <v>252</v>
      </c>
      <c r="C1728" s="167">
        <v>366</v>
      </c>
      <c r="D1728" s="170">
        <v>195.09825000000001</v>
      </c>
      <c r="E1728" s="74" t="str">
        <f t="shared" si="103"/>
        <v/>
      </c>
      <c r="F1728" s="74" t="str">
        <f t="shared" si="104"/>
        <v>Manukau City</v>
      </c>
      <c r="G1728" s="74" t="str">
        <f t="shared" si="105"/>
        <v>Auckland</v>
      </c>
      <c r="I1728" s="74" t="str">
        <f t="shared" si="106"/>
        <v>Auckland</v>
      </c>
      <c r="J1728" s="74" t="str">
        <f t="shared" si="107"/>
        <v>NOTFOUND</v>
      </c>
    </row>
    <row r="1729" spans="1:10" s="74" customFormat="1">
      <c r="A1729" s="167">
        <v>2009</v>
      </c>
      <c r="B1729" s="167" t="s">
        <v>252</v>
      </c>
      <c r="C1729" s="167">
        <v>365</v>
      </c>
      <c r="D1729" s="170">
        <v>165.90805</v>
      </c>
      <c r="E1729" s="74" t="str">
        <f t="shared" si="103"/>
        <v/>
      </c>
      <c r="F1729" s="74" t="str">
        <f t="shared" si="104"/>
        <v>Manukau City</v>
      </c>
      <c r="G1729" s="74" t="str">
        <f t="shared" si="105"/>
        <v>Auckland</v>
      </c>
      <c r="I1729" s="74" t="str">
        <f t="shared" si="106"/>
        <v>Auckland</v>
      </c>
      <c r="J1729" s="74" t="str">
        <f t="shared" si="107"/>
        <v>NOTFOUND</v>
      </c>
    </row>
    <row r="1730" spans="1:10" s="74" customFormat="1">
      <c r="A1730" s="167">
        <v>2010</v>
      </c>
      <c r="B1730" s="167" t="s">
        <v>252</v>
      </c>
      <c r="C1730" s="167">
        <v>365</v>
      </c>
      <c r="D1730" s="170">
        <v>181.31545</v>
      </c>
      <c r="E1730" s="74" t="str">
        <f t="shared" si="103"/>
        <v/>
      </c>
      <c r="F1730" s="74" t="str">
        <f t="shared" si="104"/>
        <v>Manukau City</v>
      </c>
      <c r="G1730" s="74" t="str">
        <f t="shared" si="105"/>
        <v>Auckland</v>
      </c>
      <c r="I1730" s="74" t="str">
        <f t="shared" si="106"/>
        <v>Auckland</v>
      </c>
      <c r="J1730" s="74" t="str">
        <f t="shared" si="107"/>
        <v>NOTFOUND</v>
      </c>
    </row>
    <row r="1731" spans="1:10" s="74" customFormat="1">
      <c r="A1731" s="167">
        <v>2011</v>
      </c>
      <c r="B1731" s="167" t="s">
        <v>252</v>
      </c>
      <c r="C1731" s="167">
        <v>181</v>
      </c>
      <c r="D1731" s="170">
        <v>89.959100000000007</v>
      </c>
      <c r="E1731" s="74" t="str">
        <f t="shared" si="103"/>
        <v/>
      </c>
      <c r="F1731" s="74" t="str">
        <f t="shared" si="104"/>
        <v>Manukau City</v>
      </c>
      <c r="G1731" s="74" t="str">
        <f t="shared" si="105"/>
        <v>Auckland</v>
      </c>
      <c r="I1731" s="74" t="str">
        <f t="shared" si="106"/>
        <v>Auckland</v>
      </c>
      <c r="J1731" s="74" t="str">
        <f t="shared" si="107"/>
        <v>NOTFOUND</v>
      </c>
    </row>
    <row r="1732" spans="1:10" s="74" customFormat="1">
      <c r="A1732" s="167">
        <v>2000</v>
      </c>
      <c r="B1732" s="167" t="s">
        <v>253</v>
      </c>
      <c r="C1732" s="167">
        <v>366</v>
      </c>
      <c r="D1732" s="170">
        <v>68.006500000000003</v>
      </c>
      <c r="E1732" s="74" t="str">
        <f t="shared" si="103"/>
        <v/>
      </c>
      <c r="F1732" s="74" t="str">
        <f t="shared" si="104"/>
        <v>New Plymouth District</v>
      </c>
      <c r="G1732" s="74" t="str">
        <f t="shared" si="105"/>
        <v>Taranaki</v>
      </c>
      <c r="I1732" s="74" t="str">
        <f t="shared" si="106"/>
        <v>Taranaki</v>
      </c>
      <c r="J1732" s="74" t="str">
        <f t="shared" si="107"/>
        <v>NOTFOUND</v>
      </c>
    </row>
    <row r="1733" spans="1:10" s="74" customFormat="1">
      <c r="A1733" s="167">
        <v>2001</v>
      </c>
      <c r="B1733" s="167" t="s">
        <v>253</v>
      </c>
      <c r="C1733" s="167">
        <v>365</v>
      </c>
      <c r="D1733" s="170">
        <v>65.898349999999994</v>
      </c>
      <c r="E1733" s="74" t="str">
        <f t="shared" si="103"/>
        <v/>
      </c>
      <c r="F1733" s="74" t="str">
        <f t="shared" si="104"/>
        <v>New Plymouth District</v>
      </c>
      <c r="G1733" s="74" t="str">
        <f t="shared" si="105"/>
        <v>Taranaki</v>
      </c>
      <c r="I1733" s="74" t="str">
        <f t="shared" si="106"/>
        <v>Taranaki</v>
      </c>
      <c r="J1733" s="74" t="str">
        <f t="shared" si="107"/>
        <v>NOTFOUND</v>
      </c>
    </row>
    <row r="1734" spans="1:10" s="74" customFormat="1">
      <c r="A1734" s="167">
        <v>2002</v>
      </c>
      <c r="B1734" s="167" t="s">
        <v>253</v>
      </c>
      <c r="C1734" s="167">
        <v>365</v>
      </c>
      <c r="D1734" s="170">
        <v>68.556449999999998</v>
      </c>
      <c r="E1734" s="74" t="str">
        <f t="shared" si="103"/>
        <v/>
      </c>
      <c r="F1734" s="74" t="str">
        <f t="shared" si="104"/>
        <v>New Plymouth District</v>
      </c>
      <c r="G1734" s="74" t="str">
        <f t="shared" si="105"/>
        <v>Taranaki</v>
      </c>
      <c r="I1734" s="74" t="str">
        <f t="shared" si="106"/>
        <v>Taranaki</v>
      </c>
      <c r="J1734" s="74" t="str">
        <f t="shared" si="107"/>
        <v>NOTFOUND</v>
      </c>
    </row>
    <row r="1735" spans="1:10" s="74" customFormat="1">
      <c r="A1735" s="167">
        <v>2003</v>
      </c>
      <c r="B1735" s="167" t="s">
        <v>253</v>
      </c>
      <c r="C1735" s="167">
        <v>365</v>
      </c>
      <c r="D1735" s="170">
        <v>41.466949999999997</v>
      </c>
      <c r="E1735" s="74" t="str">
        <f t="shared" si="103"/>
        <v/>
      </c>
      <c r="F1735" s="74" t="str">
        <f t="shared" si="104"/>
        <v>New Plymouth District</v>
      </c>
      <c r="G1735" s="74" t="str">
        <f t="shared" si="105"/>
        <v>Taranaki</v>
      </c>
      <c r="I1735" s="74" t="str">
        <f t="shared" si="106"/>
        <v>Taranaki</v>
      </c>
      <c r="J1735" s="74" t="str">
        <f t="shared" si="107"/>
        <v>NOTFOUND</v>
      </c>
    </row>
    <row r="1736" spans="1:10" s="74" customFormat="1">
      <c r="A1736" s="167">
        <v>2004</v>
      </c>
      <c r="B1736" s="167" t="s">
        <v>253</v>
      </c>
      <c r="C1736" s="167">
        <v>366</v>
      </c>
      <c r="D1736" s="170">
        <v>32.674900000000001</v>
      </c>
      <c r="E1736" s="74" t="str">
        <f t="shared" si="103"/>
        <v/>
      </c>
      <c r="F1736" s="74" t="str">
        <f t="shared" si="104"/>
        <v>New Plymouth District</v>
      </c>
      <c r="G1736" s="74" t="str">
        <f t="shared" si="105"/>
        <v>Taranaki</v>
      </c>
      <c r="I1736" s="74" t="str">
        <f t="shared" si="106"/>
        <v>Taranaki</v>
      </c>
      <c r="J1736" s="74" t="str">
        <f t="shared" si="107"/>
        <v>NOTFOUND</v>
      </c>
    </row>
    <row r="1737" spans="1:10" s="74" customFormat="1">
      <c r="A1737" s="167">
        <v>2005</v>
      </c>
      <c r="B1737" s="167" t="s">
        <v>253</v>
      </c>
      <c r="C1737" s="167">
        <v>365</v>
      </c>
      <c r="D1737" s="170">
        <v>0.70030000000000003</v>
      </c>
      <c r="E1737" s="74" t="str">
        <f t="shared" si="103"/>
        <v/>
      </c>
      <c r="F1737" s="74" t="str">
        <f t="shared" si="104"/>
        <v>New Plymouth District</v>
      </c>
      <c r="G1737" s="74" t="str">
        <f t="shared" si="105"/>
        <v>Taranaki</v>
      </c>
      <c r="I1737" s="74" t="str">
        <f t="shared" si="106"/>
        <v>Taranaki</v>
      </c>
      <c r="J1737" s="74" t="str">
        <f t="shared" si="107"/>
        <v>NOTFOUND</v>
      </c>
    </row>
    <row r="1738" spans="1:10" s="74" customFormat="1">
      <c r="A1738" s="167">
        <v>2006</v>
      </c>
      <c r="B1738" s="167" t="s">
        <v>253</v>
      </c>
      <c r="C1738" s="167">
        <v>365</v>
      </c>
      <c r="D1738" s="170">
        <v>0</v>
      </c>
      <c r="E1738" s="74" t="str">
        <f t="shared" si="103"/>
        <v/>
      </c>
      <c r="F1738" s="74" t="str">
        <f t="shared" si="104"/>
        <v>New Plymouth District</v>
      </c>
      <c r="G1738" s="74" t="str">
        <f t="shared" si="105"/>
        <v>Taranaki</v>
      </c>
      <c r="I1738" s="74" t="str">
        <f t="shared" si="106"/>
        <v>Taranaki</v>
      </c>
      <c r="J1738" s="74" t="str">
        <f t="shared" si="107"/>
        <v>NOTFOUND</v>
      </c>
    </row>
    <row r="1739" spans="1:10" s="74" customFormat="1">
      <c r="A1739" s="167">
        <v>2007</v>
      </c>
      <c r="B1739" s="167" t="s">
        <v>253</v>
      </c>
      <c r="C1739" s="167">
        <v>365</v>
      </c>
      <c r="D1739" s="170">
        <v>0</v>
      </c>
      <c r="E1739" s="74" t="str">
        <f t="shared" si="103"/>
        <v/>
      </c>
      <c r="F1739" s="74" t="str">
        <f t="shared" si="104"/>
        <v>New Plymouth District</v>
      </c>
      <c r="G1739" s="74" t="str">
        <f t="shared" si="105"/>
        <v>Taranaki</v>
      </c>
      <c r="I1739" s="74" t="str">
        <f t="shared" si="106"/>
        <v>Taranaki</v>
      </c>
      <c r="J1739" s="74" t="str">
        <f t="shared" si="107"/>
        <v>NOTFOUND</v>
      </c>
    </row>
    <row r="1740" spans="1:10" s="74" customFormat="1">
      <c r="A1740" s="167">
        <v>2008</v>
      </c>
      <c r="B1740" s="167" t="s">
        <v>253</v>
      </c>
      <c r="C1740" s="167">
        <v>366</v>
      </c>
      <c r="D1740" s="170">
        <v>14.58615</v>
      </c>
      <c r="E1740" s="74" t="str">
        <f t="shared" si="103"/>
        <v/>
      </c>
      <c r="F1740" s="74" t="str">
        <f t="shared" si="104"/>
        <v>New Plymouth District</v>
      </c>
      <c r="G1740" s="74" t="str">
        <f t="shared" si="105"/>
        <v>Taranaki</v>
      </c>
      <c r="I1740" s="74" t="str">
        <f t="shared" si="106"/>
        <v>Taranaki</v>
      </c>
      <c r="J1740" s="74" t="str">
        <f t="shared" si="107"/>
        <v>NOTFOUND</v>
      </c>
    </row>
    <row r="1741" spans="1:10" s="74" customFormat="1">
      <c r="A1741" s="167">
        <v>2009</v>
      </c>
      <c r="B1741" s="167" t="s">
        <v>253</v>
      </c>
      <c r="C1741" s="167">
        <v>365</v>
      </c>
      <c r="D1741" s="170">
        <v>31.98855</v>
      </c>
      <c r="E1741" s="74" t="str">
        <f t="shared" si="103"/>
        <v/>
      </c>
      <c r="F1741" s="74" t="str">
        <f t="shared" si="104"/>
        <v>New Plymouth District</v>
      </c>
      <c r="G1741" s="74" t="str">
        <f t="shared" si="105"/>
        <v>Taranaki</v>
      </c>
      <c r="I1741" s="74" t="str">
        <f t="shared" si="106"/>
        <v>Taranaki</v>
      </c>
      <c r="J1741" s="74" t="str">
        <f t="shared" si="107"/>
        <v>NOTFOUND</v>
      </c>
    </row>
    <row r="1742" spans="1:10" s="74" customFormat="1">
      <c r="A1742" s="167">
        <v>2010</v>
      </c>
      <c r="B1742" s="167" t="s">
        <v>253</v>
      </c>
      <c r="C1742" s="167">
        <v>365</v>
      </c>
      <c r="D1742" s="170">
        <v>36.131050000000002</v>
      </c>
      <c r="E1742" s="74" t="str">
        <f t="shared" si="103"/>
        <v/>
      </c>
      <c r="F1742" s="74" t="str">
        <f t="shared" si="104"/>
        <v>New Plymouth District</v>
      </c>
      <c r="G1742" s="74" t="str">
        <f t="shared" si="105"/>
        <v>Taranaki</v>
      </c>
      <c r="I1742" s="74" t="str">
        <f t="shared" si="106"/>
        <v>Taranaki</v>
      </c>
      <c r="J1742" s="74" t="str">
        <f t="shared" si="107"/>
        <v>NOTFOUND</v>
      </c>
    </row>
    <row r="1743" spans="1:10" s="74" customFormat="1">
      <c r="A1743" s="167">
        <v>2011</v>
      </c>
      <c r="B1743" s="167" t="s">
        <v>253</v>
      </c>
      <c r="C1743" s="167">
        <v>181</v>
      </c>
      <c r="D1743" s="170">
        <v>18.136600000000001</v>
      </c>
      <c r="E1743" s="74" t="str">
        <f t="shared" si="103"/>
        <v/>
      </c>
      <c r="F1743" s="74" t="str">
        <f t="shared" si="104"/>
        <v>New Plymouth District</v>
      </c>
      <c r="G1743" s="74" t="str">
        <f t="shared" si="105"/>
        <v>Taranaki</v>
      </c>
      <c r="I1743" s="74" t="str">
        <f t="shared" si="106"/>
        <v>Taranaki</v>
      </c>
      <c r="J1743" s="74" t="str">
        <f t="shared" si="107"/>
        <v>NOTFOUND</v>
      </c>
    </row>
    <row r="1744" spans="1:10" s="74" customFormat="1">
      <c r="A1744" s="167">
        <v>2000</v>
      </c>
      <c r="B1744" s="167" t="s">
        <v>254</v>
      </c>
      <c r="C1744" s="167">
        <v>366</v>
      </c>
      <c r="D1744" s="170">
        <v>83.528400000000005</v>
      </c>
      <c r="E1744" s="74" t="str">
        <f t="shared" si="103"/>
        <v>Network Tasman Ltd</v>
      </c>
      <c r="F1744" s="74" t="str">
        <f t="shared" si="104"/>
        <v>Tasman District</v>
      </c>
      <c r="G1744" s="74" t="str">
        <f t="shared" si="105"/>
        <v>Nelson Marlborough</v>
      </c>
      <c r="I1744" s="74" t="str">
        <f t="shared" si="106"/>
        <v>Upper South Island</v>
      </c>
      <c r="J1744" s="74" t="str">
        <f t="shared" si="107"/>
        <v>Network Tasman</v>
      </c>
    </row>
    <row r="1745" spans="1:10" s="74" customFormat="1">
      <c r="A1745" s="167">
        <v>2001</v>
      </c>
      <c r="B1745" s="167" t="s">
        <v>254</v>
      </c>
      <c r="C1745" s="167">
        <v>365</v>
      </c>
      <c r="D1745" s="170">
        <v>87.228999999999999</v>
      </c>
      <c r="E1745" s="74" t="str">
        <f t="shared" si="103"/>
        <v>Network Tasman Ltd</v>
      </c>
      <c r="F1745" s="74" t="str">
        <f t="shared" si="104"/>
        <v>Tasman District</v>
      </c>
      <c r="G1745" s="74" t="str">
        <f t="shared" si="105"/>
        <v>Nelson Marlborough</v>
      </c>
      <c r="I1745" s="74" t="str">
        <f t="shared" si="106"/>
        <v>Upper South Island</v>
      </c>
      <c r="J1745" s="74" t="str">
        <f t="shared" si="107"/>
        <v>Network Tasman</v>
      </c>
    </row>
    <row r="1746" spans="1:10" s="74" customFormat="1">
      <c r="A1746" s="167">
        <v>2002</v>
      </c>
      <c r="B1746" s="167" t="s">
        <v>254</v>
      </c>
      <c r="C1746" s="167">
        <v>365</v>
      </c>
      <c r="D1746" s="170">
        <v>89.936199999999999</v>
      </c>
      <c r="E1746" s="74" t="str">
        <f t="shared" si="103"/>
        <v>Network Tasman Ltd</v>
      </c>
      <c r="F1746" s="74" t="str">
        <f t="shared" si="104"/>
        <v>Tasman District</v>
      </c>
      <c r="G1746" s="74" t="str">
        <f t="shared" si="105"/>
        <v>Nelson Marlborough</v>
      </c>
      <c r="I1746" s="74" t="str">
        <f t="shared" si="106"/>
        <v>Upper South Island</v>
      </c>
      <c r="J1746" s="74" t="str">
        <f t="shared" si="107"/>
        <v>Network Tasman</v>
      </c>
    </row>
    <row r="1747" spans="1:10" s="74" customFormat="1">
      <c r="A1747" s="167">
        <v>2003</v>
      </c>
      <c r="B1747" s="167" t="s">
        <v>254</v>
      </c>
      <c r="C1747" s="167">
        <v>365</v>
      </c>
      <c r="D1747" s="170">
        <v>92.888549999999995</v>
      </c>
      <c r="E1747" s="74" t="str">
        <f t="shared" si="103"/>
        <v>Network Tasman Ltd</v>
      </c>
      <c r="F1747" s="74" t="str">
        <f t="shared" si="104"/>
        <v>Tasman District</v>
      </c>
      <c r="G1747" s="74" t="str">
        <f t="shared" si="105"/>
        <v>Nelson Marlborough</v>
      </c>
      <c r="I1747" s="74" t="str">
        <f t="shared" si="106"/>
        <v>Upper South Island</v>
      </c>
      <c r="J1747" s="74" t="str">
        <f t="shared" si="107"/>
        <v>Network Tasman</v>
      </c>
    </row>
    <row r="1748" spans="1:10" s="74" customFormat="1">
      <c r="A1748" s="167">
        <v>2004</v>
      </c>
      <c r="B1748" s="167" t="s">
        <v>254</v>
      </c>
      <c r="C1748" s="167">
        <v>366</v>
      </c>
      <c r="D1748" s="170">
        <v>95.669049999999999</v>
      </c>
      <c r="E1748" s="74" t="str">
        <f t="shared" si="103"/>
        <v>Network Tasman Ltd</v>
      </c>
      <c r="F1748" s="74" t="str">
        <f t="shared" si="104"/>
        <v>Tasman District</v>
      </c>
      <c r="G1748" s="74" t="str">
        <f t="shared" si="105"/>
        <v>Nelson Marlborough</v>
      </c>
      <c r="I1748" s="74" t="str">
        <f t="shared" si="106"/>
        <v>Upper South Island</v>
      </c>
      <c r="J1748" s="74" t="str">
        <f t="shared" si="107"/>
        <v>Network Tasman</v>
      </c>
    </row>
    <row r="1749" spans="1:10" s="74" customFormat="1">
      <c r="A1749" s="167">
        <v>2005</v>
      </c>
      <c r="B1749" s="167" t="s">
        <v>254</v>
      </c>
      <c r="C1749" s="167">
        <v>365</v>
      </c>
      <c r="D1749" s="170">
        <v>94.983649999999997</v>
      </c>
      <c r="E1749" s="74" t="str">
        <f t="shared" si="103"/>
        <v>Network Tasman Ltd</v>
      </c>
      <c r="F1749" s="74" t="str">
        <f t="shared" si="104"/>
        <v>Tasman District</v>
      </c>
      <c r="G1749" s="74" t="str">
        <f t="shared" si="105"/>
        <v>Nelson Marlborough</v>
      </c>
      <c r="I1749" s="74" t="str">
        <f t="shared" si="106"/>
        <v>Upper South Island</v>
      </c>
      <c r="J1749" s="74" t="str">
        <f t="shared" si="107"/>
        <v>Network Tasman</v>
      </c>
    </row>
    <row r="1750" spans="1:10" s="74" customFormat="1">
      <c r="A1750" s="167">
        <v>2006</v>
      </c>
      <c r="B1750" s="167" t="s">
        <v>254</v>
      </c>
      <c r="C1750" s="167">
        <v>365</v>
      </c>
      <c r="D1750" s="170">
        <v>89.847149999999999</v>
      </c>
      <c r="E1750" s="74" t="str">
        <f t="shared" si="103"/>
        <v>Network Tasman Ltd</v>
      </c>
      <c r="F1750" s="74" t="str">
        <f t="shared" si="104"/>
        <v>Tasman District</v>
      </c>
      <c r="G1750" s="74" t="str">
        <f t="shared" si="105"/>
        <v>Nelson Marlborough</v>
      </c>
      <c r="I1750" s="74" t="str">
        <f t="shared" si="106"/>
        <v>Upper South Island</v>
      </c>
      <c r="J1750" s="74" t="str">
        <f t="shared" si="107"/>
        <v>Network Tasman</v>
      </c>
    </row>
    <row r="1751" spans="1:10" s="74" customFormat="1">
      <c r="A1751" s="167">
        <v>2007</v>
      </c>
      <c r="B1751" s="167" t="s">
        <v>254</v>
      </c>
      <c r="C1751" s="167">
        <v>365</v>
      </c>
      <c r="D1751" s="170">
        <v>89.709149999999994</v>
      </c>
      <c r="E1751" s="74" t="str">
        <f t="shared" si="103"/>
        <v>Network Tasman Ltd</v>
      </c>
      <c r="F1751" s="74" t="str">
        <f t="shared" si="104"/>
        <v>Tasman District</v>
      </c>
      <c r="G1751" s="74" t="str">
        <f t="shared" si="105"/>
        <v>Nelson Marlborough</v>
      </c>
      <c r="I1751" s="74" t="str">
        <f t="shared" si="106"/>
        <v>Upper South Island</v>
      </c>
      <c r="J1751" s="74" t="str">
        <f t="shared" si="107"/>
        <v>Network Tasman</v>
      </c>
    </row>
    <row r="1752" spans="1:10" s="74" customFormat="1">
      <c r="A1752" s="167">
        <v>2008</v>
      </c>
      <c r="B1752" s="167" t="s">
        <v>254</v>
      </c>
      <c r="C1752" s="167">
        <v>366</v>
      </c>
      <c r="D1752" s="170">
        <v>89.674250000000001</v>
      </c>
      <c r="E1752" s="74" t="str">
        <f t="shared" si="103"/>
        <v>Network Tasman Ltd</v>
      </c>
      <c r="F1752" s="74" t="str">
        <f t="shared" si="104"/>
        <v>Tasman District</v>
      </c>
      <c r="G1752" s="74" t="str">
        <f t="shared" si="105"/>
        <v>Nelson Marlborough</v>
      </c>
      <c r="I1752" s="74" t="str">
        <f t="shared" si="106"/>
        <v>Upper South Island</v>
      </c>
      <c r="J1752" s="74" t="str">
        <f t="shared" si="107"/>
        <v>Network Tasman</v>
      </c>
    </row>
    <row r="1753" spans="1:10" s="74" customFormat="1">
      <c r="A1753" s="167">
        <v>2009</v>
      </c>
      <c r="B1753" s="167" t="s">
        <v>254</v>
      </c>
      <c r="C1753" s="167">
        <v>365</v>
      </c>
      <c r="D1753" s="170">
        <v>93.147800000000004</v>
      </c>
      <c r="E1753" s="74" t="str">
        <f t="shared" si="103"/>
        <v>Network Tasman Ltd</v>
      </c>
      <c r="F1753" s="74" t="str">
        <f t="shared" si="104"/>
        <v>Tasman District</v>
      </c>
      <c r="G1753" s="74" t="str">
        <f t="shared" si="105"/>
        <v>Nelson Marlborough</v>
      </c>
      <c r="I1753" s="74" t="str">
        <f t="shared" si="106"/>
        <v>Upper South Island</v>
      </c>
      <c r="J1753" s="74" t="str">
        <f t="shared" si="107"/>
        <v>Network Tasman</v>
      </c>
    </row>
    <row r="1754" spans="1:10" s="74" customFormat="1">
      <c r="A1754" s="167">
        <v>2010</v>
      </c>
      <c r="B1754" s="167" t="s">
        <v>254</v>
      </c>
      <c r="C1754" s="167">
        <v>365</v>
      </c>
      <c r="D1754" s="170">
        <v>93.052000000000007</v>
      </c>
      <c r="E1754" s="74" t="str">
        <f t="shared" si="103"/>
        <v>Network Tasman Ltd</v>
      </c>
      <c r="F1754" s="74" t="str">
        <f t="shared" si="104"/>
        <v>Tasman District</v>
      </c>
      <c r="G1754" s="74" t="str">
        <f t="shared" si="105"/>
        <v>Nelson Marlborough</v>
      </c>
      <c r="I1754" s="74" t="str">
        <f t="shared" si="106"/>
        <v>Upper South Island</v>
      </c>
      <c r="J1754" s="74" t="str">
        <f t="shared" si="107"/>
        <v>Network Tasman</v>
      </c>
    </row>
    <row r="1755" spans="1:10" s="74" customFormat="1">
      <c r="A1755" s="167">
        <v>2011</v>
      </c>
      <c r="B1755" s="167" t="s">
        <v>254</v>
      </c>
      <c r="C1755" s="167">
        <v>181</v>
      </c>
      <c r="D1755" s="170">
        <v>49.390999999999998</v>
      </c>
      <c r="E1755" s="74" t="str">
        <f t="shared" ref="E1755:E1818" si="108">IF(ISNA(VLOOKUP(B1755,$A$338:$D$525,4,FALSE)),"NOTFOUND",VLOOKUP(B1755,$A$338:$D$525,4,FALSE))</f>
        <v>Network Tasman Ltd</v>
      </c>
      <c r="F1755" s="74" t="str">
        <f t="shared" si="104"/>
        <v>Tasman District</v>
      </c>
      <c r="G1755" s="74" t="str">
        <f t="shared" si="105"/>
        <v>Nelson Marlborough</v>
      </c>
      <c r="I1755" s="74" t="str">
        <f t="shared" si="106"/>
        <v>Upper South Island</v>
      </c>
      <c r="J1755" s="74" t="str">
        <f t="shared" si="107"/>
        <v>Network Tasman</v>
      </c>
    </row>
    <row r="1756" spans="1:10" s="74" customFormat="1">
      <c r="A1756" s="167">
        <v>2000</v>
      </c>
      <c r="B1756" s="167" t="s">
        <v>255</v>
      </c>
      <c r="C1756" s="167">
        <v>366</v>
      </c>
      <c r="D1756" s="170">
        <v>168.57605000000001</v>
      </c>
      <c r="E1756" s="74" t="str">
        <f t="shared" si="108"/>
        <v>Northpower Ltd</v>
      </c>
      <c r="F1756" s="74" t="str">
        <f t="shared" si="104"/>
        <v>Whangarei District</v>
      </c>
      <c r="G1756" s="74" t="str">
        <f t="shared" si="105"/>
        <v>North Isthmus</v>
      </c>
      <c r="I1756" s="74" t="str">
        <f t="shared" si="106"/>
        <v>Northland</v>
      </c>
      <c r="J1756" s="74" t="str">
        <f t="shared" si="107"/>
        <v>NOTFOUND</v>
      </c>
    </row>
    <row r="1757" spans="1:10" s="74" customFormat="1">
      <c r="A1757" s="167">
        <v>2001</v>
      </c>
      <c r="B1757" s="167" t="s">
        <v>255</v>
      </c>
      <c r="C1757" s="167">
        <v>365</v>
      </c>
      <c r="D1757" s="170">
        <v>172.14924999999999</v>
      </c>
      <c r="E1757" s="74" t="str">
        <f t="shared" si="108"/>
        <v>Northpower Ltd</v>
      </c>
      <c r="F1757" s="74" t="str">
        <f t="shared" si="104"/>
        <v>Whangarei District</v>
      </c>
      <c r="G1757" s="74" t="str">
        <f t="shared" si="105"/>
        <v>North Isthmus</v>
      </c>
      <c r="I1757" s="74" t="str">
        <f t="shared" si="106"/>
        <v>Northland</v>
      </c>
      <c r="J1757" s="74" t="str">
        <f t="shared" si="107"/>
        <v>NOTFOUND</v>
      </c>
    </row>
    <row r="1758" spans="1:10" s="74" customFormat="1">
      <c r="A1758" s="167">
        <v>2002</v>
      </c>
      <c r="B1758" s="167" t="s">
        <v>255</v>
      </c>
      <c r="C1758" s="167">
        <v>365</v>
      </c>
      <c r="D1758" s="170">
        <v>181.39250000000001</v>
      </c>
      <c r="E1758" s="74" t="str">
        <f t="shared" si="108"/>
        <v>Northpower Ltd</v>
      </c>
      <c r="F1758" s="74" t="str">
        <f t="shared" si="104"/>
        <v>Whangarei District</v>
      </c>
      <c r="G1758" s="74" t="str">
        <f t="shared" si="105"/>
        <v>North Isthmus</v>
      </c>
      <c r="I1758" s="74" t="str">
        <f t="shared" si="106"/>
        <v>Northland</v>
      </c>
      <c r="J1758" s="74" t="str">
        <f t="shared" si="107"/>
        <v>NOTFOUND</v>
      </c>
    </row>
    <row r="1759" spans="1:10" s="74" customFormat="1">
      <c r="A1759" s="167">
        <v>2003</v>
      </c>
      <c r="B1759" s="167" t="s">
        <v>255</v>
      </c>
      <c r="C1759" s="167">
        <v>365</v>
      </c>
      <c r="D1759" s="170">
        <v>181.33785</v>
      </c>
      <c r="E1759" s="74" t="str">
        <f t="shared" si="108"/>
        <v>Northpower Ltd</v>
      </c>
      <c r="F1759" s="74" t="str">
        <f t="shared" si="104"/>
        <v>Whangarei District</v>
      </c>
      <c r="G1759" s="74" t="str">
        <f t="shared" si="105"/>
        <v>North Isthmus</v>
      </c>
      <c r="I1759" s="74" t="str">
        <f t="shared" si="106"/>
        <v>Northland</v>
      </c>
      <c r="J1759" s="74" t="str">
        <f t="shared" si="107"/>
        <v>NOTFOUND</v>
      </c>
    </row>
    <row r="1760" spans="1:10" s="74" customFormat="1">
      <c r="A1760" s="167">
        <v>2004</v>
      </c>
      <c r="B1760" s="167" t="s">
        <v>255</v>
      </c>
      <c r="C1760" s="167">
        <v>366</v>
      </c>
      <c r="D1760" s="170">
        <v>185.56575000000001</v>
      </c>
      <c r="E1760" s="74" t="str">
        <f t="shared" si="108"/>
        <v>Northpower Ltd</v>
      </c>
      <c r="F1760" s="74" t="str">
        <f t="shared" si="104"/>
        <v>Whangarei District</v>
      </c>
      <c r="G1760" s="74" t="str">
        <f t="shared" si="105"/>
        <v>North Isthmus</v>
      </c>
      <c r="I1760" s="74" t="str">
        <f t="shared" si="106"/>
        <v>Northland</v>
      </c>
      <c r="J1760" s="74" t="str">
        <f t="shared" si="107"/>
        <v>NOTFOUND</v>
      </c>
    </row>
    <row r="1761" spans="1:10" s="74" customFormat="1">
      <c r="A1761" s="167">
        <v>2005</v>
      </c>
      <c r="B1761" s="167" t="s">
        <v>255</v>
      </c>
      <c r="C1761" s="167">
        <v>365</v>
      </c>
      <c r="D1761" s="170">
        <v>207.12205</v>
      </c>
      <c r="E1761" s="74" t="str">
        <f t="shared" si="108"/>
        <v>Northpower Ltd</v>
      </c>
      <c r="F1761" s="74" t="str">
        <f t="shared" si="104"/>
        <v>Whangarei District</v>
      </c>
      <c r="G1761" s="74" t="str">
        <f t="shared" si="105"/>
        <v>North Isthmus</v>
      </c>
      <c r="I1761" s="74" t="str">
        <f t="shared" si="106"/>
        <v>Northland</v>
      </c>
      <c r="J1761" s="74" t="str">
        <f t="shared" si="107"/>
        <v>NOTFOUND</v>
      </c>
    </row>
    <row r="1762" spans="1:10" s="74" customFormat="1">
      <c r="A1762" s="167">
        <v>2006</v>
      </c>
      <c r="B1762" s="167" t="s">
        <v>255</v>
      </c>
      <c r="C1762" s="167">
        <v>365</v>
      </c>
      <c r="D1762" s="170">
        <v>207.75839999999999</v>
      </c>
      <c r="E1762" s="74" t="str">
        <f t="shared" si="108"/>
        <v>Northpower Ltd</v>
      </c>
      <c r="F1762" s="74" t="str">
        <f t="shared" si="104"/>
        <v>Whangarei District</v>
      </c>
      <c r="G1762" s="74" t="str">
        <f t="shared" si="105"/>
        <v>North Isthmus</v>
      </c>
      <c r="I1762" s="74" t="str">
        <f t="shared" si="106"/>
        <v>Northland</v>
      </c>
      <c r="J1762" s="74" t="str">
        <f t="shared" si="107"/>
        <v>NOTFOUND</v>
      </c>
    </row>
    <row r="1763" spans="1:10" s="74" customFormat="1">
      <c r="A1763" s="167">
        <v>2007</v>
      </c>
      <c r="B1763" s="167" t="s">
        <v>255</v>
      </c>
      <c r="C1763" s="167">
        <v>365</v>
      </c>
      <c r="D1763" s="170">
        <v>224.74854999999999</v>
      </c>
      <c r="E1763" s="74" t="str">
        <f t="shared" si="108"/>
        <v>Northpower Ltd</v>
      </c>
      <c r="F1763" s="74" t="str">
        <f t="shared" si="104"/>
        <v>Whangarei District</v>
      </c>
      <c r="G1763" s="74" t="str">
        <f t="shared" si="105"/>
        <v>North Isthmus</v>
      </c>
      <c r="I1763" s="74" t="str">
        <f t="shared" si="106"/>
        <v>Northland</v>
      </c>
      <c r="J1763" s="74" t="str">
        <f t="shared" si="107"/>
        <v>NOTFOUND</v>
      </c>
    </row>
    <row r="1764" spans="1:10" s="74" customFormat="1">
      <c r="A1764" s="167">
        <v>2008</v>
      </c>
      <c r="B1764" s="167" t="s">
        <v>255</v>
      </c>
      <c r="C1764" s="167">
        <v>366</v>
      </c>
      <c r="D1764" s="170">
        <v>213.23765</v>
      </c>
      <c r="E1764" s="74" t="str">
        <f t="shared" si="108"/>
        <v>Northpower Ltd</v>
      </c>
      <c r="F1764" s="74" t="str">
        <f t="shared" si="104"/>
        <v>Whangarei District</v>
      </c>
      <c r="G1764" s="74" t="str">
        <f t="shared" si="105"/>
        <v>North Isthmus</v>
      </c>
      <c r="I1764" s="74" t="str">
        <f t="shared" si="106"/>
        <v>Northland</v>
      </c>
      <c r="J1764" s="74" t="str">
        <f t="shared" si="107"/>
        <v>NOTFOUND</v>
      </c>
    </row>
    <row r="1765" spans="1:10" s="74" customFormat="1">
      <c r="A1765" s="167">
        <v>2009</v>
      </c>
      <c r="B1765" s="167" t="s">
        <v>255</v>
      </c>
      <c r="C1765" s="167">
        <v>365</v>
      </c>
      <c r="D1765" s="170">
        <v>214.66145</v>
      </c>
      <c r="E1765" s="74" t="str">
        <f t="shared" si="108"/>
        <v>Northpower Ltd</v>
      </c>
      <c r="F1765" s="74" t="str">
        <f t="shared" si="104"/>
        <v>Whangarei District</v>
      </c>
      <c r="G1765" s="74" t="str">
        <f t="shared" si="105"/>
        <v>North Isthmus</v>
      </c>
      <c r="I1765" s="74" t="str">
        <f t="shared" si="106"/>
        <v>Northland</v>
      </c>
      <c r="J1765" s="74" t="str">
        <f t="shared" si="107"/>
        <v>NOTFOUND</v>
      </c>
    </row>
    <row r="1766" spans="1:10" s="74" customFormat="1">
      <c r="A1766" s="167">
        <v>2010</v>
      </c>
      <c r="B1766" s="167" t="s">
        <v>255</v>
      </c>
      <c r="C1766" s="167">
        <v>365</v>
      </c>
      <c r="D1766" s="170">
        <v>217.85175000000001</v>
      </c>
      <c r="E1766" s="74" t="str">
        <f t="shared" si="108"/>
        <v>Northpower Ltd</v>
      </c>
      <c r="F1766" s="74" t="str">
        <f t="shared" si="104"/>
        <v>Whangarei District</v>
      </c>
      <c r="G1766" s="74" t="str">
        <f t="shared" si="105"/>
        <v>North Isthmus</v>
      </c>
      <c r="I1766" s="74" t="str">
        <f t="shared" si="106"/>
        <v>Northland</v>
      </c>
      <c r="J1766" s="74" t="str">
        <f t="shared" si="107"/>
        <v>NOTFOUND</v>
      </c>
    </row>
    <row r="1767" spans="1:10" s="74" customFormat="1">
      <c r="A1767" s="167">
        <v>2011</v>
      </c>
      <c r="B1767" s="167" t="s">
        <v>255</v>
      </c>
      <c r="C1767" s="167">
        <v>181</v>
      </c>
      <c r="D1767" s="170">
        <v>101.1215</v>
      </c>
      <c r="E1767" s="74" t="str">
        <f t="shared" si="108"/>
        <v>Northpower Ltd</v>
      </c>
      <c r="F1767" s="74" t="str">
        <f t="shared" si="104"/>
        <v>Whangarei District</v>
      </c>
      <c r="G1767" s="74" t="str">
        <f t="shared" si="105"/>
        <v>North Isthmus</v>
      </c>
      <c r="I1767" s="74" t="str">
        <f t="shared" si="106"/>
        <v>Northland</v>
      </c>
      <c r="J1767" s="74" t="str">
        <f t="shared" si="107"/>
        <v>NOTFOUND</v>
      </c>
    </row>
    <row r="1768" spans="1:10" s="74" customFormat="1">
      <c r="A1768" s="167">
        <v>2000</v>
      </c>
      <c r="B1768" s="167" t="s">
        <v>256</v>
      </c>
      <c r="C1768" s="167">
        <v>366</v>
      </c>
      <c r="D1768" s="170">
        <v>32.732950000000002</v>
      </c>
      <c r="E1768" s="74" t="str">
        <f t="shared" si="108"/>
        <v>NOTFOUND</v>
      </c>
      <c r="F1768" s="74" t="str">
        <f t="shared" ref="F1768:F1831" si="109">IF(ISNA(VLOOKUP(B1768,$A$338:$D$525,2,FALSE)),"NOTFOUND",VLOOKUP(B1768,$A$338:$D$525,2,FALSE))</f>
        <v>NOTFOUND</v>
      </c>
      <c r="G1768" s="74" t="str">
        <f t="shared" ref="G1768:G1831" si="110">IF(ISNA(VLOOKUP(B1768,$A$338:$D$525,3,FALSE)),"NOTFOUND",VLOOKUP(B1768,$A$338:$D$525,3,FALSE))</f>
        <v>NOTFOUND</v>
      </c>
      <c r="I1768" s="74" t="str">
        <f t="shared" ref="I1768:I1831" si="111">IF(ISNA(VLOOKUP(B1768,$A$338:$E$525,5,FALSE)),"NOTFOUND",(VLOOKUP(B1768,$A$338:$E$525,5,FALSE)))</f>
        <v>NOTFOUND</v>
      </c>
      <c r="J1768" s="74" t="str">
        <f t="shared" ref="J1768:J1831" si="112">IF(ISNA(VLOOKUP(E1768,$A$528:$B$545,2,FALSE)),"NOTFOUND",VLOOKUP(E1768,$A$528:$B$545,2,FALSE))</f>
        <v>NOTFOUND</v>
      </c>
    </row>
    <row r="1769" spans="1:10" s="74" customFormat="1">
      <c r="A1769" s="167">
        <v>2001</v>
      </c>
      <c r="B1769" s="167" t="s">
        <v>256</v>
      </c>
      <c r="C1769" s="167">
        <v>365</v>
      </c>
      <c r="D1769" s="170">
        <v>32.762900000000002</v>
      </c>
      <c r="E1769" s="74" t="str">
        <f t="shared" si="108"/>
        <v>NOTFOUND</v>
      </c>
      <c r="F1769" s="74" t="str">
        <f t="shared" si="109"/>
        <v>NOTFOUND</v>
      </c>
      <c r="G1769" s="74" t="str">
        <f t="shared" si="110"/>
        <v>NOTFOUND</v>
      </c>
      <c r="I1769" s="74" t="str">
        <f t="shared" si="111"/>
        <v>NOTFOUND</v>
      </c>
      <c r="J1769" s="74" t="str">
        <f t="shared" si="112"/>
        <v>NOTFOUND</v>
      </c>
    </row>
    <row r="1770" spans="1:10" s="74" customFormat="1">
      <c r="A1770" s="167">
        <v>2002</v>
      </c>
      <c r="B1770" s="167" t="s">
        <v>256</v>
      </c>
      <c r="C1770" s="167">
        <v>365</v>
      </c>
      <c r="D1770" s="170">
        <v>34.436250000000001</v>
      </c>
      <c r="E1770" s="74" t="str">
        <f t="shared" si="108"/>
        <v>NOTFOUND</v>
      </c>
      <c r="F1770" s="74" t="str">
        <f t="shared" si="109"/>
        <v>NOTFOUND</v>
      </c>
      <c r="G1770" s="74" t="str">
        <f t="shared" si="110"/>
        <v>NOTFOUND</v>
      </c>
      <c r="I1770" s="74" t="str">
        <f t="shared" si="111"/>
        <v>NOTFOUND</v>
      </c>
      <c r="J1770" s="74" t="str">
        <f t="shared" si="112"/>
        <v>NOTFOUND</v>
      </c>
    </row>
    <row r="1771" spans="1:10" s="74" customFormat="1">
      <c r="A1771" s="167">
        <v>2003</v>
      </c>
      <c r="B1771" s="167" t="s">
        <v>256</v>
      </c>
      <c r="C1771" s="167">
        <v>316</v>
      </c>
      <c r="D1771" s="170">
        <v>28.2881</v>
      </c>
      <c r="E1771" s="74" t="str">
        <f t="shared" si="108"/>
        <v>NOTFOUND</v>
      </c>
      <c r="F1771" s="74" t="str">
        <f t="shared" si="109"/>
        <v>NOTFOUND</v>
      </c>
      <c r="G1771" s="74" t="str">
        <f t="shared" si="110"/>
        <v>NOTFOUND</v>
      </c>
      <c r="I1771" s="74" t="str">
        <f t="shared" si="111"/>
        <v>NOTFOUND</v>
      </c>
      <c r="J1771" s="74" t="str">
        <f t="shared" si="112"/>
        <v>NOTFOUND</v>
      </c>
    </row>
    <row r="1772" spans="1:10" s="74" customFormat="1">
      <c r="A1772" s="167">
        <v>2003</v>
      </c>
      <c r="B1772" s="167" t="s">
        <v>257</v>
      </c>
      <c r="C1772" s="167">
        <v>49</v>
      </c>
      <c r="D1772" s="170">
        <v>4.9409999999999998</v>
      </c>
      <c r="E1772" s="74" t="str">
        <f t="shared" si="108"/>
        <v>Network Tasman Ltd</v>
      </c>
      <c r="F1772" s="74" t="str">
        <f t="shared" si="109"/>
        <v>Tasman District</v>
      </c>
      <c r="G1772" s="74" t="str">
        <f t="shared" si="110"/>
        <v>Nelson Marlborough</v>
      </c>
      <c r="I1772" s="74" t="str">
        <f t="shared" si="111"/>
        <v>Upper South Island</v>
      </c>
      <c r="J1772" s="74" t="str">
        <f t="shared" si="112"/>
        <v>Network Tasman</v>
      </c>
    </row>
    <row r="1773" spans="1:10" s="74" customFormat="1">
      <c r="A1773" s="167">
        <v>2004</v>
      </c>
      <c r="B1773" s="167" t="s">
        <v>257</v>
      </c>
      <c r="C1773" s="167">
        <v>366</v>
      </c>
      <c r="D1773" s="170">
        <v>31.737100000000002</v>
      </c>
      <c r="E1773" s="74" t="str">
        <f t="shared" si="108"/>
        <v>Network Tasman Ltd</v>
      </c>
      <c r="F1773" s="74" t="str">
        <f t="shared" si="109"/>
        <v>Tasman District</v>
      </c>
      <c r="G1773" s="74" t="str">
        <f t="shared" si="110"/>
        <v>Nelson Marlborough</v>
      </c>
      <c r="I1773" s="74" t="str">
        <f t="shared" si="111"/>
        <v>Upper South Island</v>
      </c>
      <c r="J1773" s="74" t="str">
        <f t="shared" si="112"/>
        <v>Network Tasman</v>
      </c>
    </row>
    <row r="1774" spans="1:10" s="74" customFormat="1">
      <c r="A1774" s="167">
        <v>2005</v>
      </c>
      <c r="B1774" s="167" t="s">
        <v>257</v>
      </c>
      <c r="C1774" s="167">
        <v>365</v>
      </c>
      <c r="D1774" s="170">
        <v>31.7713</v>
      </c>
      <c r="E1774" s="74" t="str">
        <f t="shared" si="108"/>
        <v>Network Tasman Ltd</v>
      </c>
      <c r="F1774" s="74" t="str">
        <f t="shared" si="109"/>
        <v>Tasman District</v>
      </c>
      <c r="G1774" s="74" t="str">
        <f t="shared" si="110"/>
        <v>Nelson Marlborough</v>
      </c>
      <c r="I1774" s="74" t="str">
        <f t="shared" si="111"/>
        <v>Upper South Island</v>
      </c>
      <c r="J1774" s="74" t="str">
        <f t="shared" si="112"/>
        <v>Network Tasman</v>
      </c>
    </row>
    <row r="1775" spans="1:10" s="74" customFormat="1">
      <c r="A1775" s="167">
        <v>2006</v>
      </c>
      <c r="B1775" s="167" t="s">
        <v>257</v>
      </c>
      <c r="C1775" s="167">
        <v>365</v>
      </c>
      <c r="D1775" s="170">
        <v>31.389749999999999</v>
      </c>
      <c r="E1775" s="74" t="str">
        <f t="shared" si="108"/>
        <v>Network Tasman Ltd</v>
      </c>
      <c r="F1775" s="74" t="str">
        <f t="shared" si="109"/>
        <v>Tasman District</v>
      </c>
      <c r="G1775" s="74" t="str">
        <f t="shared" si="110"/>
        <v>Nelson Marlborough</v>
      </c>
      <c r="I1775" s="74" t="str">
        <f t="shared" si="111"/>
        <v>Upper South Island</v>
      </c>
      <c r="J1775" s="74" t="str">
        <f t="shared" si="112"/>
        <v>Network Tasman</v>
      </c>
    </row>
    <row r="1776" spans="1:10" s="74" customFormat="1">
      <c r="A1776" s="167">
        <v>2007</v>
      </c>
      <c r="B1776" s="167" t="s">
        <v>257</v>
      </c>
      <c r="C1776" s="167">
        <v>365</v>
      </c>
      <c r="D1776" s="170">
        <v>33.04195</v>
      </c>
      <c r="E1776" s="74" t="str">
        <f t="shared" si="108"/>
        <v>Network Tasman Ltd</v>
      </c>
      <c r="F1776" s="74" t="str">
        <f t="shared" si="109"/>
        <v>Tasman District</v>
      </c>
      <c r="G1776" s="74" t="str">
        <f t="shared" si="110"/>
        <v>Nelson Marlborough</v>
      </c>
      <c r="I1776" s="74" t="str">
        <f t="shared" si="111"/>
        <v>Upper South Island</v>
      </c>
      <c r="J1776" s="74" t="str">
        <f t="shared" si="112"/>
        <v>Network Tasman</v>
      </c>
    </row>
    <row r="1777" spans="1:10" s="74" customFormat="1">
      <c r="A1777" s="167">
        <v>2008</v>
      </c>
      <c r="B1777" s="167" t="s">
        <v>257</v>
      </c>
      <c r="C1777" s="167">
        <v>366</v>
      </c>
      <c r="D1777" s="170">
        <v>31.632950000000001</v>
      </c>
      <c r="E1777" s="74" t="str">
        <f t="shared" si="108"/>
        <v>Network Tasman Ltd</v>
      </c>
      <c r="F1777" s="74" t="str">
        <f t="shared" si="109"/>
        <v>Tasman District</v>
      </c>
      <c r="G1777" s="74" t="str">
        <f t="shared" si="110"/>
        <v>Nelson Marlborough</v>
      </c>
      <c r="I1777" s="74" t="str">
        <f t="shared" si="111"/>
        <v>Upper South Island</v>
      </c>
      <c r="J1777" s="74" t="str">
        <f t="shared" si="112"/>
        <v>Network Tasman</v>
      </c>
    </row>
    <row r="1778" spans="1:10" s="74" customFormat="1">
      <c r="A1778" s="167">
        <v>2009</v>
      </c>
      <c r="B1778" s="167" t="s">
        <v>257</v>
      </c>
      <c r="C1778" s="167">
        <v>365</v>
      </c>
      <c r="D1778" s="170">
        <v>34.125399999999999</v>
      </c>
      <c r="E1778" s="74" t="str">
        <f t="shared" si="108"/>
        <v>Network Tasman Ltd</v>
      </c>
      <c r="F1778" s="74" t="str">
        <f t="shared" si="109"/>
        <v>Tasman District</v>
      </c>
      <c r="G1778" s="74" t="str">
        <f t="shared" si="110"/>
        <v>Nelson Marlborough</v>
      </c>
      <c r="I1778" s="74" t="str">
        <f t="shared" si="111"/>
        <v>Upper South Island</v>
      </c>
      <c r="J1778" s="74" t="str">
        <f t="shared" si="112"/>
        <v>Network Tasman</v>
      </c>
    </row>
    <row r="1779" spans="1:10" s="74" customFormat="1">
      <c r="A1779" s="167">
        <v>2010</v>
      </c>
      <c r="B1779" s="167" t="s">
        <v>257</v>
      </c>
      <c r="C1779" s="167">
        <v>365</v>
      </c>
      <c r="D1779" s="170">
        <v>34.161050000000003</v>
      </c>
      <c r="E1779" s="74" t="str">
        <f t="shared" si="108"/>
        <v>Network Tasman Ltd</v>
      </c>
      <c r="F1779" s="74" t="str">
        <f t="shared" si="109"/>
        <v>Tasman District</v>
      </c>
      <c r="G1779" s="74" t="str">
        <f t="shared" si="110"/>
        <v>Nelson Marlborough</v>
      </c>
      <c r="I1779" s="74" t="str">
        <f t="shared" si="111"/>
        <v>Upper South Island</v>
      </c>
      <c r="J1779" s="74" t="str">
        <f t="shared" si="112"/>
        <v>Network Tasman</v>
      </c>
    </row>
    <row r="1780" spans="1:10" s="74" customFormat="1">
      <c r="A1780" s="167">
        <v>2011</v>
      </c>
      <c r="B1780" s="167" t="s">
        <v>257</v>
      </c>
      <c r="C1780" s="167">
        <v>181</v>
      </c>
      <c r="D1780" s="170">
        <v>16.106850000000001</v>
      </c>
      <c r="E1780" s="74" t="str">
        <f t="shared" si="108"/>
        <v>Network Tasman Ltd</v>
      </c>
      <c r="F1780" s="74" t="str">
        <f t="shared" si="109"/>
        <v>Tasman District</v>
      </c>
      <c r="G1780" s="74" t="str">
        <f t="shared" si="110"/>
        <v>Nelson Marlborough</v>
      </c>
      <c r="I1780" s="74" t="str">
        <f t="shared" si="111"/>
        <v>Upper South Island</v>
      </c>
      <c r="J1780" s="74" t="str">
        <f t="shared" si="112"/>
        <v>Network Tasman</v>
      </c>
    </row>
    <row r="1781" spans="1:10" s="74" customFormat="1">
      <c r="A1781" s="167">
        <v>2000</v>
      </c>
      <c r="B1781" s="167" t="s">
        <v>258</v>
      </c>
      <c r="C1781" s="167">
        <v>366</v>
      </c>
      <c r="D1781" s="170">
        <v>71.363550000000004</v>
      </c>
      <c r="E1781" s="74" t="str">
        <f t="shared" si="108"/>
        <v>Powerco Ltd</v>
      </c>
      <c r="F1781" s="74" t="str">
        <f t="shared" si="109"/>
        <v>New Plymouth District</v>
      </c>
      <c r="G1781" s="74" t="str">
        <f t="shared" si="110"/>
        <v>Taranaki</v>
      </c>
      <c r="I1781" s="74" t="str">
        <f t="shared" si="111"/>
        <v>Taranaki</v>
      </c>
      <c r="J1781" s="74" t="str">
        <f t="shared" si="112"/>
        <v>Powerco</v>
      </c>
    </row>
    <row r="1782" spans="1:10" s="74" customFormat="1">
      <c r="A1782" s="167">
        <v>2001</v>
      </c>
      <c r="B1782" s="167" t="s">
        <v>258</v>
      </c>
      <c r="C1782" s="167">
        <v>365</v>
      </c>
      <c r="D1782" s="170">
        <v>72.33</v>
      </c>
      <c r="E1782" s="74" t="str">
        <f t="shared" si="108"/>
        <v>Powerco Ltd</v>
      </c>
      <c r="F1782" s="74" t="str">
        <f t="shared" si="109"/>
        <v>New Plymouth District</v>
      </c>
      <c r="G1782" s="74" t="str">
        <f t="shared" si="110"/>
        <v>Taranaki</v>
      </c>
      <c r="I1782" s="74" t="str">
        <f t="shared" si="111"/>
        <v>Taranaki</v>
      </c>
      <c r="J1782" s="74" t="str">
        <f t="shared" si="112"/>
        <v>Powerco</v>
      </c>
    </row>
    <row r="1783" spans="1:10" s="74" customFormat="1">
      <c r="A1783" s="167">
        <v>2002</v>
      </c>
      <c r="B1783" s="167" t="s">
        <v>258</v>
      </c>
      <c r="C1783" s="167">
        <v>365</v>
      </c>
      <c r="D1783" s="170">
        <v>75.861500000000007</v>
      </c>
      <c r="E1783" s="74" t="str">
        <f t="shared" si="108"/>
        <v>Powerco Ltd</v>
      </c>
      <c r="F1783" s="74" t="str">
        <f t="shared" si="109"/>
        <v>New Plymouth District</v>
      </c>
      <c r="G1783" s="74" t="str">
        <f t="shared" si="110"/>
        <v>Taranaki</v>
      </c>
      <c r="I1783" s="74" t="str">
        <f t="shared" si="111"/>
        <v>Taranaki</v>
      </c>
      <c r="J1783" s="74" t="str">
        <f t="shared" si="112"/>
        <v>Powerco</v>
      </c>
    </row>
    <row r="1784" spans="1:10" s="74" customFormat="1">
      <c r="A1784" s="167">
        <v>2003</v>
      </c>
      <c r="B1784" s="167" t="s">
        <v>258</v>
      </c>
      <c r="C1784" s="167">
        <v>365</v>
      </c>
      <c r="D1784" s="170">
        <v>80.287049999999994</v>
      </c>
      <c r="E1784" s="74" t="str">
        <f t="shared" si="108"/>
        <v>Powerco Ltd</v>
      </c>
      <c r="F1784" s="74" t="str">
        <f t="shared" si="109"/>
        <v>New Plymouth District</v>
      </c>
      <c r="G1784" s="74" t="str">
        <f t="shared" si="110"/>
        <v>Taranaki</v>
      </c>
      <c r="I1784" s="74" t="str">
        <f t="shared" si="111"/>
        <v>Taranaki</v>
      </c>
      <c r="J1784" s="74" t="str">
        <f t="shared" si="112"/>
        <v>Powerco</v>
      </c>
    </row>
    <row r="1785" spans="1:10" s="74" customFormat="1">
      <c r="A1785" s="167">
        <v>2004</v>
      </c>
      <c r="B1785" s="167" t="s">
        <v>258</v>
      </c>
      <c r="C1785" s="167">
        <v>366</v>
      </c>
      <c r="D1785" s="170">
        <v>84.587199999999996</v>
      </c>
      <c r="E1785" s="74" t="str">
        <f t="shared" si="108"/>
        <v>Powerco Ltd</v>
      </c>
      <c r="F1785" s="74" t="str">
        <f t="shared" si="109"/>
        <v>New Plymouth District</v>
      </c>
      <c r="G1785" s="74" t="str">
        <f t="shared" si="110"/>
        <v>Taranaki</v>
      </c>
      <c r="I1785" s="74" t="str">
        <f t="shared" si="111"/>
        <v>Taranaki</v>
      </c>
      <c r="J1785" s="74" t="str">
        <f t="shared" si="112"/>
        <v>Powerco</v>
      </c>
    </row>
    <row r="1786" spans="1:10" s="74" customFormat="1">
      <c r="A1786" s="167">
        <v>2005</v>
      </c>
      <c r="B1786" s="167" t="s">
        <v>258</v>
      </c>
      <c r="C1786" s="167">
        <v>365</v>
      </c>
      <c r="D1786" s="170">
        <v>84.73115</v>
      </c>
      <c r="E1786" s="74" t="str">
        <f t="shared" si="108"/>
        <v>Powerco Ltd</v>
      </c>
      <c r="F1786" s="74" t="str">
        <f t="shared" si="109"/>
        <v>New Plymouth District</v>
      </c>
      <c r="G1786" s="74" t="str">
        <f t="shared" si="110"/>
        <v>Taranaki</v>
      </c>
      <c r="I1786" s="74" t="str">
        <f t="shared" si="111"/>
        <v>Taranaki</v>
      </c>
      <c r="J1786" s="74" t="str">
        <f t="shared" si="112"/>
        <v>Powerco</v>
      </c>
    </row>
    <row r="1787" spans="1:10" s="74" customFormat="1">
      <c r="A1787" s="167">
        <v>2006</v>
      </c>
      <c r="B1787" s="167" t="s">
        <v>258</v>
      </c>
      <c r="C1787" s="167">
        <v>365</v>
      </c>
      <c r="D1787" s="170">
        <v>88.3249</v>
      </c>
      <c r="E1787" s="74" t="str">
        <f t="shared" si="108"/>
        <v>Powerco Ltd</v>
      </c>
      <c r="F1787" s="74" t="str">
        <f t="shared" si="109"/>
        <v>New Plymouth District</v>
      </c>
      <c r="G1787" s="74" t="str">
        <f t="shared" si="110"/>
        <v>Taranaki</v>
      </c>
      <c r="I1787" s="74" t="str">
        <f t="shared" si="111"/>
        <v>Taranaki</v>
      </c>
      <c r="J1787" s="74" t="str">
        <f t="shared" si="112"/>
        <v>Powerco</v>
      </c>
    </row>
    <row r="1788" spans="1:10" s="74" customFormat="1">
      <c r="A1788" s="167">
        <v>2007</v>
      </c>
      <c r="B1788" s="167" t="s">
        <v>258</v>
      </c>
      <c r="C1788" s="167">
        <v>365</v>
      </c>
      <c r="D1788" s="170">
        <v>89.948099999999997</v>
      </c>
      <c r="E1788" s="74" t="str">
        <f t="shared" si="108"/>
        <v>Powerco Ltd</v>
      </c>
      <c r="F1788" s="74" t="str">
        <f t="shared" si="109"/>
        <v>New Plymouth District</v>
      </c>
      <c r="G1788" s="74" t="str">
        <f t="shared" si="110"/>
        <v>Taranaki</v>
      </c>
      <c r="I1788" s="74" t="str">
        <f t="shared" si="111"/>
        <v>Taranaki</v>
      </c>
      <c r="J1788" s="74" t="str">
        <f t="shared" si="112"/>
        <v>Powerco</v>
      </c>
    </row>
    <row r="1789" spans="1:10" s="74" customFormat="1">
      <c r="A1789" s="167">
        <v>2008</v>
      </c>
      <c r="B1789" s="167" t="s">
        <v>258</v>
      </c>
      <c r="C1789" s="167">
        <v>366</v>
      </c>
      <c r="D1789" s="170">
        <v>89.277299999999997</v>
      </c>
      <c r="E1789" s="74" t="str">
        <f t="shared" si="108"/>
        <v>Powerco Ltd</v>
      </c>
      <c r="F1789" s="74" t="str">
        <f t="shared" si="109"/>
        <v>New Plymouth District</v>
      </c>
      <c r="G1789" s="74" t="str">
        <f t="shared" si="110"/>
        <v>Taranaki</v>
      </c>
      <c r="I1789" s="74" t="str">
        <f t="shared" si="111"/>
        <v>Taranaki</v>
      </c>
      <c r="J1789" s="74" t="str">
        <f t="shared" si="112"/>
        <v>Powerco</v>
      </c>
    </row>
    <row r="1790" spans="1:10" s="74" customFormat="1">
      <c r="A1790" s="167">
        <v>2009</v>
      </c>
      <c r="B1790" s="167" t="s">
        <v>258</v>
      </c>
      <c r="C1790" s="167">
        <v>365</v>
      </c>
      <c r="D1790" s="170">
        <v>92.60445</v>
      </c>
      <c r="E1790" s="74" t="str">
        <f t="shared" si="108"/>
        <v>Powerco Ltd</v>
      </c>
      <c r="F1790" s="74" t="str">
        <f t="shared" si="109"/>
        <v>New Plymouth District</v>
      </c>
      <c r="G1790" s="74" t="str">
        <f t="shared" si="110"/>
        <v>Taranaki</v>
      </c>
      <c r="I1790" s="74" t="str">
        <f t="shared" si="111"/>
        <v>Taranaki</v>
      </c>
      <c r="J1790" s="74" t="str">
        <f t="shared" si="112"/>
        <v>Powerco</v>
      </c>
    </row>
    <row r="1791" spans="1:10" s="74" customFormat="1">
      <c r="A1791" s="167">
        <v>2010</v>
      </c>
      <c r="B1791" s="167" t="s">
        <v>258</v>
      </c>
      <c r="C1791" s="167">
        <v>181</v>
      </c>
      <c r="D1791" s="170">
        <v>44.434849999999997</v>
      </c>
      <c r="E1791" s="74" t="str">
        <f t="shared" si="108"/>
        <v>Powerco Ltd</v>
      </c>
      <c r="F1791" s="74" t="str">
        <f t="shared" si="109"/>
        <v>New Plymouth District</v>
      </c>
      <c r="G1791" s="74" t="str">
        <f t="shared" si="110"/>
        <v>Taranaki</v>
      </c>
      <c r="I1791" s="74" t="str">
        <f t="shared" si="111"/>
        <v>Taranaki</v>
      </c>
      <c r="J1791" s="74" t="str">
        <f t="shared" si="112"/>
        <v>Powerco</v>
      </c>
    </row>
    <row r="1792" spans="1:10" s="74" customFormat="1">
      <c r="A1792" s="167">
        <v>2000</v>
      </c>
      <c r="B1792" s="167" t="s">
        <v>259</v>
      </c>
      <c r="C1792" s="167">
        <v>366</v>
      </c>
      <c r="D1792" s="170">
        <v>8.6150000000000002</v>
      </c>
      <c r="E1792" s="74" t="str">
        <f t="shared" si="108"/>
        <v>NOTFOUND</v>
      </c>
      <c r="F1792" s="74" t="str">
        <f t="shared" si="109"/>
        <v>NOTFOUND</v>
      </c>
      <c r="G1792" s="74" t="str">
        <f t="shared" si="110"/>
        <v>NOTFOUND</v>
      </c>
      <c r="I1792" s="74" t="str">
        <f t="shared" si="111"/>
        <v>NOTFOUND</v>
      </c>
      <c r="J1792" s="74" t="str">
        <f t="shared" si="112"/>
        <v>NOTFOUND</v>
      </c>
    </row>
    <row r="1793" spans="1:10" s="74" customFormat="1">
      <c r="A1793" s="167">
        <v>2001</v>
      </c>
      <c r="B1793" s="167" t="s">
        <v>259</v>
      </c>
      <c r="C1793" s="167">
        <v>334</v>
      </c>
      <c r="D1793" s="170">
        <v>8.32925</v>
      </c>
      <c r="E1793" s="74" t="str">
        <f t="shared" si="108"/>
        <v>NOTFOUND</v>
      </c>
      <c r="F1793" s="74" t="str">
        <f t="shared" si="109"/>
        <v>NOTFOUND</v>
      </c>
      <c r="G1793" s="74" t="str">
        <f t="shared" si="110"/>
        <v>NOTFOUND</v>
      </c>
      <c r="I1793" s="74" t="str">
        <f t="shared" si="111"/>
        <v>NOTFOUND</v>
      </c>
      <c r="J1793" s="74" t="str">
        <f t="shared" si="112"/>
        <v>NOTFOUND</v>
      </c>
    </row>
    <row r="1794" spans="1:10" s="74" customFormat="1">
      <c r="A1794" s="167">
        <v>2000</v>
      </c>
      <c r="B1794" s="167" t="s">
        <v>260</v>
      </c>
      <c r="C1794" s="167">
        <v>366</v>
      </c>
      <c r="D1794" s="170">
        <v>189.7398</v>
      </c>
      <c r="E1794" s="74" t="str">
        <f t="shared" si="108"/>
        <v>Powerco Ltd</v>
      </c>
      <c r="F1794" s="74" t="str">
        <f t="shared" si="109"/>
        <v>Carterton District</v>
      </c>
      <c r="G1794" s="74" t="str">
        <f t="shared" si="110"/>
        <v>Wellington</v>
      </c>
      <c r="I1794" s="74" t="str">
        <f t="shared" si="111"/>
        <v>Wellington</v>
      </c>
      <c r="J1794" s="74" t="str">
        <f t="shared" si="112"/>
        <v>Powerco</v>
      </c>
    </row>
    <row r="1795" spans="1:10" s="74" customFormat="1">
      <c r="A1795" s="167">
        <v>2001</v>
      </c>
      <c r="B1795" s="167" t="s">
        <v>260</v>
      </c>
      <c r="C1795" s="167">
        <v>365</v>
      </c>
      <c r="D1795" s="170">
        <v>189.40115</v>
      </c>
      <c r="E1795" s="74" t="str">
        <f t="shared" si="108"/>
        <v>Powerco Ltd</v>
      </c>
      <c r="F1795" s="74" t="str">
        <f t="shared" si="109"/>
        <v>Carterton District</v>
      </c>
      <c r="G1795" s="74" t="str">
        <f t="shared" si="110"/>
        <v>Wellington</v>
      </c>
      <c r="I1795" s="74" t="str">
        <f t="shared" si="111"/>
        <v>Wellington</v>
      </c>
      <c r="J1795" s="74" t="str">
        <f t="shared" si="112"/>
        <v>Powerco</v>
      </c>
    </row>
    <row r="1796" spans="1:10" s="74" customFormat="1">
      <c r="A1796" s="167">
        <v>2002</v>
      </c>
      <c r="B1796" s="167" t="s">
        <v>260</v>
      </c>
      <c r="C1796" s="167">
        <v>365</v>
      </c>
      <c r="D1796" s="170">
        <v>193.75890000000001</v>
      </c>
      <c r="E1796" s="74" t="str">
        <f t="shared" si="108"/>
        <v>Powerco Ltd</v>
      </c>
      <c r="F1796" s="74" t="str">
        <f t="shared" si="109"/>
        <v>Carterton District</v>
      </c>
      <c r="G1796" s="74" t="str">
        <f t="shared" si="110"/>
        <v>Wellington</v>
      </c>
      <c r="I1796" s="74" t="str">
        <f t="shared" si="111"/>
        <v>Wellington</v>
      </c>
      <c r="J1796" s="74" t="str">
        <f t="shared" si="112"/>
        <v>Powerco</v>
      </c>
    </row>
    <row r="1797" spans="1:10" s="74" customFormat="1">
      <c r="A1797" s="167">
        <v>2003</v>
      </c>
      <c r="B1797" s="167" t="s">
        <v>260</v>
      </c>
      <c r="C1797" s="167">
        <v>365</v>
      </c>
      <c r="D1797" s="170">
        <v>197.06505000000001</v>
      </c>
      <c r="E1797" s="74" t="str">
        <f t="shared" si="108"/>
        <v>Powerco Ltd</v>
      </c>
      <c r="F1797" s="74" t="str">
        <f t="shared" si="109"/>
        <v>Carterton District</v>
      </c>
      <c r="G1797" s="74" t="str">
        <f t="shared" si="110"/>
        <v>Wellington</v>
      </c>
      <c r="I1797" s="74" t="str">
        <f t="shared" si="111"/>
        <v>Wellington</v>
      </c>
      <c r="J1797" s="74" t="str">
        <f t="shared" si="112"/>
        <v>Powerco</v>
      </c>
    </row>
    <row r="1798" spans="1:10" s="74" customFormat="1">
      <c r="A1798" s="167">
        <v>2004</v>
      </c>
      <c r="B1798" s="167" t="s">
        <v>260</v>
      </c>
      <c r="C1798" s="167">
        <v>366</v>
      </c>
      <c r="D1798" s="170">
        <v>198.5598</v>
      </c>
      <c r="E1798" s="74" t="str">
        <f t="shared" si="108"/>
        <v>Powerco Ltd</v>
      </c>
      <c r="F1798" s="74" t="str">
        <f t="shared" si="109"/>
        <v>Carterton District</v>
      </c>
      <c r="G1798" s="74" t="str">
        <f t="shared" si="110"/>
        <v>Wellington</v>
      </c>
      <c r="I1798" s="74" t="str">
        <f t="shared" si="111"/>
        <v>Wellington</v>
      </c>
      <c r="J1798" s="74" t="str">
        <f t="shared" si="112"/>
        <v>Powerco</v>
      </c>
    </row>
    <row r="1799" spans="1:10" s="74" customFormat="1">
      <c r="A1799" s="167">
        <v>2005</v>
      </c>
      <c r="B1799" s="167" t="s">
        <v>260</v>
      </c>
      <c r="C1799" s="167">
        <v>365</v>
      </c>
      <c r="D1799" s="170">
        <v>202.45185000000001</v>
      </c>
      <c r="E1799" s="74" t="str">
        <f t="shared" si="108"/>
        <v>Powerco Ltd</v>
      </c>
      <c r="F1799" s="74" t="str">
        <f t="shared" si="109"/>
        <v>Carterton District</v>
      </c>
      <c r="G1799" s="74" t="str">
        <f t="shared" si="110"/>
        <v>Wellington</v>
      </c>
      <c r="I1799" s="74" t="str">
        <f t="shared" si="111"/>
        <v>Wellington</v>
      </c>
      <c r="J1799" s="74" t="str">
        <f t="shared" si="112"/>
        <v>Powerco</v>
      </c>
    </row>
    <row r="1800" spans="1:10" s="74" customFormat="1">
      <c r="A1800" s="167">
        <v>2006</v>
      </c>
      <c r="B1800" s="167" t="s">
        <v>260</v>
      </c>
      <c r="C1800" s="167">
        <v>365</v>
      </c>
      <c r="D1800" s="170">
        <v>211.90379999999999</v>
      </c>
      <c r="E1800" s="74" t="str">
        <f t="shared" si="108"/>
        <v>Powerco Ltd</v>
      </c>
      <c r="F1800" s="74" t="str">
        <f t="shared" si="109"/>
        <v>Carterton District</v>
      </c>
      <c r="G1800" s="74" t="str">
        <f t="shared" si="110"/>
        <v>Wellington</v>
      </c>
      <c r="I1800" s="74" t="str">
        <f t="shared" si="111"/>
        <v>Wellington</v>
      </c>
      <c r="J1800" s="74" t="str">
        <f t="shared" si="112"/>
        <v>Powerco</v>
      </c>
    </row>
    <row r="1801" spans="1:10" s="74" customFormat="1">
      <c r="A1801" s="167">
        <v>2007</v>
      </c>
      <c r="B1801" s="167" t="s">
        <v>260</v>
      </c>
      <c r="C1801" s="167">
        <v>365</v>
      </c>
      <c r="D1801" s="170">
        <v>215.09045</v>
      </c>
      <c r="E1801" s="74" t="str">
        <f t="shared" si="108"/>
        <v>Powerco Ltd</v>
      </c>
      <c r="F1801" s="74" t="str">
        <f t="shared" si="109"/>
        <v>Carterton District</v>
      </c>
      <c r="G1801" s="74" t="str">
        <f t="shared" si="110"/>
        <v>Wellington</v>
      </c>
      <c r="I1801" s="74" t="str">
        <f t="shared" si="111"/>
        <v>Wellington</v>
      </c>
      <c r="J1801" s="74" t="str">
        <f t="shared" si="112"/>
        <v>Powerco</v>
      </c>
    </row>
    <row r="1802" spans="1:10" s="74" customFormat="1">
      <c r="A1802" s="167">
        <v>2008</v>
      </c>
      <c r="B1802" s="167" t="s">
        <v>260</v>
      </c>
      <c r="C1802" s="167">
        <v>366</v>
      </c>
      <c r="D1802" s="170">
        <v>218.76075</v>
      </c>
      <c r="E1802" s="74" t="str">
        <f t="shared" si="108"/>
        <v>Powerco Ltd</v>
      </c>
      <c r="F1802" s="74" t="str">
        <f t="shared" si="109"/>
        <v>Carterton District</v>
      </c>
      <c r="G1802" s="74" t="str">
        <f t="shared" si="110"/>
        <v>Wellington</v>
      </c>
      <c r="I1802" s="74" t="str">
        <f t="shared" si="111"/>
        <v>Wellington</v>
      </c>
      <c r="J1802" s="74" t="str">
        <f t="shared" si="112"/>
        <v>Powerco</v>
      </c>
    </row>
    <row r="1803" spans="1:10" s="74" customFormat="1">
      <c r="A1803" s="167">
        <v>2009</v>
      </c>
      <c r="B1803" s="167" t="s">
        <v>260</v>
      </c>
      <c r="C1803" s="167">
        <v>365</v>
      </c>
      <c r="D1803" s="170">
        <v>219.18545</v>
      </c>
      <c r="E1803" s="74" t="str">
        <f t="shared" si="108"/>
        <v>Powerco Ltd</v>
      </c>
      <c r="F1803" s="74" t="str">
        <f t="shared" si="109"/>
        <v>Carterton District</v>
      </c>
      <c r="G1803" s="74" t="str">
        <f t="shared" si="110"/>
        <v>Wellington</v>
      </c>
      <c r="I1803" s="74" t="str">
        <f t="shared" si="111"/>
        <v>Wellington</v>
      </c>
      <c r="J1803" s="74" t="str">
        <f t="shared" si="112"/>
        <v>Powerco</v>
      </c>
    </row>
    <row r="1804" spans="1:10" s="74" customFormat="1">
      <c r="A1804" s="167">
        <v>2010</v>
      </c>
      <c r="B1804" s="167" t="s">
        <v>260</v>
      </c>
      <c r="C1804" s="167">
        <v>365</v>
      </c>
      <c r="D1804" s="170">
        <v>220.1293</v>
      </c>
      <c r="E1804" s="74" t="str">
        <f t="shared" si="108"/>
        <v>Powerco Ltd</v>
      </c>
      <c r="F1804" s="74" t="str">
        <f t="shared" si="109"/>
        <v>Carterton District</v>
      </c>
      <c r="G1804" s="74" t="str">
        <f t="shared" si="110"/>
        <v>Wellington</v>
      </c>
      <c r="I1804" s="74" t="str">
        <f t="shared" si="111"/>
        <v>Wellington</v>
      </c>
      <c r="J1804" s="74" t="str">
        <f t="shared" si="112"/>
        <v>Powerco</v>
      </c>
    </row>
    <row r="1805" spans="1:10" s="74" customFormat="1">
      <c r="A1805" s="167">
        <v>2011</v>
      </c>
      <c r="B1805" s="167" t="s">
        <v>260</v>
      </c>
      <c r="C1805" s="167">
        <v>181</v>
      </c>
      <c r="D1805" s="170">
        <v>107.84645</v>
      </c>
      <c r="E1805" s="74" t="str">
        <f t="shared" si="108"/>
        <v>Powerco Ltd</v>
      </c>
      <c r="F1805" s="74" t="str">
        <f t="shared" si="109"/>
        <v>Carterton District</v>
      </c>
      <c r="G1805" s="74" t="str">
        <f t="shared" si="110"/>
        <v>Wellington</v>
      </c>
      <c r="I1805" s="74" t="str">
        <f t="shared" si="111"/>
        <v>Wellington</v>
      </c>
      <c r="J1805" s="74" t="str">
        <f t="shared" si="112"/>
        <v>Powerco</v>
      </c>
    </row>
    <row r="1806" spans="1:10" s="74" customFormat="1">
      <c r="A1806" s="167">
        <v>2000</v>
      </c>
      <c r="B1806" s="167" t="s">
        <v>261</v>
      </c>
      <c r="C1806" s="167">
        <v>366</v>
      </c>
      <c r="D1806" s="170">
        <v>13.764049999999999</v>
      </c>
      <c r="E1806" s="74" t="str">
        <f t="shared" si="108"/>
        <v>NOTFOUND</v>
      </c>
      <c r="F1806" s="74" t="str">
        <f t="shared" si="109"/>
        <v>NOTFOUND</v>
      </c>
      <c r="G1806" s="74" t="str">
        <f t="shared" si="110"/>
        <v>NOTFOUND</v>
      </c>
      <c r="I1806" s="74" t="str">
        <f t="shared" si="111"/>
        <v>NOTFOUND</v>
      </c>
      <c r="J1806" s="74" t="str">
        <f t="shared" si="112"/>
        <v>NOTFOUND</v>
      </c>
    </row>
    <row r="1807" spans="1:10" s="74" customFormat="1">
      <c r="A1807" s="167">
        <v>2001</v>
      </c>
      <c r="B1807" s="167" t="s">
        <v>261</v>
      </c>
      <c r="C1807" s="167">
        <v>334</v>
      </c>
      <c r="D1807" s="170">
        <v>12.668699999999999</v>
      </c>
      <c r="E1807" s="74" t="str">
        <f t="shared" si="108"/>
        <v>NOTFOUND</v>
      </c>
      <c r="F1807" s="74" t="str">
        <f t="shared" si="109"/>
        <v>NOTFOUND</v>
      </c>
      <c r="G1807" s="74" t="str">
        <f t="shared" si="110"/>
        <v>NOTFOUND</v>
      </c>
      <c r="I1807" s="74" t="str">
        <f t="shared" si="111"/>
        <v>NOTFOUND</v>
      </c>
      <c r="J1807" s="74" t="str">
        <f t="shared" si="112"/>
        <v>NOTFOUND</v>
      </c>
    </row>
    <row r="1808" spans="1:10" s="74" customFormat="1">
      <c r="A1808" s="167">
        <v>2000</v>
      </c>
      <c r="B1808" s="167" t="s">
        <v>262</v>
      </c>
      <c r="C1808" s="167">
        <v>366</v>
      </c>
      <c r="D1808" s="170">
        <v>74.039400000000001</v>
      </c>
      <c r="E1808" s="74" t="str">
        <f t="shared" si="108"/>
        <v>Powerco Ltd</v>
      </c>
      <c r="F1808" s="74" t="str">
        <f t="shared" si="109"/>
        <v>Tauranga City</v>
      </c>
      <c r="G1808" s="74" t="str">
        <f t="shared" si="110"/>
        <v>BOP</v>
      </c>
      <c r="I1808" s="74" t="str">
        <f t="shared" si="111"/>
        <v>Bay of Plenty</v>
      </c>
      <c r="J1808" s="74" t="str">
        <f t="shared" si="112"/>
        <v>Powerco</v>
      </c>
    </row>
    <row r="1809" spans="1:10" s="74" customFormat="1">
      <c r="A1809" s="167">
        <v>2001</v>
      </c>
      <c r="B1809" s="167" t="s">
        <v>262</v>
      </c>
      <c r="C1809" s="167">
        <v>365</v>
      </c>
      <c r="D1809" s="170">
        <v>75.495450000000005</v>
      </c>
      <c r="E1809" s="74" t="str">
        <f t="shared" si="108"/>
        <v>Powerco Ltd</v>
      </c>
      <c r="F1809" s="74" t="str">
        <f t="shared" si="109"/>
        <v>Tauranga City</v>
      </c>
      <c r="G1809" s="74" t="str">
        <f t="shared" si="110"/>
        <v>BOP</v>
      </c>
      <c r="I1809" s="74" t="str">
        <f t="shared" si="111"/>
        <v>Bay of Plenty</v>
      </c>
      <c r="J1809" s="74" t="str">
        <f t="shared" si="112"/>
        <v>Powerco</v>
      </c>
    </row>
    <row r="1810" spans="1:10" s="74" customFormat="1">
      <c r="A1810" s="167">
        <v>2002</v>
      </c>
      <c r="B1810" s="167" t="s">
        <v>262</v>
      </c>
      <c r="C1810" s="167">
        <v>365</v>
      </c>
      <c r="D1810" s="170">
        <v>82.274249999999995</v>
      </c>
      <c r="E1810" s="74" t="str">
        <f t="shared" si="108"/>
        <v>Powerco Ltd</v>
      </c>
      <c r="F1810" s="74" t="str">
        <f t="shared" si="109"/>
        <v>Tauranga City</v>
      </c>
      <c r="G1810" s="74" t="str">
        <f t="shared" si="110"/>
        <v>BOP</v>
      </c>
      <c r="I1810" s="74" t="str">
        <f t="shared" si="111"/>
        <v>Bay of Plenty</v>
      </c>
      <c r="J1810" s="74" t="str">
        <f t="shared" si="112"/>
        <v>Powerco</v>
      </c>
    </row>
    <row r="1811" spans="1:10" s="74" customFormat="1">
      <c r="A1811" s="167">
        <v>2003</v>
      </c>
      <c r="B1811" s="167" t="s">
        <v>262</v>
      </c>
      <c r="C1811" s="167">
        <v>365</v>
      </c>
      <c r="D1811" s="170">
        <v>80.406149999999997</v>
      </c>
      <c r="E1811" s="74" t="str">
        <f t="shared" si="108"/>
        <v>Powerco Ltd</v>
      </c>
      <c r="F1811" s="74" t="str">
        <f t="shared" si="109"/>
        <v>Tauranga City</v>
      </c>
      <c r="G1811" s="74" t="str">
        <f t="shared" si="110"/>
        <v>BOP</v>
      </c>
      <c r="I1811" s="74" t="str">
        <f t="shared" si="111"/>
        <v>Bay of Plenty</v>
      </c>
      <c r="J1811" s="74" t="str">
        <f t="shared" si="112"/>
        <v>Powerco</v>
      </c>
    </row>
    <row r="1812" spans="1:10" s="74" customFormat="1">
      <c r="A1812" s="167">
        <v>2004</v>
      </c>
      <c r="B1812" s="167" t="s">
        <v>262</v>
      </c>
      <c r="C1812" s="167">
        <v>366</v>
      </c>
      <c r="D1812" s="170">
        <v>82.774349999999998</v>
      </c>
      <c r="E1812" s="74" t="str">
        <f t="shared" si="108"/>
        <v>Powerco Ltd</v>
      </c>
      <c r="F1812" s="74" t="str">
        <f t="shared" si="109"/>
        <v>Tauranga City</v>
      </c>
      <c r="G1812" s="74" t="str">
        <f t="shared" si="110"/>
        <v>BOP</v>
      </c>
      <c r="I1812" s="74" t="str">
        <f t="shared" si="111"/>
        <v>Bay of Plenty</v>
      </c>
      <c r="J1812" s="74" t="str">
        <f t="shared" si="112"/>
        <v>Powerco</v>
      </c>
    </row>
    <row r="1813" spans="1:10" s="74" customFormat="1">
      <c r="A1813" s="167">
        <v>2005</v>
      </c>
      <c r="B1813" s="167" t="s">
        <v>262</v>
      </c>
      <c r="C1813" s="167">
        <v>365</v>
      </c>
      <c r="D1813" s="170">
        <v>85.931100000000001</v>
      </c>
      <c r="E1813" s="74" t="str">
        <f t="shared" si="108"/>
        <v>Powerco Ltd</v>
      </c>
      <c r="F1813" s="74" t="str">
        <f t="shared" si="109"/>
        <v>Tauranga City</v>
      </c>
      <c r="G1813" s="74" t="str">
        <f t="shared" si="110"/>
        <v>BOP</v>
      </c>
      <c r="I1813" s="74" t="str">
        <f t="shared" si="111"/>
        <v>Bay of Plenty</v>
      </c>
      <c r="J1813" s="74" t="str">
        <f t="shared" si="112"/>
        <v>Powerco</v>
      </c>
    </row>
    <row r="1814" spans="1:10" s="74" customFormat="1">
      <c r="A1814" s="167">
        <v>2006</v>
      </c>
      <c r="B1814" s="167" t="s">
        <v>262</v>
      </c>
      <c r="C1814" s="167">
        <v>365</v>
      </c>
      <c r="D1814" s="170">
        <v>86.668450000000007</v>
      </c>
      <c r="E1814" s="74" t="str">
        <f t="shared" si="108"/>
        <v>Powerco Ltd</v>
      </c>
      <c r="F1814" s="74" t="str">
        <f t="shared" si="109"/>
        <v>Tauranga City</v>
      </c>
      <c r="G1814" s="74" t="str">
        <f t="shared" si="110"/>
        <v>BOP</v>
      </c>
      <c r="I1814" s="74" t="str">
        <f t="shared" si="111"/>
        <v>Bay of Plenty</v>
      </c>
      <c r="J1814" s="74" t="str">
        <f t="shared" si="112"/>
        <v>Powerco</v>
      </c>
    </row>
    <row r="1815" spans="1:10" s="74" customFormat="1">
      <c r="A1815" s="167">
        <v>2007</v>
      </c>
      <c r="B1815" s="167" t="s">
        <v>262</v>
      </c>
      <c r="C1815" s="167">
        <v>365</v>
      </c>
      <c r="D1815" s="170">
        <v>81.278199999999998</v>
      </c>
      <c r="E1815" s="74" t="str">
        <f t="shared" si="108"/>
        <v>Powerco Ltd</v>
      </c>
      <c r="F1815" s="74" t="str">
        <f t="shared" si="109"/>
        <v>Tauranga City</v>
      </c>
      <c r="G1815" s="74" t="str">
        <f t="shared" si="110"/>
        <v>BOP</v>
      </c>
      <c r="I1815" s="74" t="str">
        <f t="shared" si="111"/>
        <v>Bay of Plenty</v>
      </c>
      <c r="J1815" s="74" t="str">
        <f t="shared" si="112"/>
        <v>Powerco</v>
      </c>
    </row>
    <row r="1816" spans="1:10" s="74" customFormat="1">
      <c r="A1816" s="167">
        <v>2008</v>
      </c>
      <c r="B1816" s="167" t="s">
        <v>262</v>
      </c>
      <c r="C1816" s="167">
        <v>366</v>
      </c>
      <c r="D1816" s="170">
        <v>79.402299999999997</v>
      </c>
      <c r="E1816" s="74" t="str">
        <f t="shared" si="108"/>
        <v>Powerco Ltd</v>
      </c>
      <c r="F1816" s="74" t="str">
        <f t="shared" si="109"/>
        <v>Tauranga City</v>
      </c>
      <c r="G1816" s="74" t="str">
        <f t="shared" si="110"/>
        <v>BOP</v>
      </c>
      <c r="I1816" s="74" t="str">
        <f t="shared" si="111"/>
        <v>Bay of Plenty</v>
      </c>
      <c r="J1816" s="74" t="str">
        <f t="shared" si="112"/>
        <v>Powerco</v>
      </c>
    </row>
    <row r="1817" spans="1:10" s="74" customFormat="1">
      <c r="A1817" s="167">
        <v>2009</v>
      </c>
      <c r="B1817" s="167" t="s">
        <v>262</v>
      </c>
      <c r="C1817" s="167">
        <v>365</v>
      </c>
      <c r="D1817" s="170">
        <v>77.212100000000007</v>
      </c>
      <c r="E1817" s="74" t="str">
        <f t="shared" si="108"/>
        <v>Powerco Ltd</v>
      </c>
      <c r="F1817" s="74" t="str">
        <f t="shared" si="109"/>
        <v>Tauranga City</v>
      </c>
      <c r="G1817" s="74" t="str">
        <f t="shared" si="110"/>
        <v>BOP</v>
      </c>
      <c r="I1817" s="74" t="str">
        <f t="shared" si="111"/>
        <v>Bay of Plenty</v>
      </c>
      <c r="J1817" s="74" t="str">
        <f t="shared" si="112"/>
        <v>Powerco</v>
      </c>
    </row>
    <row r="1818" spans="1:10" s="74" customFormat="1">
      <c r="A1818" s="167">
        <v>2010</v>
      </c>
      <c r="B1818" s="167" t="s">
        <v>262</v>
      </c>
      <c r="C1818" s="167">
        <v>68</v>
      </c>
      <c r="D1818" s="170">
        <v>9.6932500000000008</v>
      </c>
      <c r="E1818" s="74" t="str">
        <f t="shared" si="108"/>
        <v>Powerco Ltd</v>
      </c>
      <c r="F1818" s="74" t="str">
        <f t="shared" si="109"/>
        <v>Tauranga City</v>
      </c>
      <c r="G1818" s="74" t="str">
        <f t="shared" si="110"/>
        <v>BOP</v>
      </c>
      <c r="I1818" s="74" t="str">
        <f t="shared" si="111"/>
        <v>Bay of Plenty</v>
      </c>
      <c r="J1818" s="74" t="str">
        <f t="shared" si="112"/>
        <v>Powerco</v>
      </c>
    </row>
    <row r="1819" spans="1:10" s="74" customFormat="1">
      <c r="A1819" s="167">
        <v>2000</v>
      </c>
      <c r="B1819" s="167" t="s">
        <v>263</v>
      </c>
      <c r="C1819" s="167">
        <v>366</v>
      </c>
      <c r="D1819" s="170">
        <v>119.3892</v>
      </c>
      <c r="E1819" s="74" t="str">
        <f t="shared" ref="E1819:E1882" si="113">IF(ISNA(VLOOKUP(B1819,$A$338:$D$525,4,FALSE)),"NOTFOUND",VLOOKUP(B1819,$A$338:$D$525,4,FALSE))</f>
        <v>Powerco Ltd</v>
      </c>
      <c r="F1819" s="74" t="str">
        <f t="shared" si="109"/>
        <v>Tauranga City</v>
      </c>
      <c r="G1819" s="74" t="str">
        <f t="shared" si="110"/>
        <v>BOP</v>
      </c>
      <c r="I1819" s="74" t="str">
        <f t="shared" si="111"/>
        <v>Bay of Plenty</v>
      </c>
      <c r="J1819" s="74" t="str">
        <f t="shared" si="112"/>
        <v>Powerco</v>
      </c>
    </row>
    <row r="1820" spans="1:10" s="74" customFormat="1">
      <c r="A1820" s="167">
        <v>2001</v>
      </c>
      <c r="B1820" s="167" t="s">
        <v>263</v>
      </c>
      <c r="C1820" s="167">
        <v>365</v>
      </c>
      <c r="D1820" s="170">
        <v>137.5222</v>
      </c>
      <c r="E1820" s="74" t="str">
        <f t="shared" si="113"/>
        <v>Powerco Ltd</v>
      </c>
      <c r="F1820" s="74" t="str">
        <f t="shared" si="109"/>
        <v>Tauranga City</v>
      </c>
      <c r="G1820" s="74" t="str">
        <f t="shared" si="110"/>
        <v>BOP</v>
      </c>
      <c r="I1820" s="74" t="str">
        <f t="shared" si="111"/>
        <v>Bay of Plenty</v>
      </c>
      <c r="J1820" s="74" t="str">
        <f t="shared" si="112"/>
        <v>Powerco</v>
      </c>
    </row>
    <row r="1821" spans="1:10" s="74" customFormat="1">
      <c r="A1821" s="167">
        <v>2002</v>
      </c>
      <c r="B1821" s="167" t="s">
        <v>263</v>
      </c>
      <c r="C1821" s="167">
        <v>365</v>
      </c>
      <c r="D1821" s="170">
        <v>145.30994999999999</v>
      </c>
      <c r="E1821" s="74" t="str">
        <f t="shared" si="113"/>
        <v>Powerco Ltd</v>
      </c>
      <c r="F1821" s="74" t="str">
        <f t="shared" si="109"/>
        <v>Tauranga City</v>
      </c>
      <c r="G1821" s="74" t="str">
        <f t="shared" si="110"/>
        <v>BOP</v>
      </c>
      <c r="I1821" s="74" t="str">
        <f t="shared" si="111"/>
        <v>Bay of Plenty</v>
      </c>
      <c r="J1821" s="74" t="str">
        <f t="shared" si="112"/>
        <v>Powerco</v>
      </c>
    </row>
    <row r="1822" spans="1:10" s="74" customFormat="1">
      <c r="A1822" s="167">
        <v>2003</v>
      </c>
      <c r="B1822" s="167" t="s">
        <v>263</v>
      </c>
      <c r="C1822" s="167">
        <v>365</v>
      </c>
      <c r="D1822" s="170">
        <v>150.7388</v>
      </c>
      <c r="E1822" s="74" t="str">
        <f t="shared" si="113"/>
        <v>Powerco Ltd</v>
      </c>
      <c r="F1822" s="74" t="str">
        <f t="shared" si="109"/>
        <v>Tauranga City</v>
      </c>
      <c r="G1822" s="74" t="str">
        <f t="shared" si="110"/>
        <v>BOP</v>
      </c>
      <c r="I1822" s="74" t="str">
        <f t="shared" si="111"/>
        <v>Bay of Plenty</v>
      </c>
      <c r="J1822" s="74" t="str">
        <f t="shared" si="112"/>
        <v>Powerco</v>
      </c>
    </row>
    <row r="1823" spans="1:10" s="74" customFormat="1">
      <c r="A1823" s="167">
        <v>2004</v>
      </c>
      <c r="B1823" s="167" t="s">
        <v>263</v>
      </c>
      <c r="C1823" s="167">
        <v>366</v>
      </c>
      <c r="D1823" s="170">
        <v>161.41515000000001</v>
      </c>
      <c r="E1823" s="74" t="str">
        <f t="shared" si="113"/>
        <v>Powerco Ltd</v>
      </c>
      <c r="F1823" s="74" t="str">
        <f t="shared" si="109"/>
        <v>Tauranga City</v>
      </c>
      <c r="G1823" s="74" t="str">
        <f t="shared" si="110"/>
        <v>BOP</v>
      </c>
      <c r="I1823" s="74" t="str">
        <f t="shared" si="111"/>
        <v>Bay of Plenty</v>
      </c>
      <c r="J1823" s="74" t="str">
        <f t="shared" si="112"/>
        <v>Powerco</v>
      </c>
    </row>
    <row r="1824" spans="1:10" s="74" customFormat="1">
      <c r="A1824" s="167">
        <v>2005</v>
      </c>
      <c r="B1824" s="167" t="s">
        <v>263</v>
      </c>
      <c r="C1824" s="167">
        <v>365</v>
      </c>
      <c r="D1824" s="170">
        <v>166.8458</v>
      </c>
      <c r="E1824" s="74" t="str">
        <f t="shared" si="113"/>
        <v>Powerco Ltd</v>
      </c>
      <c r="F1824" s="74" t="str">
        <f t="shared" si="109"/>
        <v>Tauranga City</v>
      </c>
      <c r="G1824" s="74" t="str">
        <f t="shared" si="110"/>
        <v>BOP</v>
      </c>
      <c r="I1824" s="74" t="str">
        <f t="shared" si="111"/>
        <v>Bay of Plenty</v>
      </c>
      <c r="J1824" s="74" t="str">
        <f t="shared" si="112"/>
        <v>Powerco</v>
      </c>
    </row>
    <row r="1825" spans="1:10" s="74" customFormat="1">
      <c r="A1825" s="167">
        <v>2006</v>
      </c>
      <c r="B1825" s="167" t="s">
        <v>263</v>
      </c>
      <c r="C1825" s="167">
        <v>365</v>
      </c>
      <c r="D1825" s="170">
        <v>178.53385</v>
      </c>
      <c r="E1825" s="74" t="str">
        <f t="shared" si="113"/>
        <v>Powerco Ltd</v>
      </c>
      <c r="F1825" s="74" t="str">
        <f t="shared" si="109"/>
        <v>Tauranga City</v>
      </c>
      <c r="G1825" s="74" t="str">
        <f t="shared" si="110"/>
        <v>BOP</v>
      </c>
      <c r="I1825" s="74" t="str">
        <f t="shared" si="111"/>
        <v>Bay of Plenty</v>
      </c>
      <c r="J1825" s="74" t="str">
        <f t="shared" si="112"/>
        <v>Powerco</v>
      </c>
    </row>
    <row r="1826" spans="1:10" s="74" customFormat="1">
      <c r="A1826" s="167">
        <v>2007</v>
      </c>
      <c r="B1826" s="167" t="s">
        <v>263</v>
      </c>
      <c r="C1826" s="167">
        <v>365</v>
      </c>
      <c r="D1826" s="170">
        <v>188.69409999999999</v>
      </c>
      <c r="E1826" s="74" t="str">
        <f t="shared" si="113"/>
        <v>Powerco Ltd</v>
      </c>
      <c r="F1826" s="74" t="str">
        <f t="shared" si="109"/>
        <v>Tauranga City</v>
      </c>
      <c r="G1826" s="74" t="str">
        <f t="shared" si="110"/>
        <v>BOP</v>
      </c>
      <c r="I1826" s="74" t="str">
        <f t="shared" si="111"/>
        <v>Bay of Plenty</v>
      </c>
      <c r="J1826" s="74" t="str">
        <f t="shared" si="112"/>
        <v>Powerco</v>
      </c>
    </row>
    <row r="1827" spans="1:10" s="74" customFormat="1">
      <c r="A1827" s="167">
        <v>2008</v>
      </c>
      <c r="B1827" s="167" t="s">
        <v>263</v>
      </c>
      <c r="C1827" s="167">
        <v>366</v>
      </c>
      <c r="D1827" s="170">
        <v>191.22575000000001</v>
      </c>
      <c r="E1827" s="74" t="str">
        <f t="shared" si="113"/>
        <v>Powerco Ltd</v>
      </c>
      <c r="F1827" s="74" t="str">
        <f t="shared" si="109"/>
        <v>Tauranga City</v>
      </c>
      <c r="G1827" s="74" t="str">
        <f t="shared" si="110"/>
        <v>BOP</v>
      </c>
      <c r="I1827" s="74" t="str">
        <f t="shared" si="111"/>
        <v>Bay of Plenty</v>
      </c>
      <c r="J1827" s="74" t="str">
        <f t="shared" si="112"/>
        <v>Powerco</v>
      </c>
    </row>
    <row r="1828" spans="1:10" s="74" customFormat="1">
      <c r="A1828" s="167">
        <v>2009</v>
      </c>
      <c r="B1828" s="167" t="s">
        <v>263</v>
      </c>
      <c r="C1828" s="167">
        <v>365</v>
      </c>
      <c r="D1828" s="170">
        <v>202.4614</v>
      </c>
      <c r="E1828" s="74" t="str">
        <f t="shared" si="113"/>
        <v>Powerco Ltd</v>
      </c>
      <c r="F1828" s="74" t="str">
        <f t="shared" si="109"/>
        <v>Tauranga City</v>
      </c>
      <c r="G1828" s="74" t="str">
        <f t="shared" si="110"/>
        <v>BOP</v>
      </c>
      <c r="I1828" s="74" t="str">
        <f t="shared" si="111"/>
        <v>Bay of Plenty</v>
      </c>
      <c r="J1828" s="74" t="str">
        <f t="shared" si="112"/>
        <v>Powerco</v>
      </c>
    </row>
    <row r="1829" spans="1:10" s="74" customFormat="1">
      <c r="A1829" s="167">
        <v>2010</v>
      </c>
      <c r="B1829" s="167" t="s">
        <v>263</v>
      </c>
      <c r="C1829" s="167">
        <v>365</v>
      </c>
      <c r="D1829" s="170">
        <v>265.09674999999999</v>
      </c>
      <c r="E1829" s="74" t="str">
        <f t="shared" si="113"/>
        <v>Powerco Ltd</v>
      </c>
      <c r="F1829" s="74" t="str">
        <f t="shared" si="109"/>
        <v>Tauranga City</v>
      </c>
      <c r="G1829" s="74" t="str">
        <f t="shared" si="110"/>
        <v>BOP</v>
      </c>
      <c r="I1829" s="74" t="str">
        <f t="shared" si="111"/>
        <v>Bay of Plenty</v>
      </c>
      <c r="J1829" s="74" t="str">
        <f t="shared" si="112"/>
        <v>Powerco</v>
      </c>
    </row>
    <row r="1830" spans="1:10" s="74" customFormat="1">
      <c r="A1830" s="167">
        <v>2011</v>
      </c>
      <c r="B1830" s="167" t="s">
        <v>263</v>
      </c>
      <c r="C1830" s="167">
        <v>181</v>
      </c>
      <c r="D1830" s="170">
        <v>137.23099999999999</v>
      </c>
      <c r="E1830" s="74" t="str">
        <f t="shared" si="113"/>
        <v>Powerco Ltd</v>
      </c>
      <c r="F1830" s="74" t="str">
        <f t="shared" si="109"/>
        <v>Tauranga City</v>
      </c>
      <c r="G1830" s="74" t="str">
        <f t="shared" si="110"/>
        <v>BOP</v>
      </c>
      <c r="I1830" s="74" t="str">
        <f t="shared" si="111"/>
        <v>Bay of Plenty</v>
      </c>
      <c r="J1830" s="74" t="str">
        <f t="shared" si="112"/>
        <v>Powerco</v>
      </c>
    </row>
    <row r="1831" spans="1:10" s="74" customFormat="1">
      <c r="A1831" s="167">
        <v>2000</v>
      </c>
      <c r="B1831" s="167" t="s">
        <v>264</v>
      </c>
      <c r="C1831" s="167">
        <v>366</v>
      </c>
      <c r="D1831" s="170">
        <v>67.109750000000005</v>
      </c>
      <c r="E1831" s="74" t="str">
        <f t="shared" si="113"/>
        <v>Powerco Ltd</v>
      </c>
      <c r="F1831" s="74" t="str">
        <f t="shared" si="109"/>
        <v>Rangitikei District</v>
      </c>
      <c r="G1831" s="74" t="str">
        <f t="shared" si="110"/>
        <v>Central</v>
      </c>
      <c r="I1831" s="74" t="str">
        <f t="shared" si="111"/>
        <v>Manawatu-Wanganui</v>
      </c>
      <c r="J1831" s="74" t="str">
        <f t="shared" si="112"/>
        <v>Powerco</v>
      </c>
    </row>
    <row r="1832" spans="1:10" s="74" customFormat="1">
      <c r="A1832" s="167">
        <v>2001</v>
      </c>
      <c r="B1832" s="167" t="s">
        <v>264</v>
      </c>
      <c r="C1832" s="167">
        <v>365</v>
      </c>
      <c r="D1832" s="170">
        <v>68.590149999999994</v>
      </c>
      <c r="E1832" s="74" t="str">
        <f t="shared" si="113"/>
        <v>Powerco Ltd</v>
      </c>
      <c r="F1832" s="74" t="str">
        <f t="shared" ref="F1832:F1895" si="114">IF(ISNA(VLOOKUP(B1832,$A$338:$D$525,2,FALSE)),"NOTFOUND",VLOOKUP(B1832,$A$338:$D$525,2,FALSE))</f>
        <v>Rangitikei District</v>
      </c>
      <c r="G1832" s="74" t="str">
        <f t="shared" ref="G1832:G1895" si="115">IF(ISNA(VLOOKUP(B1832,$A$338:$D$525,3,FALSE)),"NOTFOUND",VLOOKUP(B1832,$A$338:$D$525,3,FALSE))</f>
        <v>Central</v>
      </c>
      <c r="I1832" s="74" t="str">
        <f t="shared" ref="I1832:I1895" si="116">IF(ISNA(VLOOKUP(B1832,$A$338:$E$525,5,FALSE)),"NOTFOUND",(VLOOKUP(B1832,$A$338:$E$525,5,FALSE)))</f>
        <v>Manawatu-Wanganui</v>
      </c>
      <c r="J1832" s="74" t="str">
        <f t="shared" ref="J1832:J1895" si="117">IF(ISNA(VLOOKUP(E1832,$A$528:$B$545,2,FALSE)),"NOTFOUND",VLOOKUP(E1832,$A$528:$B$545,2,FALSE))</f>
        <v>Powerco</v>
      </c>
    </row>
    <row r="1833" spans="1:10" s="74" customFormat="1">
      <c r="A1833" s="167">
        <v>2002</v>
      </c>
      <c r="B1833" s="167" t="s">
        <v>264</v>
      </c>
      <c r="C1833" s="167">
        <v>365</v>
      </c>
      <c r="D1833" s="170">
        <v>69.638800000000003</v>
      </c>
      <c r="E1833" s="74" t="str">
        <f t="shared" si="113"/>
        <v>Powerco Ltd</v>
      </c>
      <c r="F1833" s="74" t="str">
        <f t="shared" si="114"/>
        <v>Rangitikei District</v>
      </c>
      <c r="G1833" s="74" t="str">
        <f t="shared" si="115"/>
        <v>Central</v>
      </c>
      <c r="I1833" s="74" t="str">
        <f t="shared" si="116"/>
        <v>Manawatu-Wanganui</v>
      </c>
      <c r="J1833" s="74" t="str">
        <f t="shared" si="117"/>
        <v>Powerco</v>
      </c>
    </row>
    <row r="1834" spans="1:10" s="74" customFormat="1">
      <c r="A1834" s="167">
        <v>2003</v>
      </c>
      <c r="B1834" s="167" t="s">
        <v>264</v>
      </c>
      <c r="C1834" s="167">
        <v>365</v>
      </c>
      <c r="D1834" s="170">
        <v>70.081699999999998</v>
      </c>
      <c r="E1834" s="74" t="str">
        <f t="shared" si="113"/>
        <v>Powerco Ltd</v>
      </c>
      <c r="F1834" s="74" t="str">
        <f t="shared" si="114"/>
        <v>Rangitikei District</v>
      </c>
      <c r="G1834" s="74" t="str">
        <f t="shared" si="115"/>
        <v>Central</v>
      </c>
      <c r="I1834" s="74" t="str">
        <f t="shared" si="116"/>
        <v>Manawatu-Wanganui</v>
      </c>
      <c r="J1834" s="74" t="str">
        <f t="shared" si="117"/>
        <v>Powerco</v>
      </c>
    </row>
    <row r="1835" spans="1:10" s="74" customFormat="1">
      <c r="A1835" s="167">
        <v>2004</v>
      </c>
      <c r="B1835" s="167" t="s">
        <v>264</v>
      </c>
      <c r="C1835" s="167">
        <v>366</v>
      </c>
      <c r="D1835" s="170">
        <v>72.304749999999999</v>
      </c>
      <c r="E1835" s="74" t="str">
        <f t="shared" si="113"/>
        <v>Powerco Ltd</v>
      </c>
      <c r="F1835" s="74" t="str">
        <f t="shared" si="114"/>
        <v>Rangitikei District</v>
      </c>
      <c r="G1835" s="74" t="str">
        <f t="shared" si="115"/>
        <v>Central</v>
      </c>
      <c r="I1835" s="74" t="str">
        <f t="shared" si="116"/>
        <v>Manawatu-Wanganui</v>
      </c>
      <c r="J1835" s="74" t="str">
        <f t="shared" si="117"/>
        <v>Powerco</v>
      </c>
    </row>
    <row r="1836" spans="1:10" s="74" customFormat="1">
      <c r="A1836" s="167">
        <v>2005</v>
      </c>
      <c r="B1836" s="167" t="s">
        <v>264</v>
      </c>
      <c r="C1836" s="167">
        <v>365</v>
      </c>
      <c r="D1836" s="170">
        <v>77.644900000000007</v>
      </c>
      <c r="E1836" s="74" t="str">
        <f t="shared" si="113"/>
        <v>Powerco Ltd</v>
      </c>
      <c r="F1836" s="74" t="str">
        <f t="shared" si="114"/>
        <v>Rangitikei District</v>
      </c>
      <c r="G1836" s="74" t="str">
        <f t="shared" si="115"/>
        <v>Central</v>
      </c>
      <c r="I1836" s="74" t="str">
        <f t="shared" si="116"/>
        <v>Manawatu-Wanganui</v>
      </c>
      <c r="J1836" s="74" t="str">
        <f t="shared" si="117"/>
        <v>Powerco</v>
      </c>
    </row>
    <row r="1837" spans="1:10" s="74" customFormat="1">
      <c r="A1837" s="167">
        <v>2006</v>
      </c>
      <c r="B1837" s="167" t="s">
        <v>264</v>
      </c>
      <c r="C1837" s="167">
        <v>365</v>
      </c>
      <c r="D1837" s="170">
        <v>80.843249999999998</v>
      </c>
      <c r="E1837" s="74" t="str">
        <f t="shared" si="113"/>
        <v>Powerco Ltd</v>
      </c>
      <c r="F1837" s="74" t="str">
        <f t="shared" si="114"/>
        <v>Rangitikei District</v>
      </c>
      <c r="G1837" s="74" t="str">
        <f t="shared" si="115"/>
        <v>Central</v>
      </c>
      <c r="I1837" s="74" t="str">
        <f t="shared" si="116"/>
        <v>Manawatu-Wanganui</v>
      </c>
      <c r="J1837" s="74" t="str">
        <f t="shared" si="117"/>
        <v>Powerco</v>
      </c>
    </row>
    <row r="1838" spans="1:10" s="74" customFormat="1">
      <c r="A1838" s="167">
        <v>2007</v>
      </c>
      <c r="B1838" s="167" t="s">
        <v>264</v>
      </c>
      <c r="C1838" s="167">
        <v>365</v>
      </c>
      <c r="D1838" s="170">
        <v>84.891450000000006</v>
      </c>
      <c r="E1838" s="74" t="str">
        <f t="shared" si="113"/>
        <v>Powerco Ltd</v>
      </c>
      <c r="F1838" s="74" t="str">
        <f t="shared" si="114"/>
        <v>Rangitikei District</v>
      </c>
      <c r="G1838" s="74" t="str">
        <f t="shared" si="115"/>
        <v>Central</v>
      </c>
      <c r="I1838" s="74" t="str">
        <f t="shared" si="116"/>
        <v>Manawatu-Wanganui</v>
      </c>
      <c r="J1838" s="74" t="str">
        <f t="shared" si="117"/>
        <v>Powerco</v>
      </c>
    </row>
    <row r="1839" spans="1:10" s="74" customFormat="1">
      <c r="A1839" s="167">
        <v>2008</v>
      </c>
      <c r="B1839" s="167" t="s">
        <v>264</v>
      </c>
      <c r="C1839" s="167">
        <v>366</v>
      </c>
      <c r="D1839" s="170">
        <v>84.404399999999995</v>
      </c>
      <c r="E1839" s="74" t="str">
        <f t="shared" si="113"/>
        <v>Powerco Ltd</v>
      </c>
      <c r="F1839" s="74" t="str">
        <f t="shared" si="114"/>
        <v>Rangitikei District</v>
      </c>
      <c r="G1839" s="74" t="str">
        <f t="shared" si="115"/>
        <v>Central</v>
      </c>
      <c r="I1839" s="74" t="str">
        <f t="shared" si="116"/>
        <v>Manawatu-Wanganui</v>
      </c>
      <c r="J1839" s="74" t="str">
        <f t="shared" si="117"/>
        <v>Powerco</v>
      </c>
    </row>
    <row r="1840" spans="1:10" s="74" customFormat="1">
      <c r="A1840" s="167">
        <v>2009</v>
      </c>
      <c r="B1840" s="167" t="s">
        <v>264</v>
      </c>
      <c r="C1840" s="167">
        <v>365</v>
      </c>
      <c r="D1840" s="170">
        <v>85.990600000000001</v>
      </c>
      <c r="E1840" s="74" t="str">
        <f t="shared" si="113"/>
        <v>Powerco Ltd</v>
      </c>
      <c r="F1840" s="74" t="str">
        <f t="shared" si="114"/>
        <v>Rangitikei District</v>
      </c>
      <c r="G1840" s="74" t="str">
        <f t="shared" si="115"/>
        <v>Central</v>
      </c>
      <c r="I1840" s="74" t="str">
        <f t="shared" si="116"/>
        <v>Manawatu-Wanganui</v>
      </c>
      <c r="J1840" s="74" t="str">
        <f t="shared" si="117"/>
        <v>Powerco</v>
      </c>
    </row>
    <row r="1841" spans="1:10" s="74" customFormat="1">
      <c r="A1841" s="167">
        <v>2010</v>
      </c>
      <c r="B1841" s="167" t="s">
        <v>264</v>
      </c>
      <c r="C1841" s="167">
        <v>365</v>
      </c>
      <c r="D1841" s="170">
        <v>86.829149999999998</v>
      </c>
      <c r="E1841" s="74" t="str">
        <f t="shared" si="113"/>
        <v>Powerco Ltd</v>
      </c>
      <c r="F1841" s="74" t="str">
        <f t="shared" si="114"/>
        <v>Rangitikei District</v>
      </c>
      <c r="G1841" s="74" t="str">
        <f t="shared" si="115"/>
        <v>Central</v>
      </c>
      <c r="I1841" s="74" t="str">
        <f t="shared" si="116"/>
        <v>Manawatu-Wanganui</v>
      </c>
      <c r="J1841" s="74" t="str">
        <f t="shared" si="117"/>
        <v>Powerco</v>
      </c>
    </row>
    <row r="1842" spans="1:10" s="74" customFormat="1">
      <c r="A1842" s="167">
        <v>2011</v>
      </c>
      <c r="B1842" s="167" t="s">
        <v>264</v>
      </c>
      <c r="C1842" s="167">
        <v>181</v>
      </c>
      <c r="D1842" s="170">
        <v>42.601349999999996</v>
      </c>
      <c r="E1842" s="74" t="str">
        <f t="shared" si="113"/>
        <v>Powerco Ltd</v>
      </c>
      <c r="F1842" s="74" t="str">
        <f t="shared" si="114"/>
        <v>Rangitikei District</v>
      </c>
      <c r="G1842" s="74" t="str">
        <f t="shared" si="115"/>
        <v>Central</v>
      </c>
      <c r="I1842" s="74" t="str">
        <f t="shared" si="116"/>
        <v>Manawatu-Wanganui</v>
      </c>
      <c r="J1842" s="74" t="str">
        <f t="shared" si="117"/>
        <v>Powerco</v>
      </c>
    </row>
    <row r="1843" spans="1:10" s="74" customFormat="1">
      <c r="A1843" s="167">
        <v>2000</v>
      </c>
      <c r="B1843" s="167" t="s">
        <v>265</v>
      </c>
      <c r="C1843" s="167">
        <v>366</v>
      </c>
      <c r="D1843" s="170">
        <v>69.926500000000004</v>
      </c>
      <c r="E1843" s="74" t="str">
        <f t="shared" si="113"/>
        <v>Northpower Ltd</v>
      </c>
      <c r="F1843" s="74" t="str">
        <f t="shared" si="114"/>
        <v>Kaipara District</v>
      </c>
      <c r="G1843" s="74" t="str">
        <f t="shared" si="115"/>
        <v>North Isthmus</v>
      </c>
      <c r="I1843" s="74" t="str">
        <f t="shared" si="116"/>
        <v>Northland</v>
      </c>
      <c r="J1843" s="74" t="str">
        <f t="shared" si="117"/>
        <v>NOTFOUND</v>
      </c>
    </row>
    <row r="1844" spans="1:10" s="74" customFormat="1">
      <c r="A1844" s="167">
        <v>2001</v>
      </c>
      <c r="B1844" s="167" t="s">
        <v>265</v>
      </c>
      <c r="C1844" s="167">
        <v>365</v>
      </c>
      <c r="D1844" s="170">
        <v>73.449399999999997</v>
      </c>
      <c r="E1844" s="74" t="str">
        <f t="shared" si="113"/>
        <v>Northpower Ltd</v>
      </c>
      <c r="F1844" s="74" t="str">
        <f t="shared" si="114"/>
        <v>Kaipara District</v>
      </c>
      <c r="G1844" s="74" t="str">
        <f t="shared" si="115"/>
        <v>North Isthmus</v>
      </c>
      <c r="I1844" s="74" t="str">
        <f t="shared" si="116"/>
        <v>Northland</v>
      </c>
      <c r="J1844" s="74" t="str">
        <f t="shared" si="117"/>
        <v>NOTFOUND</v>
      </c>
    </row>
    <row r="1845" spans="1:10" s="74" customFormat="1">
      <c r="A1845" s="167">
        <v>2002</v>
      </c>
      <c r="B1845" s="167" t="s">
        <v>265</v>
      </c>
      <c r="C1845" s="167">
        <v>365</v>
      </c>
      <c r="D1845" s="170">
        <v>74.868750000000006</v>
      </c>
      <c r="E1845" s="74" t="str">
        <f t="shared" si="113"/>
        <v>Northpower Ltd</v>
      </c>
      <c r="F1845" s="74" t="str">
        <f t="shared" si="114"/>
        <v>Kaipara District</v>
      </c>
      <c r="G1845" s="74" t="str">
        <f t="shared" si="115"/>
        <v>North Isthmus</v>
      </c>
      <c r="I1845" s="74" t="str">
        <f t="shared" si="116"/>
        <v>Northland</v>
      </c>
      <c r="J1845" s="74" t="str">
        <f t="shared" si="117"/>
        <v>NOTFOUND</v>
      </c>
    </row>
    <row r="1846" spans="1:10" s="74" customFormat="1">
      <c r="A1846" s="167">
        <v>2003</v>
      </c>
      <c r="B1846" s="167" t="s">
        <v>265</v>
      </c>
      <c r="C1846" s="167">
        <v>365</v>
      </c>
      <c r="D1846" s="170">
        <v>77.769149999999996</v>
      </c>
      <c r="E1846" s="74" t="str">
        <f t="shared" si="113"/>
        <v>Northpower Ltd</v>
      </c>
      <c r="F1846" s="74" t="str">
        <f t="shared" si="114"/>
        <v>Kaipara District</v>
      </c>
      <c r="G1846" s="74" t="str">
        <f t="shared" si="115"/>
        <v>North Isthmus</v>
      </c>
      <c r="I1846" s="74" t="str">
        <f t="shared" si="116"/>
        <v>Northland</v>
      </c>
      <c r="J1846" s="74" t="str">
        <f t="shared" si="117"/>
        <v>NOTFOUND</v>
      </c>
    </row>
    <row r="1847" spans="1:10" s="74" customFormat="1">
      <c r="A1847" s="167">
        <v>2004</v>
      </c>
      <c r="B1847" s="167" t="s">
        <v>265</v>
      </c>
      <c r="C1847" s="167">
        <v>366</v>
      </c>
      <c r="D1847" s="170">
        <v>77.349850000000004</v>
      </c>
      <c r="E1847" s="74" t="str">
        <f t="shared" si="113"/>
        <v>Northpower Ltd</v>
      </c>
      <c r="F1847" s="74" t="str">
        <f t="shared" si="114"/>
        <v>Kaipara District</v>
      </c>
      <c r="G1847" s="74" t="str">
        <f t="shared" si="115"/>
        <v>North Isthmus</v>
      </c>
      <c r="I1847" s="74" t="str">
        <f t="shared" si="116"/>
        <v>Northland</v>
      </c>
      <c r="J1847" s="74" t="str">
        <f t="shared" si="117"/>
        <v>NOTFOUND</v>
      </c>
    </row>
    <row r="1848" spans="1:10" s="74" customFormat="1">
      <c r="A1848" s="167">
        <v>2005</v>
      </c>
      <c r="B1848" s="167" t="s">
        <v>265</v>
      </c>
      <c r="C1848" s="167">
        <v>365</v>
      </c>
      <c r="D1848" s="170">
        <v>80.431749999999994</v>
      </c>
      <c r="E1848" s="74" t="str">
        <f t="shared" si="113"/>
        <v>Northpower Ltd</v>
      </c>
      <c r="F1848" s="74" t="str">
        <f t="shared" si="114"/>
        <v>Kaipara District</v>
      </c>
      <c r="G1848" s="74" t="str">
        <f t="shared" si="115"/>
        <v>North Isthmus</v>
      </c>
      <c r="I1848" s="74" t="str">
        <f t="shared" si="116"/>
        <v>Northland</v>
      </c>
      <c r="J1848" s="74" t="str">
        <f t="shared" si="117"/>
        <v>NOTFOUND</v>
      </c>
    </row>
    <row r="1849" spans="1:10" s="74" customFormat="1">
      <c r="A1849" s="167">
        <v>2006</v>
      </c>
      <c r="B1849" s="167" t="s">
        <v>265</v>
      </c>
      <c r="C1849" s="167">
        <v>365</v>
      </c>
      <c r="D1849" s="170">
        <v>82.529449999999997</v>
      </c>
      <c r="E1849" s="74" t="str">
        <f t="shared" si="113"/>
        <v>Northpower Ltd</v>
      </c>
      <c r="F1849" s="74" t="str">
        <f t="shared" si="114"/>
        <v>Kaipara District</v>
      </c>
      <c r="G1849" s="74" t="str">
        <f t="shared" si="115"/>
        <v>North Isthmus</v>
      </c>
      <c r="I1849" s="74" t="str">
        <f t="shared" si="116"/>
        <v>Northland</v>
      </c>
      <c r="J1849" s="74" t="str">
        <f t="shared" si="117"/>
        <v>NOTFOUND</v>
      </c>
    </row>
    <row r="1850" spans="1:10" s="74" customFormat="1">
      <c r="A1850" s="167">
        <v>2007</v>
      </c>
      <c r="B1850" s="167" t="s">
        <v>265</v>
      </c>
      <c r="C1850" s="167">
        <v>365</v>
      </c>
      <c r="D1850" s="170">
        <v>84.147450000000006</v>
      </c>
      <c r="E1850" s="74" t="str">
        <f t="shared" si="113"/>
        <v>Northpower Ltd</v>
      </c>
      <c r="F1850" s="74" t="str">
        <f t="shared" si="114"/>
        <v>Kaipara District</v>
      </c>
      <c r="G1850" s="74" t="str">
        <f t="shared" si="115"/>
        <v>North Isthmus</v>
      </c>
      <c r="I1850" s="74" t="str">
        <f t="shared" si="116"/>
        <v>Northland</v>
      </c>
      <c r="J1850" s="74" t="str">
        <f t="shared" si="117"/>
        <v>NOTFOUND</v>
      </c>
    </row>
    <row r="1851" spans="1:10" s="74" customFormat="1">
      <c r="A1851" s="167">
        <v>2008</v>
      </c>
      <c r="B1851" s="167" t="s">
        <v>265</v>
      </c>
      <c r="C1851" s="167">
        <v>366</v>
      </c>
      <c r="D1851" s="170">
        <v>85.461100000000002</v>
      </c>
      <c r="E1851" s="74" t="str">
        <f t="shared" si="113"/>
        <v>Northpower Ltd</v>
      </c>
      <c r="F1851" s="74" t="str">
        <f t="shared" si="114"/>
        <v>Kaipara District</v>
      </c>
      <c r="G1851" s="74" t="str">
        <f t="shared" si="115"/>
        <v>North Isthmus</v>
      </c>
      <c r="I1851" s="74" t="str">
        <f t="shared" si="116"/>
        <v>Northland</v>
      </c>
      <c r="J1851" s="74" t="str">
        <f t="shared" si="117"/>
        <v>NOTFOUND</v>
      </c>
    </row>
    <row r="1852" spans="1:10" s="74" customFormat="1">
      <c r="A1852" s="167">
        <v>2009</v>
      </c>
      <c r="B1852" s="167" t="s">
        <v>265</v>
      </c>
      <c r="C1852" s="167">
        <v>365</v>
      </c>
      <c r="D1852" s="170">
        <v>85.053049999999999</v>
      </c>
      <c r="E1852" s="74" t="str">
        <f t="shared" si="113"/>
        <v>Northpower Ltd</v>
      </c>
      <c r="F1852" s="74" t="str">
        <f t="shared" si="114"/>
        <v>Kaipara District</v>
      </c>
      <c r="G1852" s="74" t="str">
        <f t="shared" si="115"/>
        <v>North Isthmus</v>
      </c>
      <c r="I1852" s="74" t="str">
        <f t="shared" si="116"/>
        <v>Northland</v>
      </c>
      <c r="J1852" s="74" t="str">
        <f t="shared" si="117"/>
        <v>NOTFOUND</v>
      </c>
    </row>
    <row r="1853" spans="1:10" s="74" customFormat="1">
      <c r="A1853" s="167">
        <v>2010</v>
      </c>
      <c r="B1853" s="167" t="s">
        <v>265</v>
      </c>
      <c r="C1853" s="167">
        <v>365</v>
      </c>
      <c r="D1853" s="170">
        <v>80.647850000000005</v>
      </c>
      <c r="E1853" s="74" t="str">
        <f t="shared" si="113"/>
        <v>Northpower Ltd</v>
      </c>
      <c r="F1853" s="74" t="str">
        <f t="shared" si="114"/>
        <v>Kaipara District</v>
      </c>
      <c r="G1853" s="74" t="str">
        <f t="shared" si="115"/>
        <v>North Isthmus</v>
      </c>
      <c r="I1853" s="74" t="str">
        <f t="shared" si="116"/>
        <v>Northland</v>
      </c>
      <c r="J1853" s="74" t="str">
        <f t="shared" si="117"/>
        <v>NOTFOUND</v>
      </c>
    </row>
    <row r="1854" spans="1:10" s="74" customFormat="1">
      <c r="A1854" s="167">
        <v>2011</v>
      </c>
      <c r="B1854" s="167" t="s">
        <v>265</v>
      </c>
      <c r="C1854" s="167">
        <v>181</v>
      </c>
      <c r="D1854" s="170">
        <v>38.509399999999999</v>
      </c>
      <c r="E1854" s="74" t="str">
        <f t="shared" si="113"/>
        <v>Northpower Ltd</v>
      </c>
      <c r="F1854" s="74" t="str">
        <f t="shared" si="114"/>
        <v>Kaipara District</v>
      </c>
      <c r="G1854" s="74" t="str">
        <f t="shared" si="115"/>
        <v>North Isthmus</v>
      </c>
      <c r="I1854" s="74" t="str">
        <f t="shared" si="116"/>
        <v>Northland</v>
      </c>
      <c r="J1854" s="74" t="str">
        <f t="shared" si="117"/>
        <v>NOTFOUND</v>
      </c>
    </row>
    <row r="1855" spans="1:10" s="74" customFormat="1">
      <c r="A1855" s="167">
        <v>2000</v>
      </c>
      <c r="B1855" s="167" t="s">
        <v>266</v>
      </c>
      <c r="C1855" s="167">
        <v>366</v>
      </c>
      <c r="D1855" s="170">
        <v>38.136200000000002</v>
      </c>
      <c r="E1855" s="74" t="str">
        <f t="shared" si="113"/>
        <v>Powerco Ltd</v>
      </c>
      <c r="F1855" s="74" t="str">
        <f t="shared" si="114"/>
        <v>Rangitikei District</v>
      </c>
      <c r="G1855" s="74" t="str">
        <f t="shared" si="115"/>
        <v>Central</v>
      </c>
      <c r="I1855" s="74" t="str">
        <f t="shared" si="116"/>
        <v>Manawatu-Wanganui</v>
      </c>
      <c r="J1855" s="74" t="str">
        <f t="shared" si="117"/>
        <v>Powerco</v>
      </c>
    </row>
    <row r="1856" spans="1:10" s="74" customFormat="1">
      <c r="A1856" s="167">
        <v>2001</v>
      </c>
      <c r="B1856" s="167" t="s">
        <v>266</v>
      </c>
      <c r="C1856" s="167">
        <v>365</v>
      </c>
      <c r="D1856" s="170">
        <v>36.770350000000001</v>
      </c>
      <c r="E1856" s="74" t="str">
        <f t="shared" si="113"/>
        <v>Powerco Ltd</v>
      </c>
      <c r="F1856" s="74" t="str">
        <f t="shared" si="114"/>
        <v>Rangitikei District</v>
      </c>
      <c r="G1856" s="74" t="str">
        <f t="shared" si="115"/>
        <v>Central</v>
      </c>
      <c r="I1856" s="74" t="str">
        <f t="shared" si="116"/>
        <v>Manawatu-Wanganui</v>
      </c>
      <c r="J1856" s="74" t="str">
        <f t="shared" si="117"/>
        <v>Powerco</v>
      </c>
    </row>
    <row r="1857" spans="1:10" s="74" customFormat="1">
      <c r="A1857" s="167">
        <v>2002</v>
      </c>
      <c r="B1857" s="167" t="s">
        <v>266</v>
      </c>
      <c r="C1857" s="167">
        <v>365</v>
      </c>
      <c r="D1857" s="170">
        <v>37.179499999999997</v>
      </c>
      <c r="E1857" s="74" t="str">
        <f t="shared" si="113"/>
        <v>Powerco Ltd</v>
      </c>
      <c r="F1857" s="74" t="str">
        <f t="shared" si="114"/>
        <v>Rangitikei District</v>
      </c>
      <c r="G1857" s="74" t="str">
        <f t="shared" si="115"/>
        <v>Central</v>
      </c>
      <c r="I1857" s="74" t="str">
        <f t="shared" si="116"/>
        <v>Manawatu-Wanganui</v>
      </c>
      <c r="J1857" s="74" t="str">
        <f t="shared" si="117"/>
        <v>Powerco</v>
      </c>
    </row>
    <row r="1858" spans="1:10" s="74" customFormat="1">
      <c r="A1858" s="167">
        <v>2003</v>
      </c>
      <c r="B1858" s="167" t="s">
        <v>266</v>
      </c>
      <c r="C1858" s="167">
        <v>365</v>
      </c>
      <c r="D1858" s="170">
        <v>36.750250000000001</v>
      </c>
      <c r="E1858" s="74" t="str">
        <f t="shared" si="113"/>
        <v>Powerco Ltd</v>
      </c>
      <c r="F1858" s="74" t="str">
        <f t="shared" si="114"/>
        <v>Rangitikei District</v>
      </c>
      <c r="G1858" s="74" t="str">
        <f t="shared" si="115"/>
        <v>Central</v>
      </c>
      <c r="I1858" s="74" t="str">
        <f t="shared" si="116"/>
        <v>Manawatu-Wanganui</v>
      </c>
      <c r="J1858" s="74" t="str">
        <f t="shared" si="117"/>
        <v>Powerco</v>
      </c>
    </row>
    <row r="1859" spans="1:10" s="74" customFormat="1">
      <c r="A1859" s="167">
        <v>2004</v>
      </c>
      <c r="B1859" s="167" t="s">
        <v>266</v>
      </c>
      <c r="C1859" s="167">
        <v>366</v>
      </c>
      <c r="D1859" s="170">
        <v>38.462449999999997</v>
      </c>
      <c r="E1859" s="74" t="str">
        <f t="shared" si="113"/>
        <v>Powerco Ltd</v>
      </c>
      <c r="F1859" s="74" t="str">
        <f t="shared" si="114"/>
        <v>Rangitikei District</v>
      </c>
      <c r="G1859" s="74" t="str">
        <f t="shared" si="115"/>
        <v>Central</v>
      </c>
      <c r="I1859" s="74" t="str">
        <f t="shared" si="116"/>
        <v>Manawatu-Wanganui</v>
      </c>
      <c r="J1859" s="74" t="str">
        <f t="shared" si="117"/>
        <v>Powerco</v>
      </c>
    </row>
    <row r="1860" spans="1:10" s="74" customFormat="1">
      <c r="A1860" s="167">
        <v>2005</v>
      </c>
      <c r="B1860" s="167" t="s">
        <v>266</v>
      </c>
      <c r="C1860" s="167">
        <v>365</v>
      </c>
      <c r="D1860" s="170">
        <v>37.517749999999999</v>
      </c>
      <c r="E1860" s="74" t="str">
        <f t="shared" si="113"/>
        <v>Powerco Ltd</v>
      </c>
      <c r="F1860" s="74" t="str">
        <f t="shared" si="114"/>
        <v>Rangitikei District</v>
      </c>
      <c r="G1860" s="74" t="str">
        <f t="shared" si="115"/>
        <v>Central</v>
      </c>
      <c r="I1860" s="74" t="str">
        <f t="shared" si="116"/>
        <v>Manawatu-Wanganui</v>
      </c>
      <c r="J1860" s="74" t="str">
        <f t="shared" si="117"/>
        <v>Powerco</v>
      </c>
    </row>
    <row r="1861" spans="1:10" s="74" customFormat="1">
      <c r="A1861" s="167">
        <v>2006</v>
      </c>
      <c r="B1861" s="167" t="s">
        <v>266</v>
      </c>
      <c r="C1861" s="167">
        <v>365</v>
      </c>
      <c r="D1861" s="170">
        <v>39.213549999999998</v>
      </c>
      <c r="E1861" s="74" t="str">
        <f t="shared" si="113"/>
        <v>Powerco Ltd</v>
      </c>
      <c r="F1861" s="74" t="str">
        <f t="shared" si="114"/>
        <v>Rangitikei District</v>
      </c>
      <c r="G1861" s="74" t="str">
        <f t="shared" si="115"/>
        <v>Central</v>
      </c>
      <c r="I1861" s="74" t="str">
        <f t="shared" si="116"/>
        <v>Manawatu-Wanganui</v>
      </c>
      <c r="J1861" s="74" t="str">
        <f t="shared" si="117"/>
        <v>Powerco</v>
      </c>
    </row>
    <row r="1862" spans="1:10" s="74" customFormat="1">
      <c r="A1862" s="167">
        <v>2007</v>
      </c>
      <c r="B1862" s="167" t="s">
        <v>266</v>
      </c>
      <c r="C1862" s="167">
        <v>365</v>
      </c>
      <c r="D1862" s="170">
        <v>38.467849999999999</v>
      </c>
      <c r="E1862" s="74" t="str">
        <f t="shared" si="113"/>
        <v>Powerco Ltd</v>
      </c>
      <c r="F1862" s="74" t="str">
        <f t="shared" si="114"/>
        <v>Rangitikei District</v>
      </c>
      <c r="G1862" s="74" t="str">
        <f t="shared" si="115"/>
        <v>Central</v>
      </c>
      <c r="I1862" s="74" t="str">
        <f t="shared" si="116"/>
        <v>Manawatu-Wanganui</v>
      </c>
      <c r="J1862" s="74" t="str">
        <f t="shared" si="117"/>
        <v>Powerco</v>
      </c>
    </row>
    <row r="1863" spans="1:10" s="74" customFormat="1">
      <c r="A1863" s="167">
        <v>2008</v>
      </c>
      <c r="B1863" s="167" t="s">
        <v>266</v>
      </c>
      <c r="C1863" s="167">
        <v>366</v>
      </c>
      <c r="D1863" s="170">
        <v>37.714500000000001</v>
      </c>
      <c r="E1863" s="74" t="str">
        <f t="shared" si="113"/>
        <v>Powerco Ltd</v>
      </c>
      <c r="F1863" s="74" t="str">
        <f t="shared" si="114"/>
        <v>Rangitikei District</v>
      </c>
      <c r="G1863" s="74" t="str">
        <f t="shared" si="115"/>
        <v>Central</v>
      </c>
      <c r="I1863" s="74" t="str">
        <f t="shared" si="116"/>
        <v>Manawatu-Wanganui</v>
      </c>
      <c r="J1863" s="74" t="str">
        <f t="shared" si="117"/>
        <v>Powerco</v>
      </c>
    </row>
    <row r="1864" spans="1:10" s="74" customFormat="1">
      <c r="A1864" s="167">
        <v>2009</v>
      </c>
      <c r="B1864" s="167" t="s">
        <v>266</v>
      </c>
      <c r="C1864" s="167">
        <v>365</v>
      </c>
      <c r="D1864" s="170">
        <v>38.310850000000002</v>
      </c>
      <c r="E1864" s="74" t="str">
        <f t="shared" si="113"/>
        <v>Powerco Ltd</v>
      </c>
      <c r="F1864" s="74" t="str">
        <f t="shared" si="114"/>
        <v>Rangitikei District</v>
      </c>
      <c r="G1864" s="74" t="str">
        <f t="shared" si="115"/>
        <v>Central</v>
      </c>
      <c r="I1864" s="74" t="str">
        <f t="shared" si="116"/>
        <v>Manawatu-Wanganui</v>
      </c>
      <c r="J1864" s="74" t="str">
        <f t="shared" si="117"/>
        <v>Powerco</v>
      </c>
    </row>
    <row r="1865" spans="1:10" s="74" customFormat="1">
      <c r="A1865" s="167">
        <v>2010</v>
      </c>
      <c r="B1865" s="167" t="s">
        <v>266</v>
      </c>
      <c r="C1865" s="167">
        <v>365</v>
      </c>
      <c r="D1865" s="170">
        <v>36.917499999999997</v>
      </c>
      <c r="E1865" s="74" t="str">
        <f t="shared" si="113"/>
        <v>Powerco Ltd</v>
      </c>
      <c r="F1865" s="74" t="str">
        <f t="shared" si="114"/>
        <v>Rangitikei District</v>
      </c>
      <c r="G1865" s="74" t="str">
        <f t="shared" si="115"/>
        <v>Central</v>
      </c>
      <c r="I1865" s="74" t="str">
        <f t="shared" si="116"/>
        <v>Manawatu-Wanganui</v>
      </c>
      <c r="J1865" s="74" t="str">
        <f t="shared" si="117"/>
        <v>Powerco</v>
      </c>
    </row>
    <row r="1866" spans="1:10" s="74" customFormat="1">
      <c r="A1866" s="167">
        <v>2011</v>
      </c>
      <c r="B1866" s="167" t="s">
        <v>266</v>
      </c>
      <c r="C1866" s="167">
        <v>181</v>
      </c>
      <c r="D1866" s="170">
        <v>17.13795</v>
      </c>
      <c r="E1866" s="74" t="str">
        <f t="shared" si="113"/>
        <v>Powerco Ltd</v>
      </c>
      <c r="F1866" s="74" t="str">
        <f t="shared" si="114"/>
        <v>Rangitikei District</v>
      </c>
      <c r="G1866" s="74" t="str">
        <f t="shared" si="115"/>
        <v>Central</v>
      </c>
      <c r="I1866" s="74" t="str">
        <f t="shared" si="116"/>
        <v>Manawatu-Wanganui</v>
      </c>
      <c r="J1866" s="74" t="str">
        <f t="shared" si="117"/>
        <v>Powerco</v>
      </c>
    </row>
    <row r="1867" spans="1:10" s="74" customFormat="1">
      <c r="A1867" s="167">
        <v>2000</v>
      </c>
      <c r="B1867" s="167" t="s">
        <v>267</v>
      </c>
      <c r="C1867" s="167">
        <v>366</v>
      </c>
      <c r="D1867" s="170">
        <v>93.92765</v>
      </c>
      <c r="E1867" s="74" t="str">
        <f t="shared" si="113"/>
        <v>The Power Company Ltd</v>
      </c>
      <c r="F1867" s="74" t="str">
        <f t="shared" si="114"/>
        <v>Southland District</v>
      </c>
      <c r="G1867" s="74" t="str">
        <f t="shared" si="115"/>
        <v>Otago Southland</v>
      </c>
      <c r="I1867" s="74" t="str">
        <f t="shared" si="116"/>
        <v>Southland</v>
      </c>
      <c r="J1867" s="74" t="str">
        <f t="shared" si="117"/>
        <v>NOTFOUND</v>
      </c>
    </row>
    <row r="1868" spans="1:10" s="74" customFormat="1">
      <c r="A1868" s="167">
        <v>2001</v>
      </c>
      <c r="B1868" s="167" t="s">
        <v>267</v>
      </c>
      <c r="C1868" s="167">
        <v>365</v>
      </c>
      <c r="D1868" s="170">
        <v>141.32565</v>
      </c>
      <c r="E1868" s="74" t="str">
        <f t="shared" si="113"/>
        <v>The Power Company Ltd</v>
      </c>
      <c r="F1868" s="74" t="str">
        <f t="shared" si="114"/>
        <v>Southland District</v>
      </c>
      <c r="G1868" s="74" t="str">
        <f t="shared" si="115"/>
        <v>Otago Southland</v>
      </c>
      <c r="I1868" s="74" t="str">
        <f t="shared" si="116"/>
        <v>Southland</v>
      </c>
      <c r="J1868" s="74" t="str">
        <f t="shared" si="117"/>
        <v>NOTFOUND</v>
      </c>
    </row>
    <row r="1869" spans="1:10" s="74" customFormat="1">
      <c r="A1869" s="167">
        <v>2002</v>
      </c>
      <c r="B1869" s="167" t="s">
        <v>267</v>
      </c>
      <c r="C1869" s="167">
        <v>365</v>
      </c>
      <c r="D1869" s="170">
        <v>195.82525000000001</v>
      </c>
      <c r="E1869" s="74" t="str">
        <f t="shared" si="113"/>
        <v>The Power Company Ltd</v>
      </c>
      <c r="F1869" s="74" t="str">
        <f t="shared" si="114"/>
        <v>Southland District</v>
      </c>
      <c r="G1869" s="74" t="str">
        <f t="shared" si="115"/>
        <v>Otago Southland</v>
      </c>
      <c r="I1869" s="74" t="str">
        <f t="shared" si="116"/>
        <v>Southland</v>
      </c>
      <c r="J1869" s="74" t="str">
        <f t="shared" si="117"/>
        <v>NOTFOUND</v>
      </c>
    </row>
    <row r="1870" spans="1:10" s="74" customFormat="1">
      <c r="A1870" s="167">
        <v>2003</v>
      </c>
      <c r="B1870" s="167" t="s">
        <v>267</v>
      </c>
      <c r="C1870" s="167">
        <v>365</v>
      </c>
      <c r="D1870" s="170">
        <v>198.78059999999999</v>
      </c>
      <c r="E1870" s="74" t="str">
        <f t="shared" si="113"/>
        <v>The Power Company Ltd</v>
      </c>
      <c r="F1870" s="74" t="str">
        <f t="shared" si="114"/>
        <v>Southland District</v>
      </c>
      <c r="G1870" s="74" t="str">
        <f t="shared" si="115"/>
        <v>Otago Southland</v>
      </c>
      <c r="I1870" s="74" t="str">
        <f t="shared" si="116"/>
        <v>Southland</v>
      </c>
      <c r="J1870" s="74" t="str">
        <f t="shared" si="117"/>
        <v>NOTFOUND</v>
      </c>
    </row>
    <row r="1871" spans="1:10" s="74" customFormat="1">
      <c r="A1871" s="167">
        <v>2004</v>
      </c>
      <c r="B1871" s="167" t="s">
        <v>267</v>
      </c>
      <c r="C1871" s="167">
        <v>366</v>
      </c>
      <c r="D1871" s="170">
        <v>210.40545</v>
      </c>
      <c r="E1871" s="74" t="str">
        <f t="shared" si="113"/>
        <v>The Power Company Ltd</v>
      </c>
      <c r="F1871" s="74" t="str">
        <f t="shared" si="114"/>
        <v>Southland District</v>
      </c>
      <c r="G1871" s="74" t="str">
        <f t="shared" si="115"/>
        <v>Otago Southland</v>
      </c>
      <c r="I1871" s="74" t="str">
        <f t="shared" si="116"/>
        <v>Southland</v>
      </c>
      <c r="J1871" s="74" t="str">
        <f t="shared" si="117"/>
        <v>NOTFOUND</v>
      </c>
    </row>
    <row r="1872" spans="1:10" s="74" customFormat="1">
      <c r="A1872" s="167">
        <v>2005</v>
      </c>
      <c r="B1872" s="167" t="s">
        <v>267</v>
      </c>
      <c r="C1872" s="167">
        <v>365</v>
      </c>
      <c r="D1872" s="170">
        <v>214.4915</v>
      </c>
      <c r="E1872" s="74" t="str">
        <f t="shared" si="113"/>
        <v>The Power Company Ltd</v>
      </c>
      <c r="F1872" s="74" t="str">
        <f t="shared" si="114"/>
        <v>Southland District</v>
      </c>
      <c r="G1872" s="74" t="str">
        <f t="shared" si="115"/>
        <v>Otago Southland</v>
      </c>
      <c r="I1872" s="74" t="str">
        <f t="shared" si="116"/>
        <v>Southland</v>
      </c>
      <c r="J1872" s="74" t="str">
        <f t="shared" si="117"/>
        <v>NOTFOUND</v>
      </c>
    </row>
    <row r="1873" spans="1:10" s="74" customFormat="1">
      <c r="A1873" s="167">
        <v>2006</v>
      </c>
      <c r="B1873" s="167" t="s">
        <v>267</v>
      </c>
      <c r="C1873" s="167">
        <v>365</v>
      </c>
      <c r="D1873" s="170">
        <v>230.82445000000001</v>
      </c>
      <c r="E1873" s="74" t="str">
        <f t="shared" si="113"/>
        <v>The Power Company Ltd</v>
      </c>
      <c r="F1873" s="74" t="str">
        <f t="shared" si="114"/>
        <v>Southland District</v>
      </c>
      <c r="G1873" s="74" t="str">
        <f t="shared" si="115"/>
        <v>Otago Southland</v>
      </c>
      <c r="I1873" s="74" t="str">
        <f t="shared" si="116"/>
        <v>Southland</v>
      </c>
      <c r="J1873" s="74" t="str">
        <f t="shared" si="117"/>
        <v>NOTFOUND</v>
      </c>
    </row>
    <row r="1874" spans="1:10" s="74" customFormat="1">
      <c r="A1874" s="167">
        <v>2007</v>
      </c>
      <c r="B1874" s="167" t="s">
        <v>267</v>
      </c>
      <c r="C1874" s="167">
        <v>365</v>
      </c>
      <c r="D1874" s="170">
        <v>183.23830000000001</v>
      </c>
      <c r="E1874" s="74" t="str">
        <f t="shared" si="113"/>
        <v>The Power Company Ltd</v>
      </c>
      <c r="F1874" s="74" t="str">
        <f t="shared" si="114"/>
        <v>Southland District</v>
      </c>
      <c r="G1874" s="74" t="str">
        <f t="shared" si="115"/>
        <v>Otago Southland</v>
      </c>
      <c r="I1874" s="74" t="str">
        <f t="shared" si="116"/>
        <v>Southland</v>
      </c>
      <c r="J1874" s="74" t="str">
        <f t="shared" si="117"/>
        <v>NOTFOUND</v>
      </c>
    </row>
    <row r="1875" spans="1:10" s="74" customFormat="1">
      <c r="A1875" s="167">
        <v>2008</v>
      </c>
      <c r="B1875" s="167" t="s">
        <v>267</v>
      </c>
      <c r="C1875" s="167">
        <v>366</v>
      </c>
      <c r="D1875" s="170">
        <v>116.74065</v>
      </c>
      <c r="E1875" s="74" t="str">
        <f t="shared" si="113"/>
        <v>The Power Company Ltd</v>
      </c>
      <c r="F1875" s="74" t="str">
        <f t="shared" si="114"/>
        <v>Southland District</v>
      </c>
      <c r="G1875" s="74" t="str">
        <f t="shared" si="115"/>
        <v>Otago Southland</v>
      </c>
      <c r="I1875" s="74" t="str">
        <f t="shared" si="116"/>
        <v>Southland</v>
      </c>
      <c r="J1875" s="74" t="str">
        <f t="shared" si="117"/>
        <v>NOTFOUND</v>
      </c>
    </row>
    <row r="1876" spans="1:10" s="74" customFormat="1">
      <c r="A1876" s="167">
        <v>2009</v>
      </c>
      <c r="B1876" s="167" t="s">
        <v>267</v>
      </c>
      <c r="C1876" s="167">
        <v>365</v>
      </c>
      <c r="D1876" s="170">
        <v>118.26835</v>
      </c>
      <c r="E1876" s="74" t="str">
        <f t="shared" si="113"/>
        <v>The Power Company Ltd</v>
      </c>
      <c r="F1876" s="74" t="str">
        <f t="shared" si="114"/>
        <v>Southland District</v>
      </c>
      <c r="G1876" s="74" t="str">
        <f t="shared" si="115"/>
        <v>Otago Southland</v>
      </c>
      <c r="I1876" s="74" t="str">
        <f t="shared" si="116"/>
        <v>Southland</v>
      </c>
      <c r="J1876" s="74" t="str">
        <f t="shared" si="117"/>
        <v>NOTFOUND</v>
      </c>
    </row>
    <row r="1877" spans="1:10" s="74" customFormat="1">
      <c r="A1877" s="167">
        <v>2010</v>
      </c>
      <c r="B1877" s="167" t="s">
        <v>267</v>
      </c>
      <c r="C1877" s="167">
        <v>365</v>
      </c>
      <c r="D1877" s="170">
        <v>107.97975</v>
      </c>
      <c r="E1877" s="74" t="str">
        <f t="shared" si="113"/>
        <v>The Power Company Ltd</v>
      </c>
      <c r="F1877" s="74" t="str">
        <f t="shared" si="114"/>
        <v>Southland District</v>
      </c>
      <c r="G1877" s="74" t="str">
        <f t="shared" si="115"/>
        <v>Otago Southland</v>
      </c>
      <c r="I1877" s="74" t="str">
        <f t="shared" si="116"/>
        <v>Southland</v>
      </c>
      <c r="J1877" s="74" t="str">
        <f t="shared" si="117"/>
        <v>NOTFOUND</v>
      </c>
    </row>
    <row r="1878" spans="1:10" s="74" customFormat="1">
      <c r="A1878" s="167">
        <v>2011</v>
      </c>
      <c r="B1878" s="167" t="s">
        <v>267</v>
      </c>
      <c r="C1878" s="167">
        <v>181</v>
      </c>
      <c r="D1878" s="170">
        <v>76.069950000000006</v>
      </c>
      <c r="E1878" s="74" t="str">
        <f t="shared" si="113"/>
        <v>The Power Company Ltd</v>
      </c>
      <c r="F1878" s="74" t="str">
        <f t="shared" si="114"/>
        <v>Southland District</v>
      </c>
      <c r="G1878" s="74" t="str">
        <f t="shared" si="115"/>
        <v>Otago Southland</v>
      </c>
      <c r="I1878" s="74" t="str">
        <f t="shared" si="116"/>
        <v>Southland</v>
      </c>
      <c r="J1878" s="74" t="str">
        <f t="shared" si="117"/>
        <v>NOTFOUND</v>
      </c>
    </row>
    <row r="1879" spans="1:10" s="74" customFormat="1">
      <c r="A1879" s="167">
        <v>2000</v>
      </c>
      <c r="B1879" s="167" t="s">
        <v>268</v>
      </c>
      <c r="C1879" s="167">
        <v>366</v>
      </c>
      <c r="D1879" s="170">
        <v>15.7232</v>
      </c>
      <c r="E1879" s="74" t="str">
        <f t="shared" si="113"/>
        <v>The Lines Company</v>
      </c>
      <c r="F1879" s="74" t="str">
        <f t="shared" si="114"/>
        <v>Ruapehu District</v>
      </c>
      <c r="G1879" s="74" t="str">
        <f t="shared" si="115"/>
        <v>Central</v>
      </c>
      <c r="I1879" s="74" t="str">
        <f t="shared" si="116"/>
        <v>Manawatu-Wanganui</v>
      </c>
      <c r="J1879" s="74" t="str">
        <f t="shared" si="117"/>
        <v>The Lines Company</v>
      </c>
    </row>
    <row r="1880" spans="1:10" s="74" customFormat="1">
      <c r="A1880" s="167">
        <v>2001</v>
      </c>
      <c r="B1880" s="167" t="s">
        <v>268</v>
      </c>
      <c r="C1880" s="167">
        <v>365</v>
      </c>
      <c r="D1880" s="170">
        <v>14.5945</v>
      </c>
      <c r="E1880" s="74" t="str">
        <f t="shared" si="113"/>
        <v>The Lines Company</v>
      </c>
      <c r="F1880" s="74" t="str">
        <f t="shared" si="114"/>
        <v>Ruapehu District</v>
      </c>
      <c r="G1880" s="74" t="str">
        <f t="shared" si="115"/>
        <v>Central</v>
      </c>
      <c r="I1880" s="74" t="str">
        <f t="shared" si="116"/>
        <v>Manawatu-Wanganui</v>
      </c>
      <c r="J1880" s="74" t="str">
        <f t="shared" si="117"/>
        <v>The Lines Company</v>
      </c>
    </row>
    <row r="1881" spans="1:10" s="74" customFormat="1">
      <c r="A1881" s="167">
        <v>2002</v>
      </c>
      <c r="B1881" s="167" t="s">
        <v>268</v>
      </c>
      <c r="C1881" s="167">
        <v>365</v>
      </c>
      <c r="D1881" s="170">
        <v>15.82455</v>
      </c>
      <c r="E1881" s="74" t="str">
        <f t="shared" si="113"/>
        <v>The Lines Company</v>
      </c>
      <c r="F1881" s="74" t="str">
        <f t="shared" si="114"/>
        <v>Ruapehu District</v>
      </c>
      <c r="G1881" s="74" t="str">
        <f t="shared" si="115"/>
        <v>Central</v>
      </c>
      <c r="I1881" s="74" t="str">
        <f t="shared" si="116"/>
        <v>Manawatu-Wanganui</v>
      </c>
      <c r="J1881" s="74" t="str">
        <f t="shared" si="117"/>
        <v>The Lines Company</v>
      </c>
    </row>
    <row r="1882" spans="1:10" s="74" customFormat="1">
      <c r="A1882" s="167">
        <v>2003</v>
      </c>
      <c r="B1882" s="167" t="s">
        <v>268</v>
      </c>
      <c r="C1882" s="167">
        <v>365</v>
      </c>
      <c r="D1882" s="170">
        <v>16.110250000000001</v>
      </c>
      <c r="E1882" s="74" t="str">
        <f t="shared" si="113"/>
        <v>The Lines Company</v>
      </c>
      <c r="F1882" s="74" t="str">
        <f t="shared" si="114"/>
        <v>Ruapehu District</v>
      </c>
      <c r="G1882" s="74" t="str">
        <f t="shared" si="115"/>
        <v>Central</v>
      </c>
      <c r="I1882" s="74" t="str">
        <f t="shared" si="116"/>
        <v>Manawatu-Wanganui</v>
      </c>
      <c r="J1882" s="74" t="str">
        <f t="shared" si="117"/>
        <v>The Lines Company</v>
      </c>
    </row>
    <row r="1883" spans="1:10" s="74" customFormat="1">
      <c r="A1883" s="167">
        <v>2004</v>
      </c>
      <c r="B1883" s="167" t="s">
        <v>268</v>
      </c>
      <c r="C1883" s="167">
        <v>366</v>
      </c>
      <c r="D1883" s="170">
        <v>17.514749999999999</v>
      </c>
      <c r="E1883" s="74" t="str">
        <f t="shared" ref="E1883:E1946" si="118">IF(ISNA(VLOOKUP(B1883,$A$338:$D$525,4,FALSE)),"NOTFOUND",VLOOKUP(B1883,$A$338:$D$525,4,FALSE))</f>
        <v>The Lines Company</v>
      </c>
      <c r="F1883" s="74" t="str">
        <f t="shared" si="114"/>
        <v>Ruapehu District</v>
      </c>
      <c r="G1883" s="74" t="str">
        <f t="shared" si="115"/>
        <v>Central</v>
      </c>
      <c r="I1883" s="74" t="str">
        <f t="shared" si="116"/>
        <v>Manawatu-Wanganui</v>
      </c>
      <c r="J1883" s="74" t="str">
        <f t="shared" si="117"/>
        <v>The Lines Company</v>
      </c>
    </row>
    <row r="1884" spans="1:10" s="74" customFormat="1">
      <c r="A1884" s="167">
        <v>2005</v>
      </c>
      <c r="B1884" s="167" t="s">
        <v>268</v>
      </c>
      <c r="C1884" s="167">
        <v>365</v>
      </c>
      <c r="D1884" s="170">
        <v>17.064399999999999</v>
      </c>
      <c r="E1884" s="74" t="str">
        <f t="shared" si="118"/>
        <v>The Lines Company</v>
      </c>
      <c r="F1884" s="74" t="str">
        <f t="shared" si="114"/>
        <v>Ruapehu District</v>
      </c>
      <c r="G1884" s="74" t="str">
        <f t="shared" si="115"/>
        <v>Central</v>
      </c>
      <c r="I1884" s="74" t="str">
        <f t="shared" si="116"/>
        <v>Manawatu-Wanganui</v>
      </c>
      <c r="J1884" s="74" t="str">
        <f t="shared" si="117"/>
        <v>The Lines Company</v>
      </c>
    </row>
    <row r="1885" spans="1:10" s="74" customFormat="1">
      <c r="A1885" s="167">
        <v>2006</v>
      </c>
      <c r="B1885" s="167" t="s">
        <v>268</v>
      </c>
      <c r="C1885" s="167">
        <v>365</v>
      </c>
      <c r="D1885" s="170">
        <v>19.130849999999999</v>
      </c>
      <c r="E1885" s="74" t="str">
        <f t="shared" si="118"/>
        <v>The Lines Company</v>
      </c>
      <c r="F1885" s="74" t="str">
        <f t="shared" si="114"/>
        <v>Ruapehu District</v>
      </c>
      <c r="G1885" s="74" t="str">
        <f t="shared" si="115"/>
        <v>Central</v>
      </c>
      <c r="I1885" s="74" t="str">
        <f t="shared" si="116"/>
        <v>Manawatu-Wanganui</v>
      </c>
      <c r="J1885" s="74" t="str">
        <f t="shared" si="117"/>
        <v>The Lines Company</v>
      </c>
    </row>
    <row r="1886" spans="1:10" s="74" customFormat="1">
      <c r="A1886" s="167">
        <v>2007</v>
      </c>
      <c r="B1886" s="167" t="s">
        <v>268</v>
      </c>
      <c r="C1886" s="167">
        <v>365</v>
      </c>
      <c r="D1886" s="170">
        <v>18.293700000000001</v>
      </c>
      <c r="E1886" s="74" t="str">
        <f t="shared" si="118"/>
        <v>The Lines Company</v>
      </c>
      <c r="F1886" s="74" t="str">
        <f t="shared" si="114"/>
        <v>Ruapehu District</v>
      </c>
      <c r="G1886" s="74" t="str">
        <f t="shared" si="115"/>
        <v>Central</v>
      </c>
      <c r="I1886" s="74" t="str">
        <f t="shared" si="116"/>
        <v>Manawatu-Wanganui</v>
      </c>
      <c r="J1886" s="74" t="str">
        <f t="shared" si="117"/>
        <v>The Lines Company</v>
      </c>
    </row>
    <row r="1887" spans="1:10" s="74" customFormat="1">
      <c r="A1887" s="167">
        <v>2008</v>
      </c>
      <c r="B1887" s="167" t="s">
        <v>268</v>
      </c>
      <c r="C1887" s="167">
        <v>366</v>
      </c>
      <c r="D1887" s="170">
        <v>17.816400000000002</v>
      </c>
      <c r="E1887" s="74" t="str">
        <f t="shared" si="118"/>
        <v>The Lines Company</v>
      </c>
      <c r="F1887" s="74" t="str">
        <f t="shared" si="114"/>
        <v>Ruapehu District</v>
      </c>
      <c r="G1887" s="74" t="str">
        <f t="shared" si="115"/>
        <v>Central</v>
      </c>
      <c r="I1887" s="74" t="str">
        <f t="shared" si="116"/>
        <v>Manawatu-Wanganui</v>
      </c>
      <c r="J1887" s="74" t="str">
        <f t="shared" si="117"/>
        <v>The Lines Company</v>
      </c>
    </row>
    <row r="1888" spans="1:10" s="74" customFormat="1">
      <c r="A1888" s="167">
        <v>2009</v>
      </c>
      <c r="B1888" s="167" t="s">
        <v>268</v>
      </c>
      <c r="C1888" s="167">
        <v>365</v>
      </c>
      <c r="D1888" s="170">
        <v>17.764250000000001</v>
      </c>
      <c r="E1888" s="74" t="str">
        <f t="shared" si="118"/>
        <v>The Lines Company</v>
      </c>
      <c r="F1888" s="74" t="str">
        <f t="shared" si="114"/>
        <v>Ruapehu District</v>
      </c>
      <c r="G1888" s="74" t="str">
        <f t="shared" si="115"/>
        <v>Central</v>
      </c>
      <c r="I1888" s="74" t="str">
        <f t="shared" si="116"/>
        <v>Manawatu-Wanganui</v>
      </c>
      <c r="J1888" s="74" t="str">
        <f t="shared" si="117"/>
        <v>The Lines Company</v>
      </c>
    </row>
    <row r="1889" spans="1:10" s="74" customFormat="1">
      <c r="A1889" s="167">
        <v>2010</v>
      </c>
      <c r="B1889" s="167" t="s">
        <v>268</v>
      </c>
      <c r="C1889" s="167">
        <v>365</v>
      </c>
      <c r="D1889" s="170">
        <v>17.077200000000001</v>
      </c>
      <c r="E1889" s="74" t="str">
        <f t="shared" si="118"/>
        <v>The Lines Company</v>
      </c>
      <c r="F1889" s="74" t="str">
        <f t="shared" si="114"/>
        <v>Ruapehu District</v>
      </c>
      <c r="G1889" s="74" t="str">
        <f t="shared" si="115"/>
        <v>Central</v>
      </c>
      <c r="I1889" s="74" t="str">
        <f t="shared" si="116"/>
        <v>Manawatu-Wanganui</v>
      </c>
      <c r="J1889" s="74" t="str">
        <f t="shared" si="117"/>
        <v>The Lines Company</v>
      </c>
    </row>
    <row r="1890" spans="1:10" s="74" customFormat="1">
      <c r="A1890" s="167">
        <v>2011</v>
      </c>
      <c r="B1890" s="167" t="s">
        <v>268</v>
      </c>
      <c r="C1890" s="167">
        <v>181</v>
      </c>
      <c r="D1890" s="170">
        <v>5.7759</v>
      </c>
      <c r="E1890" s="74" t="str">
        <f t="shared" si="118"/>
        <v>The Lines Company</v>
      </c>
      <c r="F1890" s="74" t="str">
        <f t="shared" si="114"/>
        <v>Ruapehu District</v>
      </c>
      <c r="G1890" s="74" t="str">
        <f t="shared" si="115"/>
        <v>Central</v>
      </c>
      <c r="I1890" s="74" t="str">
        <f t="shared" si="116"/>
        <v>Manawatu-Wanganui</v>
      </c>
      <c r="J1890" s="74" t="str">
        <f t="shared" si="117"/>
        <v>The Lines Company</v>
      </c>
    </row>
    <row r="1891" spans="1:10" s="74" customFormat="1">
      <c r="A1891" s="167">
        <v>2000</v>
      </c>
      <c r="B1891" s="167" t="s">
        <v>269</v>
      </c>
      <c r="C1891" s="167">
        <v>366</v>
      </c>
      <c r="D1891" s="170">
        <v>111.56100000000001</v>
      </c>
      <c r="E1891" s="74" t="str">
        <f t="shared" si="118"/>
        <v>Otago Power Ltd</v>
      </c>
      <c r="F1891" s="74" t="str">
        <f t="shared" si="114"/>
        <v>Central Otago District</v>
      </c>
      <c r="G1891" s="74" t="str">
        <f t="shared" si="115"/>
        <v>Otago Southland</v>
      </c>
      <c r="I1891" s="74" t="str">
        <f t="shared" si="116"/>
        <v>Otago</v>
      </c>
      <c r="J1891" s="74" t="str">
        <f t="shared" si="117"/>
        <v xml:space="preserve">OtagoNet </v>
      </c>
    </row>
    <row r="1892" spans="1:10" s="74" customFormat="1">
      <c r="A1892" s="167">
        <v>2001</v>
      </c>
      <c r="B1892" s="167" t="s">
        <v>269</v>
      </c>
      <c r="C1892" s="167">
        <v>365</v>
      </c>
      <c r="D1892" s="170">
        <v>111.19425</v>
      </c>
      <c r="E1892" s="74" t="str">
        <f t="shared" si="118"/>
        <v>Otago Power Ltd</v>
      </c>
      <c r="F1892" s="74" t="str">
        <f t="shared" si="114"/>
        <v>Central Otago District</v>
      </c>
      <c r="G1892" s="74" t="str">
        <f t="shared" si="115"/>
        <v>Otago Southland</v>
      </c>
      <c r="I1892" s="74" t="str">
        <f t="shared" si="116"/>
        <v>Otago</v>
      </c>
      <c r="J1892" s="74" t="str">
        <f t="shared" si="117"/>
        <v xml:space="preserve">OtagoNet </v>
      </c>
    </row>
    <row r="1893" spans="1:10" s="74" customFormat="1">
      <c r="A1893" s="167">
        <v>2002</v>
      </c>
      <c r="B1893" s="167" t="s">
        <v>269</v>
      </c>
      <c r="C1893" s="167">
        <v>365</v>
      </c>
      <c r="D1893" s="170">
        <v>115.39125</v>
      </c>
      <c r="E1893" s="74" t="str">
        <f t="shared" si="118"/>
        <v>Otago Power Ltd</v>
      </c>
      <c r="F1893" s="74" t="str">
        <f t="shared" si="114"/>
        <v>Central Otago District</v>
      </c>
      <c r="G1893" s="74" t="str">
        <f t="shared" si="115"/>
        <v>Otago Southland</v>
      </c>
      <c r="I1893" s="74" t="str">
        <f t="shared" si="116"/>
        <v>Otago</v>
      </c>
      <c r="J1893" s="74" t="str">
        <f t="shared" si="117"/>
        <v xml:space="preserve">OtagoNet </v>
      </c>
    </row>
    <row r="1894" spans="1:10" s="74" customFormat="1">
      <c r="A1894" s="167">
        <v>2003</v>
      </c>
      <c r="B1894" s="167" t="s">
        <v>269</v>
      </c>
      <c r="C1894" s="167">
        <v>365</v>
      </c>
      <c r="D1894" s="170">
        <v>145.51695000000001</v>
      </c>
      <c r="E1894" s="74" t="str">
        <f t="shared" si="118"/>
        <v>Otago Power Ltd</v>
      </c>
      <c r="F1894" s="74" t="str">
        <f t="shared" si="114"/>
        <v>Central Otago District</v>
      </c>
      <c r="G1894" s="74" t="str">
        <f t="shared" si="115"/>
        <v>Otago Southland</v>
      </c>
      <c r="I1894" s="74" t="str">
        <f t="shared" si="116"/>
        <v>Otago</v>
      </c>
      <c r="J1894" s="74" t="str">
        <f t="shared" si="117"/>
        <v xml:space="preserve">OtagoNet </v>
      </c>
    </row>
    <row r="1895" spans="1:10" s="74" customFormat="1">
      <c r="A1895" s="167">
        <v>2004</v>
      </c>
      <c r="B1895" s="167" t="s">
        <v>269</v>
      </c>
      <c r="C1895" s="167">
        <v>366</v>
      </c>
      <c r="D1895" s="170">
        <v>131.047</v>
      </c>
      <c r="E1895" s="74" t="str">
        <f t="shared" si="118"/>
        <v>Otago Power Ltd</v>
      </c>
      <c r="F1895" s="74" t="str">
        <f t="shared" si="114"/>
        <v>Central Otago District</v>
      </c>
      <c r="G1895" s="74" t="str">
        <f t="shared" si="115"/>
        <v>Otago Southland</v>
      </c>
      <c r="I1895" s="74" t="str">
        <f t="shared" si="116"/>
        <v>Otago</v>
      </c>
      <c r="J1895" s="74" t="str">
        <f t="shared" si="117"/>
        <v xml:space="preserve">OtagoNet </v>
      </c>
    </row>
    <row r="1896" spans="1:10" s="74" customFormat="1">
      <c r="A1896" s="167">
        <v>2005</v>
      </c>
      <c r="B1896" s="167" t="s">
        <v>269</v>
      </c>
      <c r="C1896" s="167">
        <v>365</v>
      </c>
      <c r="D1896" s="170">
        <v>127.19289999999999</v>
      </c>
      <c r="E1896" s="74" t="str">
        <f t="shared" si="118"/>
        <v>Otago Power Ltd</v>
      </c>
      <c r="F1896" s="74" t="str">
        <f t="shared" ref="F1896:F1959" si="119">IF(ISNA(VLOOKUP(B1896,$A$338:$D$525,2,FALSE)),"NOTFOUND",VLOOKUP(B1896,$A$338:$D$525,2,FALSE))</f>
        <v>Central Otago District</v>
      </c>
      <c r="G1896" s="74" t="str">
        <f t="shared" ref="G1896:G1959" si="120">IF(ISNA(VLOOKUP(B1896,$A$338:$D$525,3,FALSE)),"NOTFOUND",VLOOKUP(B1896,$A$338:$D$525,3,FALSE))</f>
        <v>Otago Southland</v>
      </c>
      <c r="I1896" s="74" t="str">
        <f t="shared" ref="I1896:I1959" si="121">IF(ISNA(VLOOKUP(B1896,$A$338:$E$525,5,FALSE)),"NOTFOUND",(VLOOKUP(B1896,$A$338:$E$525,5,FALSE)))</f>
        <v>Otago</v>
      </c>
      <c r="J1896" s="74" t="str">
        <f t="shared" ref="J1896:J1959" si="122">IF(ISNA(VLOOKUP(E1896,$A$528:$B$545,2,FALSE)),"NOTFOUND",VLOOKUP(E1896,$A$528:$B$545,2,FALSE))</f>
        <v xml:space="preserve">OtagoNet </v>
      </c>
    </row>
    <row r="1897" spans="1:10" s="74" customFormat="1">
      <c r="A1897" s="167">
        <v>2006</v>
      </c>
      <c r="B1897" s="167" t="s">
        <v>269</v>
      </c>
      <c r="C1897" s="167">
        <v>365</v>
      </c>
      <c r="D1897" s="170">
        <v>138.5763</v>
      </c>
      <c r="E1897" s="74" t="str">
        <f t="shared" si="118"/>
        <v>Otago Power Ltd</v>
      </c>
      <c r="F1897" s="74" t="str">
        <f t="shared" si="119"/>
        <v>Central Otago District</v>
      </c>
      <c r="G1897" s="74" t="str">
        <f t="shared" si="120"/>
        <v>Otago Southland</v>
      </c>
      <c r="I1897" s="74" t="str">
        <f t="shared" si="121"/>
        <v>Otago</v>
      </c>
      <c r="J1897" s="74" t="str">
        <f t="shared" si="122"/>
        <v xml:space="preserve">OtagoNet </v>
      </c>
    </row>
    <row r="1898" spans="1:10" s="74" customFormat="1">
      <c r="A1898" s="167">
        <v>2007</v>
      </c>
      <c r="B1898" s="167" t="s">
        <v>269</v>
      </c>
      <c r="C1898" s="167">
        <v>365</v>
      </c>
      <c r="D1898" s="170">
        <v>146.99600000000001</v>
      </c>
      <c r="E1898" s="74" t="str">
        <f t="shared" si="118"/>
        <v>Otago Power Ltd</v>
      </c>
      <c r="F1898" s="74" t="str">
        <f t="shared" si="119"/>
        <v>Central Otago District</v>
      </c>
      <c r="G1898" s="74" t="str">
        <f t="shared" si="120"/>
        <v>Otago Southland</v>
      </c>
      <c r="I1898" s="74" t="str">
        <f t="shared" si="121"/>
        <v>Otago</v>
      </c>
      <c r="J1898" s="74" t="str">
        <f t="shared" si="122"/>
        <v xml:space="preserve">OtagoNet </v>
      </c>
    </row>
    <row r="1899" spans="1:10" s="74" customFormat="1">
      <c r="A1899" s="167">
        <v>2008</v>
      </c>
      <c r="B1899" s="167" t="s">
        <v>269</v>
      </c>
      <c r="C1899" s="167">
        <v>366</v>
      </c>
      <c r="D1899" s="170">
        <v>150.3382</v>
      </c>
      <c r="E1899" s="74" t="str">
        <f t="shared" si="118"/>
        <v>Otago Power Ltd</v>
      </c>
      <c r="F1899" s="74" t="str">
        <f t="shared" si="119"/>
        <v>Central Otago District</v>
      </c>
      <c r="G1899" s="74" t="str">
        <f t="shared" si="120"/>
        <v>Otago Southland</v>
      </c>
      <c r="I1899" s="74" t="str">
        <f t="shared" si="121"/>
        <v>Otago</v>
      </c>
      <c r="J1899" s="74" t="str">
        <f t="shared" si="122"/>
        <v xml:space="preserve">OtagoNet </v>
      </c>
    </row>
    <row r="1900" spans="1:10" s="74" customFormat="1">
      <c r="A1900" s="167">
        <v>2009</v>
      </c>
      <c r="B1900" s="167" t="s">
        <v>269</v>
      </c>
      <c r="C1900" s="167">
        <v>365</v>
      </c>
      <c r="D1900" s="170">
        <v>151.10765000000001</v>
      </c>
      <c r="E1900" s="74" t="str">
        <f t="shared" si="118"/>
        <v>Otago Power Ltd</v>
      </c>
      <c r="F1900" s="74" t="str">
        <f t="shared" si="119"/>
        <v>Central Otago District</v>
      </c>
      <c r="G1900" s="74" t="str">
        <f t="shared" si="120"/>
        <v>Otago Southland</v>
      </c>
      <c r="I1900" s="74" t="str">
        <f t="shared" si="121"/>
        <v>Otago</v>
      </c>
      <c r="J1900" s="74" t="str">
        <f t="shared" si="122"/>
        <v xml:space="preserve">OtagoNet </v>
      </c>
    </row>
    <row r="1901" spans="1:10" s="74" customFormat="1">
      <c r="A1901" s="167">
        <v>2010</v>
      </c>
      <c r="B1901" s="167" t="s">
        <v>269</v>
      </c>
      <c r="C1901" s="167">
        <v>365</v>
      </c>
      <c r="D1901" s="170">
        <v>151.06725</v>
      </c>
      <c r="E1901" s="74" t="str">
        <f t="shared" si="118"/>
        <v>Otago Power Ltd</v>
      </c>
      <c r="F1901" s="74" t="str">
        <f t="shared" si="119"/>
        <v>Central Otago District</v>
      </c>
      <c r="G1901" s="74" t="str">
        <f t="shared" si="120"/>
        <v>Otago Southland</v>
      </c>
      <c r="I1901" s="74" t="str">
        <f t="shared" si="121"/>
        <v>Otago</v>
      </c>
      <c r="J1901" s="74" t="str">
        <f t="shared" si="122"/>
        <v xml:space="preserve">OtagoNet </v>
      </c>
    </row>
    <row r="1902" spans="1:10" s="74" customFormat="1">
      <c r="A1902" s="167">
        <v>2011</v>
      </c>
      <c r="B1902" s="167" t="s">
        <v>269</v>
      </c>
      <c r="C1902" s="167">
        <v>181</v>
      </c>
      <c r="D1902" s="170">
        <v>71.389399999999995</v>
      </c>
      <c r="E1902" s="74" t="str">
        <f t="shared" si="118"/>
        <v>Otago Power Ltd</v>
      </c>
      <c r="F1902" s="74" t="str">
        <f t="shared" si="119"/>
        <v>Central Otago District</v>
      </c>
      <c r="G1902" s="74" t="str">
        <f t="shared" si="120"/>
        <v>Otago Southland</v>
      </c>
      <c r="I1902" s="74" t="str">
        <f t="shared" si="121"/>
        <v>Otago</v>
      </c>
      <c r="J1902" s="74" t="str">
        <f t="shared" si="122"/>
        <v xml:space="preserve">OtagoNet </v>
      </c>
    </row>
    <row r="1903" spans="1:10" s="74" customFormat="1">
      <c r="A1903" s="167">
        <v>2000</v>
      </c>
      <c r="B1903" s="167" t="s">
        <v>270</v>
      </c>
      <c r="C1903" s="167">
        <v>366</v>
      </c>
      <c r="D1903" s="170">
        <v>157.87809999999999</v>
      </c>
      <c r="E1903" s="74" t="str">
        <f t="shared" si="118"/>
        <v>Network Waitaki Ltd</v>
      </c>
      <c r="F1903" s="74" t="str">
        <f t="shared" si="119"/>
        <v>Waitaki District</v>
      </c>
      <c r="G1903" s="74" t="str">
        <f t="shared" si="120"/>
        <v>Otago Southland</v>
      </c>
      <c r="I1903" s="74" t="str">
        <f t="shared" si="121"/>
        <v>Otago</v>
      </c>
      <c r="J1903" s="74" t="str">
        <f t="shared" si="122"/>
        <v>NOTFOUND</v>
      </c>
    </row>
    <row r="1904" spans="1:10" s="74" customFormat="1">
      <c r="A1904" s="167">
        <v>2001</v>
      </c>
      <c r="B1904" s="167" t="s">
        <v>270</v>
      </c>
      <c r="C1904" s="167">
        <v>365</v>
      </c>
      <c r="D1904" s="170">
        <v>161.9256</v>
      </c>
      <c r="E1904" s="74" t="str">
        <f t="shared" si="118"/>
        <v>Network Waitaki Ltd</v>
      </c>
      <c r="F1904" s="74" t="str">
        <f t="shared" si="119"/>
        <v>Waitaki District</v>
      </c>
      <c r="G1904" s="74" t="str">
        <f t="shared" si="120"/>
        <v>Otago Southland</v>
      </c>
      <c r="I1904" s="74" t="str">
        <f t="shared" si="121"/>
        <v>Otago</v>
      </c>
      <c r="J1904" s="74" t="str">
        <f t="shared" si="122"/>
        <v>NOTFOUND</v>
      </c>
    </row>
    <row r="1905" spans="1:10" s="74" customFormat="1">
      <c r="A1905" s="167">
        <v>2002</v>
      </c>
      <c r="B1905" s="167" t="s">
        <v>270</v>
      </c>
      <c r="C1905" s="167">
        <v>365</v>
      </c>
      <c r="D1905" s="170">
        <v>166.34715</v>
      </c>
      <c r="E1905" s="74" t="str">
        <f t="shared" si="118"/>
        <v>Network Waitaki Ltd</v>
      </c>
      <c r="F1905" s="74" t="str">
        <f t="shared" si="119"/>
        <v>Waitaki District</v>
      </c>
      <c r="G1905" s="74" t="str">
        <f t="shared" si="120"/>
        <v>Otago Southland</v>
      </c>
      <c r="I1905" s="74" t="str">
        <f t="shared" si="121"/>
        <v>Otago</v>
      </c>
      <c r="J1905" s="74" t="str">
        <f t="shared" si="122"/>
        <v>NOTFOUND</v>
      </c>
    </row>
    <row r="1906" spans="1:10" s="74" customFormat="1">
      <c r="A1906" s="167">
        <v>2003</v>
      </c>
      <c r="B1906" s="167" t="s">
        <v>270</v>
      </c>
      <c r="C1906" s="167">
        <v>365</v>
      </c>
      <c r="D1906" s="170">
        <v>174.4796</v>
      </c>
      <c r="E1906" s="74" t="str">
        <f t="shared" si="118"/>
        <v>Network Waitaki Ltd</v>
      </c>
      <c r="F1906" s="74" t="str">
        <f t="shared" si="119"/>
        <v>Waitaki District</v>
      </c>
      <c r="G1906" s="74" t="str">
        <f t="shared" si="120"/>
        <v>Otago Southland</v>
      </c>
      <c r="I1906" s="74" t="str">
        <f t="shared" si="121"/>
        <v>Otago</v>
      </c>
      <c r="J1906" s="74" t="str">
        <f t="shared" si="122"/>
        <v>NOTFOUND</v>
      </c>
    </row>
    <row r="1907" spans="1:10" s="74" customFormat="1">
      <c r="A1907" s="167">
        <v>2004</v>
      </c>
      <c r="B1907" s="167" t="s">
        <v>270</v>
      </c>
      <c r="C1907" s="167">
        <v>366</v>
      </c>
      <c r="D1907" s="170">
        <v>175.97794999999999</v>
      </c>
      <c r="E1907" s="74" t="str">
        <f t="shared" si="118"/>
        <v>Network Waitaki Ltd</v>
      </c>
      <c r="F1907" s="74" t="str">
        <f t="shared" si="119"/>
        <v>Waitaki District</v>
      </c>
      <c r="G1907" s="74" t="str">
        <f t="shared" si="120"/>
        <v>Otago Southland</v>
      </c>
      <c r="I1907" s="74" t="str">
        <f t="shared" si="121"/>
        <v>Otago</v>
      </c>
      <c r="J1907" s="74" t="str">
        <f t="shared" si="122"/>
        <v>NOTFOUND</v>
      </c>
    </row>
    <row r="1908" spans="1:10" s="74" customFormat="1">
      <c r="A1908" s="167">
        <v>2005</v>
      </c>
      <c r="B1908" s="167" t="s">
        <v>270</v>
      </c>
      <c r="C1908" s="167">
        <v>365</v>
      </c>
      <c r="D1908" s="170">
        <v>176.73169999999999</v>
      </c>
      <c r="E1908" s="74" t="str">
        <f t="shared" si="118"/>
        <v>Network Waitaki Ltd</v>
      </c>
      <c r="F1908" s="74" t="str">
        <f t="shared" si="119"/>
        <v>Waitaki District</v>
      </c>
      <c r="G1908" s="74" t="str">
        <f t="shared" si="120"/>
        <v>Otago Southland</v>
      </c>
      <c r="I1908" s="74" t="str">
        <f t="shared" si="121"/>
        <v>Otago</v>
      </c>
      <c r="J1908" s="74" t="str">
        <f t="shared" si="122"/>
        <v>NOTFOUND</v>
      </c>
    </row>
    <row r="1909" spans="1:10" s="74" customFormat="1">
      <c r="A1909" s="167">
        <v>2006</v>
      </c>
      <c r="B1909" s="167" t="s">
        <v>270</v>
      </c>
      <c r="C1909" s="167">
        <v>365</v>
      </c>
      <c r="D1909" s="170">
        <v>178.6891</v>
      </c>
      <c r="E1909" s="74" t="str">
        <f t="shared" si="118"/>
        <v>Network Waitaki Ltd</v>
      </c>
      <c r="F1909" s="74" t="str">
        <f t="shared" si="119"/>
        <v>Waitaki District</v>
      </c>
      <c r="G1909" s="74" t="str">
        <f t="shared" si="120"/>
        <v>Otago Southland</v>
      </c>
      <c r="I1909" s="74" t="str">
        <f t="shared" si="121"/>
        <v>Otago</v>
      </c>
      <c r="J1909" s="74" t="str">
        <f t="shared" si="122"/>
        <v>NOTFOUND</v>
      </c>
    </row>
    <row r="1910" spans="1:10" s="74" customFormat="1">
      <c r="A1910" s="167">
        <v>2007</v>
      </c>
      <c r="B1910" s="167" t="s">
        <v>270</v>
      </c>
      <c r="C1910" s="167">
        <v>365</v>
      </c>
      <c r="D1910" s="170">
        <v>193.50030000000001</v>
      </c>
      <c r="E1910" s="74" t="str">
        <f t="shared" si="118"/>
        <v>Network Waitaki Ltd</v>
      </c>
      <c r="F1910" s="74" t="str">
        <f t="shared" si="119"/>
        <v>Waitaki District</v>
      </c>
      <c r="G1910" s="74" t="str">
        <f t="shared" si="120"/>
        <v>Otago Southland</v>
      </c>
      <c r="I1910" s="74" t="str">
        <f t="shared" si="121"/>
        <v>Otago</v>
      </c>
      <c r="J1910" s="74" t="str">
        <f t="shared" si="122"/>
        <v>NOTFOUND</v>
      </c>
    </row>
    <row r="1911" spans="1:10" s="74" customFormat="1">
      <c r="A1911" s="167">
        <v>2008</v>
      </c>
      <c r="B1911" s="167" t="s">
        <v>270</v>
      </c>
      <c r="C1911" s="167">
        <v>366</v>
      </c>
      <c r="D1911" s="170">
        <v>207.23654999999999</v>
      </c>
      <c r="E1911" s="74" t="str">
        <f t="shared" si="118"/>
        <v>Network Waitaki Ltd</v>
      </c>
      <c r="F1911" s="74" t="str">
        <f t="shared" si="119"/>
        <v>Waitaki District</v>
      </c>
      <c r="G1911" s="74" t="str">
        <f t="shared" si="120"/>
        <v>Otago Southland</v>
      </c>
      <c r="I1911" s="74" t="str">
        <f t="shared" si="121"/>
        <v>Otago</v>
      </c>
      <c r="J1911" s="74" t="str">
        <f t="shared" si="122"/>
        <v>NOTFOUND</v>
      </c>
    </row>
    <row r="1912" spans="1:10" s="74" customFormat="1">
      <c r="A1912" s="167">
        <v>2009</v>
      </c>
      <c r="B1912" s="167" t="s">
        <v>270</v>
      </c>
      <c r="C1912" s="167">
        <v>365</v>
      </c>
      <c r="D1912" s="170">
        <v>198.02955</v>
      </c>
      <c r="E1912" s="74" t="str">
        <f t="shared" si="118"/>
        <v>Network Waitaki Ltd</v>
      </c>
      <c r="F1912" s="74" t="str">
        <f t="shared" si="119"/>
        <v>Waitaki District</v>
      </c>
      <c r="G1912" s="74" t="str">
        <f t="shared" si="120"/>
        <v>Otago Southland</v>
      </c>
      <c r="I1912" s="74" t="str">
        <f t="shared" si="121"/>
        <v>Otago</v>
      </c>
      <c r="J1912" s="74" t="str">
        <f t="shared" si="122"/>
        <v>NOTFOUND</v>
      </c>
    </row>
    <row r="1913" spans="1:10" s="74" customFormat="1">
      <c r="A1913" s="167">
        <v>2010</v>
      </c>
      <c r="B1913" s="167" t="s">
        <v>270</v>
      </c>
      <c r="C1913" s="167">
        <v>365</v>
      </c>
      <c r="D1913" s="170">
        <v>211.23615000000001</v>
      </c>
      <c r="E1913" s="74" t="str">
        <f t="shared" si="118"/>
        <v>Network Waitaki Ltd</v>
      </c>
      <c r="F1913" s="74" t="str">
        <f t="shared" si="119"/>
        <v>Waitaki District</v>
      </c>
      <c r="G1913" s="74" t="str">
        <f t="shared" si="120"/>
        <v>Otago Southland</v>
      </c>
      <c r="I1913" s="74" t="str">
        <f t="shared" si="121"/>
        <v>Otago</v>
      </c>
      <c r="J1913" s="74" t="str">
        <f t="shared" si="122"/>
        <v>NOTFOUND</v>
      </c>
    </row>
    <row r="1914" spans="1:10" s="74" customFormat="1">
      <c r="A1914" s="167">
        <v>2011</v>
      </c>
      <c r="B1914" s="167" t="s">
        <v>270</v>
      </c>
      <c r="C1914" s="167">
        <v>181</v>
      </c>
      <c r="D1914" s="170">
        <v>89.48245</v>
      </c>
      <c r="E1914" s="74" t="str">
        <f t="shared" si="118"/>
        <v>Network Waitaki Ltd</v>
      </c>
      <c r="F1914" s="74" t="str">
        <f t="shared" si="119"/>
        <v>Waitaki District</v>
      </c>
      <c r="G1914" s="74" t="str">
        <f t="shared" si="120"/>
        <v>Otago Southland</v>
      </c>
      <c r="I1914" s="74" t="str">
        <f t="shared" si="121"/>
        <v>Otago</v>
      </c>
      <c r="J1914" s="74" t="str">
        <f t="shared" si="122"/>
        <v>NOTFOUND</v>
      </c>
    </row>
    <row r="1915" spans="1:10" s="74" customFormat="1">
      <c r="A1915" s="167">
        <v>2000</v>
      </c>
      <c r="B1915" s="167" t="s">
        <v>271</v>
      </c>
      <c r="C1915" s="167">
        <v>366</v>
      </c>
      <c r="D1915" s="170">
        <v>8.7597000000000005</v>
      </c>
      <c r="E1915" s="74" t="str">
        <f t="shared" si="118"/>
        <v>Unison Network Ltd</v>
      </c>
      <c r="F1915" s="74" t="str">
        <f t="shared" si="119"/>
        <v>Taupo District</v>
      </c>
      <c r="G1915" s="74" t="str">
        <f t="shared" si="120"/>
        <v>Waikato</v>
      </c>
      <c r="I1915" s="74" t="str">
        <f t="shared" si="121"/>
        <v>Waikato</v>
      </c>
      <c r="J1915" s="74" t="str">
        <f t="shared" si="122"/>
        <v>Unison</v>
      </c>
    </row>
    <row r="1916" spans="1:10" s="74" customFormat="1">
      <c r="A1916" s="167">
        <v>2001</v>
      </c>
      <c r="B1916" s="167" t="s">
        <v>271</v>
      </c>
      <c r="C1916" s="167">
        <v>365</v>
      </c>
      <c r="D1916" s="170">
        <v>9.2788000000000004</v>
      </c>
      <c r="E1916" s="74" t="str">
        <f t="shared" si="118"/>
        <v>Unison Network Ltd</v>
      </c>
      <c r="F1916" s="74" t="str">
        <f t="shared" si="119"/>
        <v>Taupo District</v>
      </c>
      <c r="G1916" s="74" t="str">
        <f t="shared" si="120"/>
        <v>Waikato</v>
      </c>
      <c r="I1916" s="74" t="str">
        <f t="shared" si="121"/>
        <v>Waikato</v>
      </c>
      <c r="J1916" s="74" t="str">
        <f t="shared" si="122"/>
        <v>Unison</v>
      </c>
    </row>
    <row r="1917" spans="1:10" s="74" customFormat="1">
      <c r="A1917" s="167">
        <v>2002</v>
      </c>
      <c r="B1917" s="167" t="s">
        <v>271</v>
      </c>
      <c r="C1917" s="167">
        <v>365</v>
      </c>
      <c r="D1917" s="170">
        <v>12.52835</v>
      </c>
      <c r="E1917" s="74" t="str">
        <f t="shared" si="118"/>
        <v>Unison Network Ltd</v>
      </c>
      <c r="F1917" s="74" t="str">
        <f t="shared" si="119"/>
        <v>Taupo District</v>
      </c>
      <c r="G1917" s="74" t="str">
        <f t="shared" si="120"/>
        <v>Waikato</v>
      </c>
      <c r="I1917" s="74" t="str">
        <f t="shared" si="121"/>
        <v>Waikato</v>
      </c>
      <c r="J1917" s="74" t="str">
        <f t="shared" si="122"/>
        <v>Unison</v>
      </c>
    </row>
    <row r="1918" spans="1:10" s="74" customFormat="1">
      <c r="A1918" s="167">
        <v>2003</v>
      </c>
      <c r="B1918" s="167" t="s">
        <v>271</v>
      </c>
      <c r="C1918" s="167">
        <v>365</v>
      </c>
      <c r="D1918" s="170">
        <v>12.429449999999999</v>
      </c>
      <c r="E1918" s="74" t="str">
        <f t="shared" si="118"/>
        <v>Unison Network Ltd</v>
      </c>
      <c r="F1918" s="74" t="str">
        <f t="shared" si="119"/>
        <v>Taupo District</v>
      </c>
      <c r="G1918" s="74" t="str">
        <f t="shared" si="120"/>
        <v>Waikato</v>
      </c>
      <c r="I1918" s="74" t="str">
        <f t="shared" si="121"/>
        <v>Waikato</v>
      </c>
      <c r="J1918" s="74" t="str">
        <f t="shared" si="122"/>
        <v>Unison</v>
      </c>
    </row>
    <row r="1919" spans="1:10" s="74" customFormat="1">
      <c r="A1919" s="167">
        <v>2004</v>
      </c>
      <c r="B1919" s="167" t="s">
        <v>271</v>
      </c>
      <c r="C1919" s="167">
        <v>366</v>
      </c>
      <c r="D1919" s="170">
        <v>12.933350000000001</v>
      </c>
      <c r="E1919" s="74" t="str">
        <f t="shared" si="118"/>
        <v>Unison Network Ltd</v>
      </c>
      <c r="F1919" s="74" t="str">
        <f t="shared" si="119"/>
        <v>Taupo District</v>
      </c>
      <c r="G1919" s="74" t="str">
        <f t="shared" si="120"/>
        <v>Waikato</v>
      </c>
      <c r="I1919" s="74" t="str">
        <f t="shared" si="121"/>
        <v>Waikato</v>
      </c>
      <c r="J1919" s="74" t="str">
        <f t="shared" si="122"/>
        <v>Unison</v>
      </c>
    </row>
    <row r="1920" spans="1:10" s="74" customFormat="1">
      <c r="A1920" s="167">
        <v>2005</v>
      </c>
      <c r="B1920" s="167" t="s">
        <v>271</v>
      </c>
      <c r="C1920" s="167">
        <v>365</v>
      </c>
      <c r="D1920" s="170">
        <v>14.493499999999999</v>
      </c>
      <c r="E1920" s="74" t="str">
        <f t="shared" si="118"/>
        <v>Unison Network Ltd</v>
      </c>
      <c r="F1920" s="74" t="str">
        <f t="shared" si="119"/>
        <v>Taupo District</v>
      </c>
      <c r="G1920" s="74" t="str">
        <f t="shared" si="120"/>
        <v>Waikato</v>
      </c>
      <c r="I1920" s="74" t="str">
        <f t="shared" si="121"/>
        <v>Waikato</v>
      </c>
      <c r="J1920" s="74" t="str">
        <f t="shared" si="122"/>
        <v>Unison</v>
      </c>
    </row>
    <row r="1921" spans="1:10" s="74" customFormat="1">
      <c r="A1921" s="167">
        <v>2006</v>
      </c>
      <c r="B1921" s="167" t="s">
        <v>271</v>
      </c>
      <c r="C1921" s="167">
        <v>365</v>
      </c>
      <c r="D1921" s="170">
        <v>14.754949999999999</v>
      </c>
      <c r="E1921" s="74" t="str">
        <f t="shared" si="118"/>
        <v>Unison Network Ltd</v>
      </c>
      <c r="F1921" s="74" t="str">
        <f t="shared" si="119"/>
        <v>Taupo District</v>
      </c>
      <c r="G1921" s="74" t="str">
        <f t="shared" si="120"/>
        <v>Waikato</v>
      </c>
      <c r="I1921" s="74" t="str">
        <f t="shared" si="121"/>
        <v>Waikato</v>
      </c>
      <c r="J1921" s="74" t="str">
        <f t="shared" si="122"/>
        <v>Unison</v>
      </c>
    </row>
    <row r="1922" spans="1:10" s="74" customFormat="1">
      <c r="A1922" s="167">
        <v>2007</v>
      </c>
      <c r="B1922" s="167" t="s">
        <v>271</v>
      </c>
      <c r="C1922" s="167">
        <v>365</v>
      </c>
      <c r="D1922" s="170">
        <v>14.497299999999999</v>
      </c>
      <c r="E1922" s="74" t="str">
        <f t="shared" si="118"/>
        <v>Unison Network Ltd</v>
      </c>
      <c r="F1922" s="74" t="str">
        <f t="shared" si="119"/>
        <v>Taupo District</v>
      </c>
      <c r="G1922" s="74" t="str">
        <f t="shared" si="120"/>
        <v>Waikato</v>
      </c>
      <c r="I1922" s="74" t="str">
        <f t="shared" si="121"/>
        <v>Waikato</v>
      </c>
      <c r="J1922" s="74" t="str">
        <f t="shared" si="122"/>
        <v>Unison</v>
      </c>
    </row>
    <row r="1923" spans="1:10" s="74" customFormat="1">
      <c r="A1923" s="167">
        <v>2008</v>
      </c>
      <c r="B1923" s="167" t="s">
        <v>271</v>
      </c>
      <c r="C1923" s="167">
        <v>366</v>
      </c>
      <c r="D1923" s="170">
        <v>14.539300000000001</v>
      </c>
      <c r="E1923" s="74" t="str">
        <f t="shared" si="118"/>
        <v>Unison Network Ltd</v>
      </c>
      <c r="F1923" s="74" t="str">
        <f t="shared" si="119"/>
        <v>Taupo District</v>
      </c>
      <c r="G1923" s="74" t="str">
        <f t="shared" si="120"/>
        <v>Waikato</v>
      </c>
      <c r="I1923" s="74" t="str">
        <f t="shared" si="121"/>
        <v>Waikato</v>
      </c>
      <c r="J1923" s="74" t="str">
        <f t="shared" si="122"/>
        <v>Unison</v>
      </c>
    </row>
    <row r="1924" spans="1:10" s="74" customFormat="1">
      <c r="A1924" s="167">
        <v>2009</v>
      </c>
      <c r="B1924" s="167" t="s">
        <v>271</v>
      </c>
      <c r="C1924" s="167">
        <v>365</v>
      </c>
      <c r="D1924" s="170">
        <v>15.5617</v>
      </c>
      <c r="E1924" s="74" t="str">
        <f t="shared" si="118"/>
        <v>Unison Network Ltd</v>
      </c>
      <c r="F1924" s="74" t="str">
        <f t="shared" si="119"/>
        <v>Taupo District</v>
      </c>
      <c r="G1924" s="74" t="str">
        <f t="shared" si="120"/>
        <v>Waikato</v>
      </c>
      <c r="I1924" s="74" t="str">
        <f t="shared" si="121"/>
        <v>Waikato</v>
      </c>
      <c r="J1924" s="74" t="str">
        <f t="shared" si="122"/>
        <v>Unison</v>
      </c>
    </row>
    <row r="1925" spans="1:10" s="74" customFormat="1">
      <c r="A1925" s="167">
        <v>2010</v>
      </c>
      <c r="B1925" s="167" t="s">
        <v>271</v>
      </c>
      <c r="C1925" s="167">
        <v>365</v>
      </c>
      <c r="D1925" s="170">
        <v>16.92905</v>
      </c>
      <c r="E1925" s="74" t="str">
        <f t="shared" si="118"/>
        <v>Unison Network Ltd</v>
      </c>
      <c r="F1925" s="74" t="str">
        <f t="shared" si="119"/>
        <v>Taupo District</v>
      </c>
      <c r="G1925" s="74" t="str">
        <f t="shared" si="120"/>
        <v>Waikato</v>
      </c>
      <c r="I1925" s="74" t="str">
        <f t="shared" si="121"/>
        <v>Waikato</v>
      </c>
      <c r="J1925" s="74" t="str">
        <f t="shared" si="122"/>
        <v>Unison</v>
      </c>
    </row>
    <row r="1926" spans="1:10" s="74" customFormat="1">
      <c r="A1926" s="167">
        <v>2011</v>
      </c>
      <c r="B1926" s="167" t="s">
        <v>271</v>
      </c>
      <c r="C1926" s="167">
        <v>181</v>
      </c>
      <c r="D1926" s="170">
        <v>7.2297000000000002</v>
      </c>
      <c r="E1926" s="74" t="str">
        <f t="shared" si="118"/>
        <v>Unison Network Ltd</v>
      </c>
      <c r="F1926" s="74" t="str">
        <f t="shared" si="119"/>
        <v>Taupo District</v>
      </c>
      <c r="G1926" s="74" t="str">
        <f t="shared" si="120"/>
        <v>Waikato</v>
      </c>
      <c r="I1926" s="74" t="str">
        <f t="shared" si="121"/>
        <v>Waikato</v>
      </c>
      <c r="J1926" s="74" t="str">
        <f t="shared" si="122"/>
        <v>Unison</v>
      </c>
    </row>
    <row r="1927" spans="1:10" s="74" customFormat="1">
      <c r="A1927" s="167">
        <v>2000</v>
      </c>
      <c r="B1927" s="167" t="s">
        <v>272</v>
      </c>
      <c r="C1927" s="167">
        <v>366</v>
      </c>
      <c r="D1927" s="170">
        <v>25.815850000000001</v>
      </c>
      <c r="E1927" s="74" t="str">
        <f t="shared" si="118"/>
        <v>The Lines Company</v>
      </c>
      <c r="F1927" s="74" t="str">
        <f t="shared" si="119"/>
        <v>Ruapehu District</v>
      </c>
      <c r="G1927" s="74" t="str">
        <f t="shared" si="120"/>
        <v>Central</v>
      </c>
      <c r="I1927" s="74" t="str">
        <f t="shared" si="121"/>
        <v>Manawatu-Wanganui</v>
      </c>
      <c r="J1927" s="74" t="str">
        <f t="shared" si="122"/>
        <v>The Lines Company</v>
      </c>
    </row>
    <row r="1928" spans="1:10" s="74" customFormat="1">
      <c r="A1928" s="167">
        <v>2001</v>
      </c>
      <c r="B1928" s="167" t="s">
        <v>272</v>
      </c>
      <c r="C1928" s="167">
        <v>365</v>
      </c>
      <c r="D1928" s="170">
        <v>25.445799999999998</v>
      </c>
      <c r="E1928" s="74" t="str">
        <f t="shared" si="118"/>
        <v>The Lines Company</v>
      </c>
      <c r="F1928" s="74" t="str">
        <f t="shared" si="119"/>
        <v>Ruapehu District</v>
      </c>
      <c r="G1928" s="74" t="str">
        <f t="shared" si="120"/>
        <v>Central</v>
      </c>
      <c r="I1928" s="74" t="str">
        <f t="shared" si="121"/>
        <v>Manawatu-Wanganui</v>
      </c>
      <c r="J1928" s="74" t="str">
        <f t="shared" si="122"/>
        <v>The Lines Company</v>
      </c>
    </row>
    <row r="1929" spans="1:10" s="74" customFormat="1">
      <c r="A1929" s="167">
        <v>2002</v>
      </c>
      <c r="B1929" s="167" t="s">
        <v>272</v>
      </c>
      <c r="C1929" s="167">
        <v>365</v>
      </c>
      <c r="D1929" s="170">
        <v>26.04185</v>
      </c>
      <c r="E1929" s="74" t="str">
        <f t="shared" si="118"/>
        <v>The Lines Company</v>
      </c>
      <c r="F1929" s="74" t="str">
        <f t="shared" si="119"/>
        <v>Ruapehu District</v>
      </c>
      <c r="G1929" s="74" t="str">
        <f t="shared" si="120"/>
        <v>Central</v>
      </c>
      <c r="I1929" s="74" t="str">
        <f t="shared" si="121"/>
        <v>Manawatu-Wanganui</v>
      </c>
      <c r="J1929" s="74" t="str">
        <f t="shared" si="122"/>
        <v>The Lines Company</v>
      </c>
    </row>
    <row r="1930" spans="1:10" s="74" customFormat="1">
      <c r="A1930" s="167">
        <v>2003</v>
      </c>
      <c r="B1930" s="167" t="s">
        <v>272</v>
      </c>
      <c r="C1930" s="167">
        <v>365</v>
      </c>
      <c r="D1930" s="170">
        <v>25.152149999999999</v>
      </c>
      <c r="E1930" s="74" t="str">
        <f t="shared" si="118"/>
        <v>The Lines Company</v>
      </c>
      <c r="F1930" s="74" t="str">
        <f t="shared" si="119"/>
        <v>Ruapehu District</v>
      </c>
      <c r="G1930" s="74" t="str">
        <f t="shared" si="120"/>
        <v>Central</v>
      </c>
      <c r="I1930" s="74" t="str">
        <f t="shared" si="121"/>
        <v>Manawatu-Wanganui</v>
      </c>
      <c r="J1930" s="74" t="str">
        <f t="shared" si="122"/>
        <v>The Lines Company</v>
      </c>
    </row>
    <row r="1931" spans="1:10" s="74" customFormat="1">
      <c r="A1931" s="167">
        <v>2004</v>
      </c>
      <c r="B1931" s="167" t="s">
        <v>272</v>
      </c>
      <c r="C1931" s="167">
        <v>366</v>
      </c>
      <c r="D1931" s="170">
        <v>26.911000000000001</v>
      </c>
      <c r="E1931" s="74" t="str">
        <f t="shared" si="118"/>
        <v>The Lines Company</v>
      </c>
      <c r="F1931" s="74" t="str">
        <f t="shared" si="119"/>
        <v>Ruapehu District</v>
      </c>
      <c r="G1931" s="74" t="str">
        <f t="shared" si="120"/>
        <v>Central</v>
      </c>
      <c r="I1931" s="74" t="str">
        <f t="shared" si="121"/>
        <v>Manawatu-Wanganui</v>
      </c>
      <c r="J1931" s="74" t="str">
        <f t="shared" si="122"/>
        <v>The Lines Company</v>
      </c>
    </row>
    <row r="1932" spans="1:10" s="74" customFormat="1">
      <c r="A1932" s="167">
        <v>2005</v>
      </c>
      <c r="B1932" s="167" t="s">
        <v>272</v>
      </c>
      <c r="C1932" s="167">
        <v>365</v>
      </c>
      <c r="D1932" s="170">
        <v>25.779900000000001</v>
      </c>
      <c r="E1932" s="74" t="str">
        <f t="shared" si="118"/>
        <v>The Lines Company</v>
      </c>
      <c r="F1932" s="74" t="str">
        <f t="shared" si="119"/>
        <v>Ruapehu District</v>
      </c>
      <c r="G1932" s="74" t="str">
        <f t="shared" si="120"/>
        <v>Central</v>
      </c>
      <c r="I1932" s="74" t="str">
        <f t="shared" si="121"/>
        <v>Manawatu-Wanganui</v>
      </c>
      <c r="J1932" s="74" t="str">
        <f t="shared" si="122"/>
        <v>The Lines Company</v>
      </c>
    </row>
    <row r="1933" spans="1:10" s="74" customFormat="1">
      <c r="A1933" s="167">
        <v>2006</v>
      </c>
      <c r="B1933" s="167" t="s">
        <v>272</v>
      </c>
      <c r="C1933" s="167">
        <v>365</v>
      </c>
      <c r="D1933" s="170">
        <v>28.139800000000001</v>
      </c>
      <c r="E1933" s="74" t="str">
        <f t="shared" si="118"/>
        <v>The Lines Company</v>
      </c>
      <c r="F1933" s="74" t="str">
        <f t="shared" si="119"/>
        <v>Ruapehu District</v>
      </c>
      <c r="G1933" s="74" t="str">
        <f t="shared" si="120"/>
        <v>Central</v>
      </c>
      <c r="I1933" s="74" t="str">
        <f t="shared" si="121"/>
        <v>Manawatu-Wanganui</v>
      </c>
      <c r="J1933" s="74" t="str">
        <f t="shared" si="122"/>
        <v>The Lines Company</v>
      </c>
    </row>
    <row r="1934" spans="1:10" s="74" customFormat="1">
      <c r="A1934" s="167">
        <v>2007</v>
      </c>
      <c r="B1934" s="167" t="s">
        <v>272</v>
      </c>
      <c r="C1934" s="167">
        <v>365</v>
      </c>
      <c r="D1934" s="170">
        <v>28.520949999999999</v>
      </c>
      <c r="E1934" s="74" t="str">
        <f t="shared" si="118"/>
        <v>The Lines Company</v>
      </c>
      <c r="F1934" s="74" t="str">
        <f t="shared" si="119"/>
        <v>Ruapehu District</v>
      </c>
      <c r="G1934" s="74" t="str">
        <f t="shared" si="120"/>
        <v>Central</v>
      </c>
      <c r="I1934" s="74" t="str">
        <f t="shared" si="121"/>
        <v>Manawatu-Wanganui</v>
      </c>
      <c r="J1934" s="74" t="str">
        <f t="shared" si="122"/>
        <v>The Lines Company</v>
      </c>
    </row>
    <row r="1935" spans="1:10" s="74" customFormat="1">
      <c r="A1935" s="167">
        <v>2008</v>
      </c>
      <c r="B1935" s="167" t="s">
        <v>272</v>
      </c>
      <c r="C1935" s="167">
        <v>366</v>
      </c>
      <c r="D1935" s="170">
        <v>28.057749999999999</v>
      </c>
      <c r="E1935" s="74" t="str">
        <f t="shared" si="118"/>
        <v>The Lines Company</v>
      </c>
      <c r="F1935" s="74" t="str">
        <f t="shared" si="119"/>
        <v>Ruapehu District</v>
      </c>
      <c r="G1935" s="74" t="str">
        <f t="shared" si="120"/>
        <v>Central</v>
      </c>
      <c r="I1935" s="74" t="str">
        <f t="shared" si="121"/>
        <v>Manawatu-Wanganui</v>
      </c>
      <c r="J1935" s="74" t="str">
        <f t="shared" si="122"/>
        <v>The Lines Company</v>
      </c>
    </row>
    <row r="1936" spans="1:10" s="74" customFormat="1">
      <c r="A1936" s="167">
        <v>2009</v>
      </c>
      <c r="B1936" s="167" t="s">
        <v>272</v>
      </c>
      <c r="C1936" s="167">
        <v>365</v>
      </c>
      <c r="D1936" s="170">
        <v>29.77535</v>
      </c>
      <c r="E1936" s="74" t="str">
        <f t="shared" si="118"/>
        <v>The Lines Company</v>
      </c>
      <c r="F1936" s="74" t="str">
        <f t="shared" si="119"/>
        <v>Ruapehu District</v>
      </c>
      <c r="G1936" s="74" t="str">
        <f t="shared" si="120"/>
        <v>Central</v>
      </c>
      <c r="I1936" s="74" t="str">
        <f t="shared" si="121"/>
        <v>Manawatu-Wanganui</v>
      </c>
      <c r="J1936" s="74" t="str">
        <f t="shared" si="122"/>
        <v>The Lines Company</v>
      </c>
    </row>
    <row r="1937" spans="1:10" s="74" customFormat="1">
      <c r="A1937" s="167">
        <v>2010</v>
      </c>
      <c r="B1937" s="167" t="s">
        <v>272</v>
      </c>
      <c r="C1937" s="167">
        <v>365</v>
      </c>
      <c r="D1937" s="170">
        <v>28.49465</v>
      </c>
      <c r="E1937" s="74" t="str">
        <f t="shared" si="118"/>
        <v>The Lines Company</v>
      </c>
      <c r="F1937" s="74" t="str">
        <f t="shared" si="119"/>
        <v>Ruapehu District</v>
      </c>
      <c r="G1937" s="74" t="str">
        <f t="shared" si="120"/>
        <v>Central</v>
      </c>
      <c r="I1937" s="74" t="str">
        <f t="shared" si="121"/>
        <v>Manawatu-Wanganui</v>
      </c>
      <c r="J1937" s="74" t="str">
        <f t="shared" si="122"/>
        <v>The Lines Company</v>
      </c>
    </row>
    <row r="1938" spans="1:10" s="74" customFormat="1">
      <c r="A1938" s="167">
        <v>2011</v>
      </c>
      <c r="B1938" s="167" t="s">
        <v>272</v>
      </c>
      <c r="C1938" s="167">
        <v>181</v>
      </c>
      <c r="D1938" s="170">
        <v>11.0388</v>
      </c>
      <c r="E1938" s="74" t="str">
        <f t="shared" si="118"/>
        <v>The Lines Company</v>
      </c>
      <c r="F1938" s="74" t="str">
        <f t="shared" si="119"/>
        <v>Ruapehu District</v>
      </c>
      <c r="G1938" s="74" t="str">
        <f t="shared" si="120"/>
        <v>Central</v>
      </c>
      <c r="I1938" s="74" t="str">
        <f t="shared" si="121"/>
        <v>Manawatu-Wanganui</v>
      </c>
      <c r="J1938" s="74" t="str">
        <f t="shared" si="122"/>
        <v>The Lines Company</v>
      </c>
    </row>
    <row r="1939" spans="1:10" s="74" customFormat="1">
      <c r="A1939" s="167">
        <v>2000</v>
      </c>
      <c r="B1939" s="167" t="s">
        <v>273</v>
      </c>
      <c r="C1939" s="167">
        <v>366</v>
      </c>
      <c r="D1939" s="170">
        <v>21.953050000000001</v>
      </c>
      <c r="E1939" s="74" t="str">
        <f t="shared" si="118"/>
        <v>The Lines Company</v>
      </c>
      <c r="F1939" s="74" t="str">
        <f t="shared" si="119"/>
        <v>Ruapehu District</v>
      </c>
      <c r="G1939" s="74" t="str">
        <f t="shared" si="120"/>
        <v>Central</v>
      </c>
      <c r="I1939" s="74" t="str">
        <f t="shared" si="121"/>
        <v>Manawatu-Wanganui</v>
      </c>
      <c r="J1939" s="74" t="str">
        <f t="shared" si="122"/>
        <v>The Lines Company</v>
      </c>
    </row>
    <row r="1940" spans="1:10" s="74" customFormat="1">
      <c r="A1940" s="167">
        <v>2001</v>
      </c>
      <c r="B1940" s="167" t="s">
        <v>273</v>
      </c>
      <c r="C1940" s="167">
        <v>365</v>
      </c>
      <c r="D1940" s="170">
        <v>22.1523</v>
      </c>
      <c r="E1940" s="74" t="str">
        <f t="shared" si="118"/>
        <v>The Lines Company</v>
      </c>
      <c r="F1940" s="74" t="str">
        <f t="shared" si="119"/>
        <v>Ruapehu District</v>
      </c>
      <c r="G1940" s="74" t="str">
        <f t="shared" si="120"/>
        <v>Central</v>
      </c>
      <c r="I1940" s="74" t="str">
        <f t="shared" si="121"/>
        <v>Manawatu-Wanganui</v>
      </c>
      <c r="J1940" s="74" t="str">
        <f t="shared" si="122"/>
        <v>The Lines Company</v>
      </c>
    </row>
    <row r="1941" spans="1:10" s="74" customFormat="1">
      <c r="A1941" s="167">
        <v>2002</v>
      </c>
      <c r="B1941" s="167" t="s">
        <v>273</v>
      </c>
      <c r="C1941" s="167">
        <v>365</v>
      </c>
      <c r="D1941" s="170">
        <v>16.9359</v>
      </c>
      <c r="E1941" s="74" t="str">
        <f t="shared" si="118"/>
        <v>The Lines Company</v>
      </c>
      <c r="F1941" s="74" t="str">
        <f t="shared" si="119"/>
        <v>Ruapehu District</v>
      </c>
      <c r="G1941" s="74" t="str">
        <f t="shared" si="120"/>
        <v>Central</v>
      </c>
      <c r="I1941" s="74" t="str">
        <f t="shared" si="121"/>
        <v>Manawatu-Wanganui</v>
      </c>
      <c r="J1941" s="74" t="str">
        <f t="shared" si="122"/>
        <v>The Lines Company</v>
      </c>
    </row>
    <row r="1942" spans="1:10" s="74" customFormat="1">
      <c r="A1942" s="167">
        <v>2003</v>
      </c>
      <c r="B1942" s="167" t="s">
        <v>273</v>
      </c>
      <c r="C1942" s="167">
        <v>365</v>
      </c>
      <c r="D1942" s="170">
        <v>16.63185</v>
      </c>
      <c r="E1942" s="74" t="str">
        <f t="shared" si="118"/>
        <v>The Lines Company</v>
      </c>
      <c r="F1942" s="74" t="str">
        <f t="shared" si="119"/>
        <v>Ruapehu District</v>
      </c>
      <c r="G1942" s="74" t="str">
        <f t="shared" si="120"/>
        <v>Central</v>
      </c>
      <c r="I1942" s="74" t="str">
        <f t="shared" si="121"/>
        <v>Manawatu-Wanganui</v>
      </c>
      <c r="J1942" s="74" t="str">
        <f t="shared" si="122"/>
        <v>The Lines Company</v>
      </c>
    </row>
    <row r="1943" spans="1:10" s="74" customFormat="1">
      <c r="A1943" s="167">
        <v>2004</v>
      </c>
      <c r="B1943" s="167" t="s">
        <v>273</v>
      </c>
      <c r="C1943" s="167">
        <v>366</v>
      </c>
      <c r="D1943" s="170">
        <v>11.741400000000001</v>
      </c>
      <c r="E1943" s="74" t="str">
        <f t="shared" si="118"/>
        <v>The Lines Company</v>
      </c>
      <c r="F1943" s="74" t="str">
        <f t="shared" si="119"/>
        <v>Ruapehu District</v>
      </c>
      <c r="G1943" s="74" t="str">
        <f t="shared" si="120"/>
        <v>Central</v>
      </c>
      <c r="I1943" s="74" t="str">
        <f t="shared" si="121"/>
        <v>Manawatu-Wanganui</v>
      </c>
      <c r="J1943" s="74" t="str">
        <f t="shared" si="122"/>
        <v>The Lines Company</v>
      </c>
    </row>
    <row r="1944" spans="1:10" s="74" customFormat="1">
      <c r="A1944" s="167">
        <v>2005</v>
      </c>
      <c r="B1944" s="167" t="s">
        <v>273</v>
      </c>
      <c r="C1944" s="167">
        <v>365</v>
      </c>
      <c r="D1944" s="170">
        <v>13.921250000000001</v>
      </c>
      <c r="E1944" s="74" t="str">
        <f t="shared" si="118"/>
        <v>The Lines Company</v>
      </c>
      <c r="F1944" s="74" t="str">
        <f t="shared" si="119"/>
        <v>Ruapehu District</v>
      </c>
      <c r="G1944" s="74" t="str">
        <f t="shared" si="120"/>
        <v>Central</v>
      </c>
      <c r="I1944" s="74" t="str">
        <f t="shared" si="121"/>
        <v>Manawatu-Wanganui</v>
      </c>
      <c r="J1944" s="74" t="str">
        <f t="shared" si="122"/>
        <v>The Lines Company</v>
      </c>
    </row>
    <row r="1945" spans="1:10" s="74" customFormat="1">
      <c r="A1945" s="167">
        <v>2006</v>
      </c>
      <c r="B1945" s="167" t="s">
        <v>273</v>
      </c>
      <c r="C1945" s="167">
        <v>365</v>
      </c>
      <c r="D1945" s="170">
        <v>11.246549999999999</v>
      </c>
      <c r="E1945" s="74" t="str">
        <f t="shared" si="118"/>
        <v>The Lines Company</v>
      </c>
      <c r="F1945" s="74" t="str">
        <f t="shared" si="119"/>
        <v>Ruapehu District</v>
      </c>
      <c r="G1945" s="74" t="str">
        <f t="shared" si="120"/>
        <v>Central</v>
      </c>
      <c r="I1945" s="74" t="str">
        <f t="shared" si="121"/>
        <v>Manawatu-Wanganui</v>
      </c>
      <c r="J1945" s="74" t="str">
        <f t="shared" si="122"/>
        <v>The Lines Company</v>
      </c>
    </row>
    <row r="1946" spans="1:10" s="74" customFormat="1">
      <c r="A1946" s="167">
        <v>2007</v>
      </c>
      <c r="B1946" s="167" t="s">
        <v>273</v>
      </c>
      <c r="C1946" s="167">
        <v>365</v>
      </c>
      <c r="D1946" s="170">
        <v>14.1479</v>
      </c>
      <c r="E1946" s="74" t="str">
        <f t="shared" si="118"/>
        <v>The Lines Company</v>
      </c>
      <c r="F1946" s="74" t="str">
        <f t="shared" si="119"/>
        <v>Ruapehu District</v>
      </c>
      <c r="G1946" s="74" t="str">
        <f t="shared" si="120"/>
        <v>Central</v>
      </c>
      <c r="I1946" s="74" t="str">
        <f t="shared" si="121"/>
        <v>Manawatu-Wanganui</v>
      </c>
      <c r="J1946" s="74" t="str">
        <f t="shared" si="122"/>
        <v>The Lines Company</v>
      </c>
    </row>
    <row r="1947" spans="1:10" s="74" customFormat="1">
      <c r="A1947" s="167">
        <v>2008</v>
      </c>
      <c r="B1947" s="167" t="s">
        <v>273</v>
      </c>
      <c r="C1947" s="167">
        <v>366</v>
      </c>
      <c r="D1947" s="170">
        <v>15.734349999999999</v>
      </c>
      <c r="E1947" s="74" t="str">
        <f t="shared" ref="E1947:E2010" si="123">IF(ISNA(VLOOKUP(B1947,$A$338:$D$525,4,FALSE)),"NOTFOUND",VLOOKUP(B1947,$A$338:$D$525,4,FALSE))</f>
        <v>The Lines Company</v>
      </c>
      <c r="F1947" s="74" t="str">
        <f t="shared" si="119"/>
        <v>Ruapehu District</v>
      </c>
      <c r="G1947" s="74" t="str">
        <f t="shared" si="120"/>
        <v>Central</v>
      </c>
      <c r="I1947" s="74" t="str">
        <f t="shared" si="121"/>
        <v>Manawatu-Wanganui</v>
      </c>
      <c r="J1947" s="74" t="str">
        <f t="shared" si="122"/>
        <v>The Lines Company</v>
      </c>
    </row>
    <row r="1948" spans="1:10" s="74" customFormat="1">
      <c r="A1948" s="167">
        <v>2009</v>
      </c>
      <c r="B1948" s="167" t="s">
        <v>273</v>
      </c>
      <c r="C1948" s="167">
        <v>365</v>
      </c>
      <c r="D1948" s="170">
        <v>19.722750000000001</v>
      </c>
      <c r="E1948" s="74" t="str">
        <f t="shared" si="123"/>
        <v>The Lines Company</v>
      </c>
      <c r="F1948" s="74" t="str">
        <f t="shared" si="119"/>
        <v>Ruapehu District</v>
      </c>
      <c r="G1948" s="74" t="str">
        <f t="shared" si="120"/>
        <v>Central</v>
      </c>
      <c r="I1948" s="74" t="str">
        <f t="shared" si="121"/>
        <v>Manawatu-Wanganui</v>
      </c>
      <c r="J1948" s="74" t="str">
        <f t="shared" si="122"/>
        <v>The Lines Company</v>
      </c>
    </row>
    <row r="1949" spans="1:10" s="74" customFormat="1">
      <c r="A1949" s="167">
        <v>2010</v>
      </c>
      <c r="B1949" s="167" t="s">
        <v>273</v>
      </c>
      <c r="C1949" s="167">
        <v>365</v>
      </c>
      <c r="D1949" s="170">
        <v>17.145700000000001</v>
      </c>
      <c r="E1949" s="74" t="str">
        <f t="shared" si="123"/>
        <v>The Lines Company</v>
      </c>
      <c r="F1949" s="74" t="str">
        <f t="shared" si="119"/>
        <v>Ruapehu District</v>
      </c>
      <c r="G1949" s="74" t="str">
        <f t="shared" si="120"/>
        <v>Central</v>
      </c>
      <c r="I1949" s="74" t="str">
        <f t="shared" si="121"/>
        <v>Manawatu-Wanganui</v>
      </c>
      <c r="J1949" s="74" t="str">
        <f t="shared" si="122"/>
        <v>The Lines Company</v>
      </c>
    </row>
    <row r="1950" spans="1:10" s="74" customFormat="1">
      <c r="A1950" s="167">
        <v>2011</v>
      </c>
      <c r="B1950" s="167" t="s">
        <v>273</v>
      </c>
      <c r="C1950" s="167">
        <v>181</v>
      </c>
      <c r="D1950" s="170">
        <v>7.6676000000000002</v>
      </c>
      <c r="E1950" s="74" t="str">
        <f t="shared" si="123"/>
        <v>The Lines Company</v>
      </c>
      <c r="F1950" s="74" t="str">
        <f t="shared" si="119"/>
        <v>Ruapehu District</v>
      </c>
      <c r="G1950" s="74" t="str">
        <f t="shared" si="120"/>
        <v>Central</v>
      </c>
      <c r="I1950" s="74" t="str">
        <f t="shared" si="121"/>
        <v>Manawatu-Wanganui</v>
      </c>
      <c r="J1950" s="74" t="str">
        <f t="shared" si="122"/>
        <v>The Lines Company</v>
      </c>
    </row>
    <row r="1951" spans="1:10" s="74" customFormat="1">
      <c r="A1951" s="167">
        <v>2000</v>
      </c>
      <c r="B1951" s="167" t="s">
        <v>274</v>
      </c>
      <c r="C1951" s="167">
        <v>366</v>
      </c>
      <c r="D1951" s="170">
        <v>49.833799999999997</v>
      </c>
      <c r="E1951" s="74" t="str">
        <f t="shared" si="123"/>
        <v>Powerco Ltd</v>
      </c>
      <c r="F1951" s="74" t="str">
        <f t="shared" si="119"/>
        <v>South Taranaki District</v>
      </c>
      <c r="G1951" s="74" t="str">
        <f t="shared" si="120"/>
        <v>Taranaki</v>
      </c>
      <c r="I1951" s="74" t="str">
        <f t="shared" si="121"/>
        <v>Taranaki</v>
      </c>
      <c r="J1951" s="74" t="str">
        <f t="shared" si="122"/>
        <v>Powerco</v>
      </c>
    </row>
    <row r="1952" spans="1:10" s="74" customFormat="1">
      <c r="A1952" s="167">
        <v>2001</v>
      </c>
      <c r="B1952" s="167" t="s">
        <v>274</v>
      </c>
      <c r="C1952" s="167">
        <v>365</v>
      </c>
      <c r="D1952" s="170">
        <v>49.757350000000002</v>
      </c>
      <c r="E1952" s="74" t="str">
        <f t="shared" si="123"/>
        <v>Powerco Ltd</v>
      </c>
      <c r="F1952" s="74" t="str">
        <f t="shared" si="119"/>
        <v>South Taranaki District</v>
      </c>
      <c r="G1952" s="74" t="str">
        <f t="shared" si="120"/>
        <v>Taranaki</v>
      </c>
      <c r="I1952" s="74" t="str">
        <f t="shared" si="121"/>
        <v>Taranaki</v>
      </c>
      <c r="J1952" s="74" t="str">
        <f t="shared" si="122"/>
        <v>Powerco</v>
      </c>
    </row>
    <row r="1953" spans="1:10" s="74" customFormat="1">
      <c r="A1953" s="167">
        <v>2002</v>
      </c>
      <c r="B1953" s="167" t="s">
        <v>274</v>
      </c>
      <c r="C1953" s="167">
        <v>365</v>
      </c>
      <c r="D1953" s="170">
        <v>51.126950000000001</v>
      </c>
      <c r="E1953" s="74" t="str">
        <f t="shared" si="123"/>
        <v>Powerco Ltd</v>
      </c>
      <c r="F1953" s="74" t="str">
        <f t="shared" si="119"/>
        <v>South Taranaki District</v>
      </c>
      <c r="G1953" s="74" t="str">
        <f t="shared" si="120"/>
        <v>Taranaki</v>
      </c>
      <c r="I1953" s="74" t="str">
        <f t="shared" si="121"/>
        <v>Taranaki</v>
      </c>
      <c r="J1953" s="74" t="str">
        <f t="shared" si="122"/>
        <v>Powerco</v>
      </c>
    </row>
    <row r="1954" spans="1:10" s="74" customFormat="1">
      <c r="A1954" s="167">
        <v>2003</v>
      </c>
      <c r="B1954" s="167" t="s">
        <v>274</v>
      </c>
      <c r="C1954" s="167">
        <v>365</v>
      </c>
      <c r="D1954" s="170">
        <v>48.179349999999999</v>
      </c>
      <c r="E1954" s="74" t="str">
        <f t="shared" si="123"/>
        <v>Powerco Ltd</v>
      </c>
      <c r="F1954" s="74" t="str">
        <f t="shared" si="119"/>
        <v>South Taranaki District</v>
      </c>
      <c r="G1954" s="74" t="str">
        <f t="shared" si="120"/>
        <v>Taranaki</v>
      </c>
      <c r="I1954" s="74" t="str">
        <f t="shared" si="121"/>
        <v>Taranaki</v>
      </c>
      <c r="J1954" s="74" t="str">
        <f t="shared" si="122"/>
        <v>Powerco</v>
      </c>
    </row>
    <row r="1955" spans="1:10" s="74" customFormat="1">
      <c r="A1955" s="167">
        <v>2004</v>
      </c>
      <c r="B1955" s="167" t="s">
        <v>274</v>
      </c>
      <c r="C1955" s="167">
        <v>366</v>
      </c>
      <c r="D1955" s="170">
        <v>48.5137</v>
      </c>
      <c r="E1955" s="74" t="str">
        <f t="shared" si="123"/>
        <v>Powerco Ltd</v>
      </c>
      <c r="F1955" s="74" t="str">
        <f t="shared" si="119"/>
        <v>South Taranaki District</v>
      </c>
      <c r="G1955" s="74" t="str">
        <f t="shared" si="120"/>
        <v>Taranaki</v>
      </c>
      <c r="I1955" s="74" t="str">
        <f t="shared" si="121"/>
        <v>Taranaki</v>
      </c>
      <c r="J1955" s="74" t="str">
        <f t="shared" si="122"/>
        <v>Powerco</v>
      </c>
    </row>
    <row r="1956" spans="1:10" s="74" customFormat="1">
      <c r="A1956" s="167">
        <v>2005</v>
      </c>
      <c r="B1956" s="167" t="s">
        <v>274</v>
      </c>
      <c r="C1956" s="167">
        <v>365</v>
      </c>
      <c r="D1956" s="170">
        <v>47.143300000000004</v>
      </c>
      <c r="E1956" s="74" t="str">
        <f t="shared" si="123"/>
        <v>Powerco Ltd</v>
      </c>
      <c r="F1956" s="74" t="str">
        <f t="shared" si="119"/>
        <v>South Taranaki District</v>
      </c>
      <c r="G1956" s="74" t="str">
        <f t="shared" si="120"/>
        <v>Taranaki</v>
      </c>
      <c r="I1956" s="74" t="str">
        <f t="shared" si="121"/>
        <v>Taranaki</v>
      </c>
      <c r="J1956" s="74" t="str">
        <f t="shared" si="122"/>
        <v>Powerco</v>
      </c>
    </row>
    <row r="1957" spans="1:10" s="74" customFormat="1">
      <c r="A1957" s="167">
        <v>2006</v>
      </c>
      <c r="B1957" s="167" t="s">
        <v>274</v>
      </c>
      <c r="C1957" s="167">
        <v>365</v>
      </c>
      <c r="D1957" s="170">
        <v>48.19135</v>
      </c>
      <c r="E1957" s="74" t="str">
        <f t="shared" si="123"/>
        <v>Powerco Ltd</v>
      </c>
      <c r="F1957" s="74" t="str">
        <f t="shared" si="119"/>
        <v>South Taranaki District</v>
      </c>
      <c r="G1957" s="74" t="str">
        <f t="shared" si="120"/>
        <v>Taranaki</v>
      </c>
      <c r="I1957" s="74" t="str">
        <f t="shared" si="121"/>
        <v>Taranaki</v>
      </c>
      <c r="J1957" s="74" t="str">
        <f t="shared" si="122"/>
        <v>Powerco</v>
      </c>
    </row>
    <row r="1958" spans="1:10" s="74" customFormat="1">
      <c r="A1958" s="167">
        <v>2007</v>
      </c>
      <c r="B1958" s="167" t="s">
        <v>274</v>
      </c>
      <c r="C1958" s="167">
        <v>365</v>
      </c>
      <c r="D1958" s="170">
        <v>46.537950000000002</v>
      </c>
      <c r="E1958" s="74" t="str">
        <f t="shared" si="123"/>
        <v>Powerco Ltd</v>
      </c>
      <c r="F1958" s="74" t="str">
        <f t="shared" si="119"/>
        <v>South Taranaki District</v>
      </c>
      <c r="G1958" s="74" t="str">
        <f t="shared" si="120"/>
        <v>Taranaki</v>
      </c>
      <c r="I1958" s="74" t="str">
        <f t="shared" si="121"/>
        <v>Taranaki</v>
      </c>
      <c r="J1958" s="74" t="str">
        <f t="shared" si="122"/>
        <v>Powerco</v>
      </c>
    </row>
    <row r="1959" spans="1:10" s="74" customFormat="1">
      <c r="A1959" s="167">
        <v>2008</v>
      </c>
      <c r="B1959" s="167" t="s">
        <v>274</v>
      </c>
      <c r="C1959" s="167">
        <v>366</v>
      </c>
      <c r="D1959" s="170">
        <v>45.152549999999998</v>
      </c>
      <c r="E1959" s="74" t="str">
        <f t="shared" si="123"/>
        <v>Powerco Ltd</v>
      </c>
      <c r="F1959" s="74" t="str">
        <f t="shared" si="119"/>
        <v>South Taranaki District</v>
      </c>
      <c r="G1959" s="74" t="str">
        <f t="shared" si="120"/>
        <v>Taranaki</v>
      </c>
      <c r="I1959" s="74" t="str">
        <f t="shared" si="121"/>
        <v>Taranaki</v>
      </c>
      <c r="J1959" s="74" t="str">
        <f t="shared" si="122"/>
        <v>Powerco</v>
      </c>
    </row>
    <row r="1960" spans="1:10" s="74" customFormat="1">
      <c r="A1960" s="167">
        <v>2009</v>
      </c>
      <c r="B1960" s="167" t="s">
        <v>274</v>
      </c>
      <c r="C1960" s="167">
        <v>365</v>
      </c>
      <c r="D1960" s="170">
        <v>46.571950000000001</v>
      </c>
      <c r="E1960" s="74" t="str">
        <f t="shared" si="123"/>
        <v>Powerco Ltd</v>
      </c>
      <c r="F1960" s="74" t="str">
        <f t="shared" ref="F1960:F2023" si="124">IF(ISNA(VLOOKUP(B1960,$A$338:$D$525,2,FALSE)),"NOTFOUND",VLOOKUP(B1960,$A$338:$D$525,2,FALSE))</f>
        <v>South Taranaki District</v>
      </c>
      <c r="G1960" s="74" t="str">
        <f t="shared" ref="G1960:G2023" si="125">IF(ISNA(VLOOKUP(B1960,$A$338:$D$525,3,FALSE)),"NOTFOUND",VLOOKUP(B1960,$A$338:$D$525,3,FALSE))</f>
        <v>Taranaki</v>
      </c>
      <c r="I1960" s="74" t="str">
        <f t="shared" ref="I1960:I2023" si="126">IF(ISNA(VLOOKUP(B1960,$A$338:$E$525,5,FALSE)),"NOTFOUND",(VLOOKUP(B1960,$A$338:$E$525,5,FALSE)))</f>
        <v>Taranaki</v>
      </c>
      <c r="J1960" s="74" t="str">
        <f t="shared" ref="J1960:J2023" si="127">IF(ISNA(VLOOKUP(E1960,$A$528:$B$545,2,FALSE)),"NOTFOUND",VLOOKUP(E1960,$A$528:$B$545,2,FALSE))</f>
        <v>Powerco</v>
      </c>
    </row>
    <row r="1961" spans="1:10" s="74" customFormat="1">
      <c r="A1961" s="167">
        <v>2010</v>
      </c>
      <c r="B1961" s="167" t="s">
        <v>274</v>
      </c>
      <c r="C1961" s="167">
        <v>365</v>
      </c>
      <c r="D1961" s="170">
        <v>46.756749999999997</v>
      </c>
      <c r="E1961" s="74" t="str">
        <f t="shared" si="123"/>
        <v>Powerco Ltd</v>
      </c>
      <c r="F1961" s="74" t="str">
        <f t="shared" si="124"/>
        <v>South Taranaki District</v>
      </c>
      <c r="G1961" s="74" t="str">
        <f t="shared" si="125"/>
        <v>Taranaki</v>
      </c>
      <c r="I1961" s="74" t="str">
        <f t="shared" si="126"/>
        <v>Taranaki</v>
      </c>
      <c r="J1961" s="74" t="str">
        <f t="shared" si="127"/>
        <v>Powerco</v>
      </c>
    </row>
    <row r="1962" spans="1:10" s="74" customFormat="1">
      <c r="A1962" s="167">
        <v>2011</v>
      </c>
      <c r="B1962" s="167" t="s">
        <v>274</v>
      </c>
      <c r="C1962" s="167">
        <v>181</v>
      </c>
      <c r="D1962" s="170">
        <v>21.33775</v>
      </c>
      <c r="E1962" s="74" t="str">
        <f t="shared" si="123"/>
        <v>Powerco Ltd</v>
      </c>
      <c r="F1962" s="74" t="str">
        <f t="shared" si="124"/>
        <v>South Taranaki District</v>
      </c>
      <c r="G1962" s="74" t="str">
        <f t="shared" si="125"/>
        <v>Taranaki</v>
      </c>
      <c r="I1962" s="74" t="str">
        <f t="shared" si="126"/>
        <v>Taranaki</v>
      </c>
      <c r="J1962" s="74" t="str">
        <f t="shared" si="127"/>
        <v>Powerco</v>
      </c>
    </row>
    <row r="1963" spans="1:10" s="74" customFormat="1">
      <c r="A1963" s="167">
        <v>2004</v>
      </c>
      <c r="B1963" s="167" t="s">
        <v>275</v>
      </c>
      <c r="C1963" s="167">
        <v>122</v>
      </c>
      <c r="D1963" s="170">
        <v>6.7808999999999999</v>
      </c>
      <c r="E1963" s="74" t="str">
        <f t="shared" si="123"/>
        <v>Buller Electricity Ltd</v>
      </c>
      <c r="F1963" s="74" t="str">
        <f t="shared" si="124"/>
        <v>Buller District</v>
      </c>
      <c r="G1963" s="74" t="str">
        <f t="shared" si="125"/>
        <v>West Coast</v>
      </c>
      <c r="I1963" s="74" t="str">
        <f t="shared" si="126"/>
        <v>Upper South Island</v>
      </c>
      <c r="J1963" s="74" t="str">
        <f t="shared" si="127"/>
        <v>NOTFOUND</v>
      </c>
    </row>
    <row r="1964" spans="1:10" s="74" customFormat="1">
      <c r="A1964" s="167">
        <v>2005</v>
      </c>
      <c r="B1964" s="167" t="s">
        <v>275</v>
      </c>
      <c r="C1964" s="167">
        <v>365</v>
      </c>
      <c r="D1964" s="170">
        <v>19.406700000000001</v>
      </c>
      <c r="E1964" s="74" t="str">
        <f t="shared" si="123"/>
        <v>Buller Electricity Ltd</v>
      </c>
      <c r="F1964" s="74" t="str">
        <f t="shared" si="124"/>
        <v>Buller District</v>
      </c>
      <c r="G1964" s="74" t="str">
        <f t="shared" si="125"/>
        <v>West Coast</v>
      </c>
      <c r="I1964" s="74" t="str">
        <f t="shared" si="126"/>
        <v>Upper South Island</v>
      </c>
      <c r="J1964" s="74" t="str">
        <f t="shared" si="127"/>
        <v>NOTFOUND</v>
      </c>
    </row>
    <row r="1965" spans="1:10" s="74" customFormat="1">
      <c r="A1965" s="167">
        <v>2006</v>
      </c>
      <c r="B1965" s="167" t="s">
        <v>275</v>
      </c>
      <c r="C1965" s="167">
        <v>365</v>
      </c>
      <c r="D1965" s="170">
        <v>20.251249999999999</v>
      </c>
      <c r="E1965" s="74" t="str">
        <f t="shared" si="123"/>
        <v>Buller Electricity Ltd</v>
      </c>
      <c r="F1965" s="74" t="str">
        <f t="shared" si="124"/>
        <v>Buller District</v>
      </c>
      <c r="G1965" s="74" t="str">
        <f t="shared" si="125"/>
        <v>West Coast</v>
      </c>
      <c r="I1965" s="74" t="str">
        <f t="shared" si="126"/>
        <v>Upper South Island</v>
      </c>
      <c r="J1965" s="74" t="str">
        <f t="shared" si="127"/>
        <v>NOTFOUND</v>
      </c>
    </row>
    <row r="1966" spans="1:10" s="74" customFormat="1">
      <c r="A1966" s="167">
        <v>2007</v>
      </c>
      <c r="B1966" s="167" t="s">
        <v>275</v>
      </c>
      <c r="C1966" s="167">
        <v>365</v>
      </c>
      <c r="D1966" s="170">
        <v>20.310600000000001</v>
      </c>
      <c r="E1966" s="74" t="str">
        <f t="shared" si="123"/>
        <v>Buller Electricity Ltd</v>
      </c>
      <c r="F1966" s="74" t="str">
        <f t="shared" si="124"/>
        <v>Buller District</v>
      </c>
      <c r="G1966" s="74" t="str">
        <f t="shared" si="125"/>
        <v>West Coast</v>
      </c>
      <c r="I1966" s="74" t="str">
        <f t="shared" si="126"/>
        <v>Upper South Island</v>
      </c>
      <c r="J1966" s="74" t="str">
        <f t="shared" si="127"/>
        <v>NOTFOUND</v>
      </c>
    </row>
    <row r="1967" spans="1:10" s="74" customFormat="1">
      <c r="A1967" s="167">
        <v>2008</v>
      </c>
      <c r="B1967" s="167" t="s">
        <v>275</v>
      </c>
      <c r="C1967" s="167">
        <v>366</v>
      </c>
      <c r="D1967" s="170">
        <v>21.9909</v>
      </c>
      <c r="E1967" s="74" t="str">
        <f t="shared" si="123"/>
        <v>Buller Electricity Ltd</v>
      </c>
      <c r="F1967" s="74" t="str">
        <f t="shared" si="124"/>
        <v>Buller District</v>
      </c>
      <c r="G1967" s="74" t="str">
        <f t="shared" si="125"/>
        <v>West Coast</v>
      </c>
      <c r="I1967" s="74" t="str">
        <f t="shared" si="126"/>
        <v>Upper South Island</v>
      </c>
      <c r="J1967" s="74" t="str">
        <f t="shared" si="127"/>
        <v>NOTFOUND</v>
      </c>
    </row>
    <row r="1968" spans="1:10" s="74" customFormat="1">
      <c r="A1968" s="167">
        <v>2009</v>
      </c>
      <c r="B1968" s="167" t="s">
        <v>275</v>
      </c>
      <c r="C1968" s="167">
        <v>365</v>
      </c>
      <c r="D1968" s="170">
        <v>23.53125</v>
      </c>
      <c r="E1968" s="74" t="str">
        <f t="shared" si="123"/>
        <v>Buller Electricity Ltd</v>
      </c>
      <c r="F1968" s="74" t="str">
        <f t="shared" si="124"/>
        <v>Buller District</v>
      </c>
      <c r="G1968" s="74" t="str">
        <f t="shared" si="125"/>
        <v>West Coast</v>
      </c>
      <c r="I1968" s="74" t="str">
        <f t="shared" si="126"/>
        <v>Upper South Island</v>
      </c>
      <c r="J1968" s="74" t="str">
        <f t="shared" si="127"/>
        <v>NOTFOUND</v>
      </c>
    </row>
    <row r="1969" spans="1:10" s="74" customFormat="1">
      <c r="A1969" s="167">
        <v>2010</v>
      </c>
      <c r="B1969" s="167" t="s">
        <v>275</v>
      </c>
      <c r="C1969" s="167">
        <v>365</v>
      </c>
      <c r="D1969" s="170">
        <v>27.14575</v>
      </c>
      <c r="E1969" s="74" t="str">
        <f t="shared" si="123"/>
        <v>Buller Electricity Ltd</v>
      </c>
      <c r="F1969" s="74" t="str">
        <f t="shared" si="124"/>
        <v>Buller District</v>
      </c>
      <c r="G1969" s="74" t="str">
        <f t="shared" si="125"/>
        <v>West Coast</v>
      </c>
      <c r="I1969" s="74" t="str">
        <f t="shared" si="126"/>
        <v>Upper South Island</v>
      </c>
      <c r="J1969" s="74" t="str">
        <f t="shared" si="127"/>
        <v>NOTFOUND</v>
      </c>
    </row>
    <row r="1970" spans="1:10" s="74" customFormat="1">
      <c r="A1970" s="167">
        <v>2011</v>
      </c>
      <c r="B1970" s="167" t="s">
        <v>275</v>
      </c>
      <c r="C1970" s="167">
        <v>181</v>
      </c>
      <c r="D1970" s="170">
        <v>13.95975</v>
      </c>
      <c r="E1970" s="74" t="str">
        <f t="shared" si="123"/>
        <v>Buller Electricity Ltd</v>
      </c>
      <c r="F1970" s="74" t="str">
        <f t="shared" si="124"/>
        <v>Buller District</v>
      </c>
      <c r="G1970" s="74" t="str">
        <f t="shared" si="125"/>
        <v>West Coast</v>
      </c>
      <c r="I1970" s="74" t="str">
        <f t="shared" si="126"/>
        <v>Upper South Island</v>
      </c>
      <c r="J1970" s="74" t="str">
        <f t="shared" si="127"/>
        <v>NOTFOUND</v>
      </c>
    </row>
    <row r="1971" spans="1:10" s="74" customFormat="1">
      <c r="A1971" s="167">
        <v>2004</v>
      </c>
      <c r="B1971" s="167" t="s">
        <v>276</v>
      </c>
      <c r="C1971" s="167">
        <v>122</v>
      </c>
      <c r="D1971" s="170">
        <v>6.57315</v>
      </c>
      <c r="E1971" s="74" t="str">
        <f t="shared" si="123"/>
        <v>Buller Electricity Ltd</v>
      </c>
      <c r="F1971" s="74" t="str">
        <f t="shared" si="124"/>
        <v>Buller District</v>
      </c>
      <c r="G1971" s="74" t="str">
        <f t="shared" si="125"/>
        <v>West Coast</v>
      </c>
      <c r="I1971" s="74" t="str">
        <f t="shared" si="126"/>
        <v>Upper South Island</v>
      </c>
      <c r="J1971" s="74" t="str">
        <f t="shared" si="127"/>
        <v>NOTFOUND</v>
      </c>
    </row>
    <row r="1972" spans="1:10" s="74" customFormat="1">
      <c r="A1972" s="167">
        <v>2005</v>
      </c>
      <c r="B1972" s="167" t="s">
        <v>276</v>
      </c>
      <c r="C1972" s="167">
        <v>365</v>
      </c>
      <c r="D1972" s="170">
        <v>19.76885</v>
      </c>
      <c r="E1972" s="74" t="str">
        <f t="shared" si="123"/>
        <v>Buller Electricity Ltd</v>
      </c>
      <c r="F1972" s="74" t="str">
        <f t="shared" si="124"/>
        <v>Buller District</v>
      </c>
      <c r="G1972" s="74" t="str">
        <f t="shared" si="125"/>
        <v>West Coast</v>
      </c>
      <c r="I1972" s="74" t="str">
        <f t="shared" si="126"/>
        <v>Upper South Island</v>
      </c>
      <c r="J1972" s="74" t="str">
        <f t="shared" si="127"/>
        <v>NOTFOUND</v>
      </c>
    </row>
    <row r="1973" spans="1:10" s="74" customFormat="1">
      <c r="A1973" s="167">
        <v>2006</v>
      </c>
      <c r="B1973" s="167" t="s">
        <v>276</v>
      </c>
      <c r="C1973" s="167">
        <v>365</v>
      </c>
      <c r="D1973" s="170">
        <v>19.96575</v>
      </c>
      <c r="E1973" s="74" t="str">
        <f t="shared" si="123"/>
        <v>Buller Electricity Ltd</v>
      </c>
      <c r="F1973" s="74" t="str">
        <f t="shared" si="124"/>
        <v>Buller District</v>
      </c>
      <c r="G1973" s="74" t="str">
        <f t="shared" si="125"/>
        <v>West Coast</v>
      </c>
      <c r="I1973" s="74" t="str">
        <f t="shared" si="126"/>
        <v>Upper South Island</v>
      </c>
      <c r="J1973" s="74" t="str">
        <f t="shared" si="127"/>
        <v>NOTFOUND</v>
      </c>
    </row>
    <row r="1974" spans="1:10" s="74" customFormat="1">
      <c r="A1974" s="167">
        <v>2007</v>
      </c>
      <c r="B1974" s="167" t="s">
        <v>276</v>
      </c>
      <c r="C1974" s="167">
        <v>365</v>
      </c>
      <c r="D1974" s="170">
        <v>21.190850000000001</v>
      </c>
      <c r="E1974" s="74" t="str">
        <f t="shared" si="123"/>
        <v>Buller Electricity Ltd</v>
      </c>
      <c r="F1974" s="74" t="str">
        <f t="shared" si="124"/>
        <v>Buller District</v>
      </c>
      <c r="G1974" s="74" t="str">
        <f t="shared" si="125"/>
        <v>West Coast</v>
      </c>
      <c r="I1974" s="74" t="str">
        <f t="shared" si="126"/>
        <v>Upper South Island</v>
      </c>
      <c r="J1974" s="74" t="str">
        <f t="shared" si="127"/>
        <v>NOTFOUND</v>
      </c>
    </row>
    <row r="1975" spans="1:10" s="74" customFormat="1">
      <c r="A1975" s="167">
        <v>2008</v>
      </c>
      <c r="B1975" s="167" t="s">
        <v>276</v>
      </c>
      <c r="C1975" s="167">
        <v>366</v>
      </c>
      <c r="D1975" s="170">
        <v>22.016950000000001</v>
      </c>
      <c r="E1975" s="74" t="str">
        <f t="shared" si="123"/>
        <v>Buller Electricity Ltd</v>
      </c>
      <c r="F1975" s="74" t="str">
        <f t="shared" si="124"/>
        <v>Buller District</v>
      </c>
      <c r="G1975" s="74" t="str">
        <f t="shared" si="125"/>
        <v>West Coast</v>
      </c>
      <c r="I1975" s="74" t="str">
        <f t="shared" si="126"/>
        <v>Upper South Island</v>
      </c>
      <c r="J1975" s="74" t="str">
        <f t="shared" si="127"/>
        <v>NOTFOUND</v>
      </c>
    </row>
    <row r="1976" spans="1:10" s="74" customFormat="1">
      <c r="A1976" s="167">
        <v>2009</v>
      </c>
      <c r="B1976" s="167" t="s">
        <v>276</v>
      </c>
      <c r="C1976" s="167">
        <v>365</v>
      </c>
      <c r="D1976" s="170">
        <v>23.296800000000001</v>
      </c>
      <c r="E1976" s="74" t="str">
        <f t="shared" si="123"/>
        <v>Buller Electricity Ltd</v>
      </c>
      <c r="F1976" s="74" t="str">
        <f t="shared" si="124"/>
        <v>Buller District</v>
      </c>
      <c r="G1976" s="74" t="str">
        <f t="shared" si="125"/>
        <v>West Coast</v>
      </c>
      <c r="I1976" s="74" t="str">
        <f t="shared" si="126"/>
        <v>Upper South Island</v>
      </c>
      <c r="J1976" s="74" t="str">
        <f t="shared" si="127"/>
        <v>NOTFOUND</v>
      </c>
    </row>
    <row r="1977" spans="1:10" s="74" customFormat="1">
      <c r="A1977" s="167">
        <v>2010</v>
      </c>
      <c r="B1977" s="167" t="s">
        <v>276</v>
      </c>
      <c r="C1977" s="167">
        <v>365</v>
      </c>
      <c r="D1977" s="170">
        <v>26.610150000000001</v>
      </c>
      <c r="E1977" s="74" t="str">
        <f t="shared" si="123"/>
        <v>Buller Electricity Ltd</v>
      </c>
      <c r="F1977" s="74" t="str">
        <f t="shared" si="124"/>
        <v>Buller District</v>
      </c>
      <c r="G1977" s="74" t="str">
        <f t="shared" si="125"/>
        <v>West Coast</v>
      </c>
      <c r="I1977" s="74" t="str">
        <f t="shared" si="126"/>
        <v>Upper South Island</v>
      </c>
      <c r="J1977" s="74" t="str">
        <f t="shared" si="127"/>
        <v>NOTFOUND</v>
      </c>
    </row>
    <row r="1978" spans="1:10" s="74" customFormat="1">
      <c r="A1978" s="167">
        <v>2011</v>
      </c>
      <c r="B1978" s="167" t="s">
        <v>276</v>
      </c>
      <c r="C1978" s="167">
        <v>181</v>
      </c>
      <c r="D1978" s="170">
        <v>13.9117</v>
      </c>
      <c r="E1978" s="74" t="str">
        <f t="shared" si="123"/>
        <v>Buller Electricity Ltd</v>
      </c>
      <c r="F1978" s="74" t="str">
        <f t="shared" si="124"/>
        <v>Buller District</v>
      </c>
      <c r="G1978" s="74" t="str">
        <f t="shared" si="125"/>
        <v>West Coast</v>
      </c>
      <c r="I1978" s="74" t="str">
        <f t="shared" si="126"/>
        <v>Upper South Island</v>
      </c>
      <c r="J1978" s="74" t="str">
        <f t="shared" si="127"/>
        <v>NOTFOUND</v>
      </c>
    </row>
    <row r="1979" spans="1:10" s="74" customFormat="1">
      <c r="A1979" s="167">
        <v>2000</v>
      </c>
      <c r="B1979" s="167" t="s">
        <v>277</v>
      </c>
      <c r="C1979" s="167">
        <v>366</v>
      </c>
      <c r="D1979" s="170">
        <v>179.041</v>
      </c>
      <c r="E1979" s="74" t="str">
        <f t="shared" si="123"/>
        <v>Vector Limited</v>
      </c>
      <c r="F1979" s="74" t="str">
        <f t="shared" si="124"/>
        <v>Manukau City</v>
      </c>
      <c r="G1979" s="74" t="str">
        <f t="shared" si="125"/>
        <v>Auckland</v>
      </c>
      <c r="I1979" s="74" t="str">
        <f t="shared" si="126"/>
        <v>Auckland</v>
      </c>
      <c r="J1979" s="74" t="str">
        <f t="shared" si="127"/>
        <v>Vector</v>
      </c>
    </row>
    <row r="1980" spans="1:10" s="74" customFormat="1">
      <c r="A1980" s="167">
        <v>2001</v>
      </c>
      <c r="B1980" s="167" t="s">
        <v>277</v>
      </c>
      <c r="C1980" s="167">
        <v>365</v>
      </c>
      <c r="D1980" s="170">
        <v>154.32730000000001</v>
      </c>
      <c r="E1980" s="74" t="str">
        <f t="shared" si="123"/>
        <v>Vector Limited</v>
      </c>
      <c r="F1980" s="74" t="str">
        <f t="shared" si="124"/>
        <v>Manukau City</v>
      </c>
      <c r="G1980" s="74" t="str">
        <f t="shared" si="125"/>
        <v>Auckland</v>
      </c>
      <c r="I1980" s="74" t="str">
        <f t="shared" si="126"/>
        <v>Auckland</v>
      </c>
      <c r="J1980" s="74" t="str">
        <f t="shared" si="127"/>
        <v>Vector</v>
      </c>
    </row>
    <row r="1981" spans="1:10" s="74" customFormat="1">
      <c r="A1981" s="167">
        <v>2002</v>
      </c>
      <c r="B1981" s="167" t="s">
        <v>277</v>
      </c>
      <c r="C1981" s="167">
        <v>365</v>
      </c>
      <c r="D1981" s="170">
        <v>161.44585000000001</v>
      </c>
      <c r="E1981" s="74" t="str">
        <f t="shared" si="123"/>
        <v>Vector Limited</v>
      </c>
      <c r="F1981" s="74" t="str">
        <f t="shared" si="124"/>
        <v>Manukau City</v>
      </c>
      <c r="G1981" s="74" t="str">
        <f t="shared" si="125"/>
        <v>Auckland</v>
      </c>
      <c r="I1981" s="74" t="str">
        <f t="shared" si="126"/>
        <v>Auckland</v>
      </c>
      <c r="J1981" s="74" t="str">
        <f t="shared" si="127"/>
        <v>Vector</v>
      </c>
    </row>
    <row r="1982" spans="1:10" s="74" customFormat="1">
      <c r="A1982" s="167">
        <v>2003</v>
      </c>
      <c r="B1982" s="167" t="s">
        <v>277</v>
      </c>
      <c r="C1982" s="167">
        <v>365</v>
      </c>
      <c r="D1982" s="170">
        <v>181.62020000000001</v>
      </c>
      <c r="E1982" s="74" t="str">
        <f t="shared" si="123"/>
        <v>Vector Limited</v>
      </c>
      <c r="F1982" s="74" t="str">
        <f t="shared" si="124"/>
        <v>Manukau City</v>
      </c>
      <c r="G1982" s="74" t="str">
        <f t="shared" si="125"/>
        <v>Auckland</v>
      </c>
      <c r="I1982" s="74" t="str">
        <f t="shared" si="126"/>
        <v>Auckland</v>
      </c>
      <c r="J1982" s="74" t="str">
        <f t="shared" si="127"/>
        <v>Vector</v>
      </c>
    </row>
    <row r="1983" spans="1:10" s="74" customFormat="1">
      <c r="A1983" s="167">
        <v>2004</v>
      </c>
      <c r="B1983" s="167" t="s">
        <v>277</v>
      </c>
      <c r="C1983" s="167">
        <v>366</v>
      </c>
      <c r="D1983" s="170">
        <v>198.96005</v>
      </c>
      <c r="E1983" s="74" t="str">
        <f t="shared" si="123"/>
        <v>Vector Limited</v>
      </c>
      <c r="F1983" s="74" t="str">
        <f t="shared" si="124"/>
        <v>Manukau City</v>
      </c>
      <c r="G1983" s="74" t="str">
        <f t="shared" si="125"/>
        <v>Auckland</v>
      </c>
      <c r="I1983" s="74" t="str">
        <f t="shared" si="126"/>
        <v>Auckland</v>
      </c>
      <c r="J1983" s="74" t="str">
        <f t="shared" si="127"/>
        <v>Vector</v>
      </c>
    </row>
    <row r="1984" spans="1:10" s="74" customFormat="1">
      <c r="A1984" s="167">
        <v>2005</v>
      </c>
      <c r="B1984" s="167" t="s">
        <v>277</v>
      </c>
      <c r="C1984" s="167">
        <v>365</v>
      </c>
      <c r="D1984" s="170">
        <v>194.85245</v>
      </c>
      <c r="E1984" s="74" t="str">
        <f t="shared" si="123"/>
        <v>Vector Limited</v>
      </c>
      <c r="F1984" s="74" t="str">
        <f t="shared" si="124"/>
        <v>Manukau City</v>
      </c>
      <c r="G1984" s="74" t="str">
        <f t="shared" si="125"/>
        <v>Auckland</v>
      </c>
      <c r="I1984" s="74" t="str">
        <f t="shared" si="126"/>
        <v>Auckland</v>
      </c>
      <c r="J1984" s="74" t="str">
        <f t="shared" si="127"/>
        <v>Vector</v>
      </c>
    </row>
    <row r="1985" spans="1:10" s="74" customFormat="1">
      <c r="A1985" s="167">
        <v>2006</v>
      </c>
      <c r="B1985" s="167" t="s">
        <v>277</v>
      </c>
      <c r="C1985" s="167">
        <v>365</v>
      </c>
      <c r="D1985" s="170">
        <v>208.46440000000001</v>
      </c>
      <c r="E1985" s="74" t="str">
        <f t="shared" si="123"/>
        <v>Vector Limited</v>
      </c>
      <c r="F1985" s="74" t="str">
        <f t="shared" si="124"/>
        <v>Manukau City</v>
      </c>
      <c r="G1985" s="74" t="str">
        <f t="shared" si="125"/>
        <v>Auckland</v>
      </c>
      <c r="I1985" s="74" t="str">
        <f t="shared" si="126"/>
        <v>Auckland</v>
      </c>
      <c r="J1985" s="74" t="str">
        <f t="shared" si="127"/>
        <v>Vector</v>
      </c>
    </row>
    <row r="1986" spans="1:10" s="74" customFormat="1">
      <c r="A1986" s="167">
        <v>2007</v>
      </c>
      <c r="B1986" s="167" t="s">
        <v>277</v>
      </c>
      <c r="C1986" s="167">
        <v>365</v>
      </c>
      <c r="D1986" s="170">
        <v>216.86675</v>
      </c>
      <c r="E1986" s="74" t="str">
        <f t="shared" si="123"/>
        <v>Vector Limited</v>
      </c>
      <c r="F1986" s="74" t="str">
        <f t="shared" si="124"/>
        <v>Manukau City</v>
      </c>
      <c r="G1986" s="74" t="str">
        <f t="shared" si="125"/>
        <v>Auckland</v>
      </c>
      <c r="I1986" s="74" t="str">
        <f t="shared" si="126"/>
        <v>Auckland</v>
      </c>
      <c r="J1986" s="74" t="str">
        <f t="shared" si="127"/>
        <v>Vector</v>
      </c>
    </row>
    <row r="1987" spans="1:10" s="74" customFormat="1">
      <c r="A1987" s="167">
        <v>2008</v>
      </c>
      <c r="B1987" s="167" t="s">
        <v>277</v>
      </c>
      <c r="C1987" s="167">
        <v>366</v>
      </c>
      <c r="D1987" s="170">
        <v>248.20230000000001</v>
      </c>
      <c r="E1987" s="74" t="str">
        <f t="shared" si="123"/>
        <v>Vector Limited</v>
      </c>
      <c r="F1987" s="74" t="str">
        <f t="shared" si="124"/>
        <v>Manukau City</v>
      </c>
      <c r="G1987" s="74" t="str">
        <f t="shared" si="125"/>
        <v>Auckland</v>
      </c>
      <c r="I1987" s="74" t="str">
        <f t="shared" si="126"/>
        <v>Auckland</v>
      </c>
      <c r="J1987" s="74" t="str">
        <f t="shared" si="127"/>
        <v>Vector</v>
      </c>
    </row>
    <row r="1988" spans="1:10" s="74" customFormat="1">
      <c r="A1988" s="167">
        <v>2009</v>
      </c>
      <c r="B1988" s="167" t="s">
        <v>277</v>
      </c>
      <c r="C1988" s="167">
        <v>365</v>
      </c>
      <c r="D1988" s="170">
        <v>270.02015</v>
      </c>
      <c r="E1988" s="74" t="str">
        <f t="shared" si="123"/>
        <v>Vector Limited</v>
      </c>
      <c r="F1988" s="74" t="str">
        <f t="shared" si="124"/>
        <v>Manukau City</v>
      </c>
      <c r="G1988" s="74" t="str">
        <f t="shared" si="125"/>
        <v>Auckland</v>
      </c>
      <c r="I1988" s="74" t="str">
        <f t="shared" si="126"/>
        <v>Auckland</v>
      </c>
      <c r="J1988" s="74" t="str">
        <f t="shared" si="127"/>
        <v>Vector</v>
      </c>
    </row>
    <row r="1989" spans="1:10" s="74" customFormat="1">
      <c r="A1989" s="167">
        <v>2010</v>
      </c>
      <c r="B1989" s="167" t="s">
        <v>277</v>
      </c>
      <c r="C1989" s="167">
        <v>365</v>
      </c>
      <c r="D1989" s="170">
        <v>288.87479999999999</v>
      </c>
      <c r="E1989" s="74" t="str">
        <f t="shared" si="123"/>
        <v>Vector Limited</v>
      </c>
      <c r="F1989" s="74" t="str">
        <f t="shared" si="124"/>
        <v>Manukau City</v>
      </c>
      <c r="G1989" s="74" t="str">
        <f t="shared" si="125"/>
        <v>Auckland</v>
      </c>
      <c r="I1989" s="74" t="str">
        <f t="shared" si="126"/>
        <v>Auckland</v>
      </c>
      <c r="J1989" s="74" t="str">
        <f t="shared" si="127"/>
        <v>Vector</v>
      </c>
    </row>
    <row r="1990" spans="1:10" s="74" customFormat="1">
      <c r="A1990" s="167">
        <v>2011</v>
      </c>
      <c r="B1990" s="167" t="s">
        <v>277</v>
      </c>
      <c r="C1990" s="167">
        <v>181</v>
      </c>
      <c r="D1990" s="170">
        <v>144.01315</v>
      </c>
      <c r="E1990" s="74" t="str">
        <f t="shared" si="123"/>
        <v>Vector Limited</v>
      </c>
      <c r="F1990" s="74" t="str">
        <f t="shared" si="124"/>
        <v>Manukau City</v>
      </c>
      <c r="G1990" s="74" t="str">
        <f t="shared" si="125"/>
        <v>Auckland</v>
      </c>
      <c r="I1990" s="74" t="str">
        <f t="shared" si="126"/>
        <v>Auckland</v>
      </c>
      <c r="J1990" s="74" t="str">
        <f t="shared" si="127"/>
        <v>Vector</v>
      </c>
    </row>
    <row r="1991" spans="1:10" s="74" customFormat="1">
      <c r="A1991" s="167">
        <v>2000</v>
      </c>
      <c r="B1991" s="167" t="s">
        <v>278</v>
      </c>
      <c r="C1991" s="167">
        <v>366</v>
      </c>
      <c r="D1991" s="170">
        <v>1.1693499999999999</v>
      </c>
      <c r="E1991" s="74" t="str">
        <f t="shared" si="123"/>
        <v>Westpower Ltd</v>
      </c>
      <c r="F1991" s="74" t="str">
        <f t="shared" si="124"/>
        <v>Westland District</v>
      </c>
      <c r="G1991" s="74" t="str">
        <f t="shared" si="125"/>
        <v>West Coast</v>
      </c>
      <c r="I1991" s="74" t="str">
        <f t="shared" si="126"/>
        <v>Upper South Island</v>
      </c>
      <c r="J1991" s="74" t="str">
        <f t="shared" si="127"/>
        <v>NOTFOUND</v>
      </c>
    </row>
    <row r="1992" spans="1:10" s="74" customFormat="1">
      <c r="A1992" s="167">
        <v>2001</v>
      </c>
      <c r="B1992" s="167" t="s">
        <v>278</v>
      </c>
      <c r="C1992" s="167">
        <v>365</v>
      </c>
      <c r="D1992" s="170">
        <v>1.46705</v>
      </c>
      <c r="E1992" s="74" t="str">
        <f t="shared" si="123"/>
        <v>Westpower Ltd</v>
      </c>
      <c r="F1992" s="74" t="str">
        <f t="shared" si="124"/>
        <v>Westland District</v>
      </c>
      <c r="G1992" s="74" t="str">
        <f t="shared" si="125"/>
        <v>West Coast</v>
      </c>
      <c r="I1992" s="74" t="str">
        <f t="shared" si="126"/>
        <v>Upper South Island</v>
      </c>
      <c r="J1992" s="74" t="str">
        <f t="shared" si="127"/>
        <v>NOTFOUND</v>
      </c>
    </row>
    <row r="1993" spans="1:10" s="74" customFormat="1">
      <c r="A1993" s="167">
        <v>2002</v>
      </c>
      <c r="B1993" s="167" t="s">
        <v>278</v>
      </c>
      <c r="C1993" s="167">
        <v>365</v>
      </c>
      <c r="D1993" s="170">
        <v>1.6209</v>
      </c>
      <c r="E1993" s="74" t="str">
        <f t="shared" si="123"/>
        <v>Westpower Ltd</v>
      </c>
      <c r="F1993" s="74" t="str">
        <f t="shared" si="124"/>
        <v>Westland District</v>
      </c>
      <c r="G1993" s="74" t="str">
        <f t="shared" si="125"/>
        <v>West Coast</v>
      </c>
      <c r="I1993" s="74" t="str">
        <f t="shared" si="126"/>
        <v>Upper South Island</v>
      </c>
      <c r="J1993" s="74" t="str">
        <f t="shared" si="127"/>
        <v>NOTFOUND</v>
      </c>
    </row>
    <row r="1994" spans="1:10" s="74" customFormat="1">
      <c r="A1994" s="167">
        <v>2003</v>
      </c>
      <c r="B1994" s="167" t="s">
        <v>278</v>
      </c>
      <c r="C1994" s="167">
        <v>365</v>
      </c>
      <c r="D1994" s="170">
        <v>1.47065</v>
      </c>
      <c r="E1994" s="74" t="str">
        <f t="shared" si="123"/>
        <v>Westpower Ltd</v>
      </c>
      <c r="F1994" s="74" t="str">
        <f t="shared" si="124"/>
        <v>Westland District</v>
      </c>
      <c r="G1994" s="74" t="str">
        <f t="shared" si="125"/>
        <v>West Coast</v>
      </c>
      <c r="I1994" s="74" t="str">
        <f t="shared" si="126"/>
        <v>Upper South Island</v>
      </c>
      <c r="J1994" s="74" t="str">
        <f t="shared" si="127"/>
        <v>NOTFOUND</v>
      </c>
    </row>
    <row r="1995" spans="1:10" s="74" customFormat="1">
      <c r="A1995" s="167">
        <v>2004</v>
      </c>
      <c r="B1995" s="167" t="s">
        <v>278</v>
      </c>
      <c r="C1995" s="167">
        <v>366</v>
      </c>
      <c r="D1995" s="170">
        <v>1.4923500000000001</v>
      </c>
      <c r="E1995" s="74" t="str">
        <f t="shared" si="123"/>
        <v>Westpower Ltd</v>
      </c>
      <c r="F1995" s="74" t="str">
        <f t="shared" si="124"/>
        <v>Westland District</v>
      </c>
      <c r="G1995" s="74" t="str">
        <f t="shared" si="125"/>
        <v>West Coast</v>
      </c>
      <c r="I1995" s="74" t="str">
        <f t="shared" si="126"/>
        <v>Upper South Island</v>
      </c>
      <c r="J1995" s="74" t="str">
        <f t="shared" si="127"/>
        <v>NOTFOUND</v>
      </c>
    </row>
    <row r="1996" spans="1:10" s="74" customFormat="1">
      <c r="A1996" s="167">
        <v>2005</v>
      </c>
      <c r="B1996" s="167" t="s">
        <v>278</v>
      </c>
      <c r="C1996" s="167">
        <v>365</v>
      </c>
      <c r="D1996" s="170">
        <v>1.73505</v>
      </c>
      <c r="E1996" s="74" t="str">
        <f t="shared" si="123"/>
        <v>Westpower Ltd</v>
      </c>
      <c r="F1996" s="74" t="str">
        <f t="shared" si="124"/>
        <v>Westland District</v>
      </c>
      <c r="G1996" s="74" t="str">
        <f t="shared" si="125"/>
        <v>West Coast</v>
      </c>
      <c r="I1996" s="74" t="str">
        <f t="shared" si="126"/>
        <v>Upper South Island</v>
      </c>
      <c r="J1996" s="74" t="str">
        <f t="shared" si="127"/>
        <v>NOTFOUND</v>
      </c>
    </row>
    <row r="1997" spans="1:10" s="74" customFormat="1">
      <c r="A1997" s="167">
        <v>2006</v>
      </c>
      <c r="B1997" s="167" t="s">
        <v>278</v>
      </c>
      <c r="C1997" s="167">
        <v>365</v>
      </c>
      <c r="D1997" s="170">
        <v>1.8996500000000001</v>
      </c>
      <c r="E1997" s="74" t="str">
        <f t="shared" si="123"/>
        <v>Westpower Ltd</v>
      </c>
      <c r="F1997" s="74" t="str">
        <f t="shared" si="124"/>
        <v>Westland District</v>
      </c>
      <c r="G1997" s="74" t="str">
        <f t="shared" si="125"/>
        <v>West Coast</v>
      </c>
      <c r="I1997" s="74" t="str">
        <f t="shared" si="126"/>
        <v>Upper South Island</v>
      </c>
      <c r="J1997" s="74" t="str">
        <f t="shared" si="127"/>
        <v>NOTFOUND</v>
      </c>
    </row>
    <row r="1998" spans="1:10" s="74" customFormat="1">
      <c r="A1998" s="167">
        <v>2007</v>
      </c>
      <c r="B1998" s="167" t="s">
        <v>278</v>
      </c>
      <c r="C1998" s="167">
        <v>365</v>
      </c>
      <c r="D1998" s="170">
        <v>1.6795</v>
      </c>
      <c r="E1998" s="74" t="str">
        <f t="shared" si="123"/>
        <v>Westpower Ltd</v>
      </c>
      <c r="F1998" s="74" t="str">
        <f t="shared" si="124"/>
        <v>Westland District</v>
      </c>
      <c r="G1998" s="74" t="str">
        <f t="shared" si="125"/>
        <v>West Coast</v>
      </c>
      <c r="I1998" s="74" t="str">
        <f t="shared" si="126"/>
        <v>Upper South Island</v>
      </c>
      <c r="J1998" s="74" t="str">
        <f t="shared" si="127"/>
        <v>NOTFOUND</v>
      </c>
    </row>
    <row r="1999" spans="1:10" s="74" customFormat="1">
      <c r="A1999" s="167">
        <v>2008</v>
      </c>
      <c r="B1999" s="167" t="s">
        <v>278</v>
      </c>
      <c r="C1999" s="167">
        <v>366</v>
      </c>
      <c r="D1999" s="170">
        <v>1.91475</v>
      </c>
      <c r="E1999" s="74" t="str">
        <f t="shared" si="123"/>
        <v>Westpower Ltd</v>
      </c>
      <c r="F1999" s="74" t="str">
        <f t="shared" si="124"/>
        <v>Westland District</v>
      </c>
      <c r="G1999" s="74" t="str">
        <f t="shared" si="125"/>
        <v>West Coast</v>
      </c>
      <c r="I1999" s="74" t="str">
        <f t="shared" si="126"/>
        <v>Upper South Island</v>
      </c>
      <c r="J1999" s="74" t="str">
        <f t="shared" si="127"/>
        <v>NOTFOUND</v>
      </c>
    </row>
    <row r="2000" spans="1:10" s="74" customFormat="1">
      <c r="A2000" s="167">
        <v>2009</v>
      </c>
      <c r="B2000" s="167" t="s">
        <v>278</v>
      </c>
      <c r="C2000" s="167">
        <v>365</v>
      </c>
      <c r="D2000" s="170">
        <v>1.63195</v>
      </c>
      <c r="E2000" s="74" t="str">
        <f t="shared" si="123"/>
        <v>Westpower Ltd</v>
      </c>
      <c r="F2000" s="74" t="str">
        <f t="shared" si="124"/>
        <v>Westland District</v>
      </c>
      <c r="G2000" s="74" t="str">
        <f t="shared" si="125"/>
        <v>West Coast</v>
      </c>
      <c r="I2000" s="74" t="str">
        <f t="shared" si="126"/>
        <v>Upper South Island</v>
      </c>
      <c r="J2000" s="74" t="str">
        <f t="shared" si="127"/>
        <v>NOTFOUND</v>
      </c>
    </row>
    <row r="2001" spans="1:10" s="74" customFormat="1">
      <c r="A2001" s="167">
        <v>2010</v>
      </c>
      <c r="B2001" s="167" t="s">
        <v>278</v>
      </c>
      <c r="C2001" s="167">
        <v>365</v>
      </c>
      <c r="D2001" s="170">
        <v>1.82745</v>
      </c>
      <c r="E2001" s="74" t="str">
        <f t="shared" si="123"/>
        <v>Westpower Ltd</v>
      </c>
      <c r="F2001" s="74" t="str">
        <f t="shared" si="124"/>
        <v>Westland District</v>
      </c>
      <c r="G2001" s="74" t="str">
        <f t="shared" si="125"/>
        <v>West Coast</v>
      </c>
      <c r="I2001" s="74" t="str">
        <f t="shared" si="126"/>
        <v>Upper South Island</v>
      </c>
      <c r="J2001" s="74" t="str">
        <f t="shared" si="127"/>
        <v>NOTFOUND</v>
      </c>
    </row>
    <row r="2002" spans="1:10" s="74" customFormat="1">
      <c r="A2002" s="167">
        <v>2011</v>
      </c>
      <c r="B2002" s="167" t="s">
        <v>278</v>
      </c>
      <c r="C2002" s="167">
        <v>181</v>
      </c>
      <c r="D2002" s="170">
        <v>0.8024</v>
      </c>
      <c r="E2002" s="74" t="str">
        <f t="shared" si="123"/>
        <v>Westpower Ltd</v>
      </c>
      <c r="F2002" s="74" t="str">
        <f t="shared" si="124"/>
        <v>Westland District</v>
      </c>
      <c r="G2002" s="74" t="str">
        <f t="shared" si="125"/>
        <v>West Coast</v>
      </c>
      <c r="I2002" s="74" t="str">
        <f t="shared" si="126"/>
        <v>Upper South Island</v>
      </c>
      <c r="J2002" s="74" t="str">
        <f t="shared" si="127"/>
        <v>NOTFOUND</v>
      </c>
    </row>
    <row r="2003" spans="1:10" s="74" customFormat="1">
      <c r="A2003" s="167">
        <v>2000</v>
      </c>
      <c r="B2003" s="167" t="s">
        <v>279</v>
      </c>
      <c r="C2003" s="167">
        <v>366</v>
      </c>
      <c r="D2003" s="170">
        <v>65.607849999999999</v>
      </c>
      <c r="E2003" s="74" t="str">
        <f t="shared" si="123"/>
        <v>Unison Network Ltd</v>
      </c>
      <c r="F2003" s="74" t="str">
        <f t="shared" si="124"/>
        <v>Rotorua District</v>
      </c>
      <c r="G2003" s="74" t="str">
        <f t="shared" si="125"/>
        <v>BOP</v>
      </c>
      <c r="I2003" s="74" t="str">
        <f t="shared" si="126"/>
        <v>Bay of Plenty</v>
      </c>
      <c r="J2003" s="74" t="str">
        <f t="shared" si="127"/>
        <v>Unison</v>
      </c>
    </row>
    <row r="2004" spans="1:10" s="74" customFormat="1">
      <c r="A2004" s="167">
        <v>2001</v>
      </c>
      <c r="B2004" s="167" t="s">
        <v>279</v>
      </c>
      <c r="C2004" s="167">
        <v>365</v>
      </c>
      <c r="D2004" s="170">
        <v>65.897649999999999</v>
      </c>
      <c r="E2004" s="74" t="str">
        <f t="shared" si="123"/>
        <v>Unison Network Ltd</v>
      </c>
      <c r="F2004" s="74" t="str">
        <f t="shared" si="124"/>
        <v>Rotorua District</v>
      </c>
      <c r="G2004" s="74" t="str">
        <f t="shared" si="125"/>
        <v>BOP</v>
      </c>
      <c r="I2004" s="74" t="str">
        <f t="shared" si="126"/>
        <v>Bay of Plenty</v>
      </c>
      <c r="J2004" s="74" t="str">
        <f t="shared" si="127"/>
        <v>Unison</v>
      </c>
    </row>
    <row r="2005" spans="1:10" s="74" customFormat="1">
      <c r="A2005" s="167">
        <v>2002</v>
      </c>
      <c r="B2005" s="167" t="s">
        <v>279</v>
      </c>
      <c r="C2005" s="167">
        <v>365</v>
      </c>
      <c r="D2005" s="170">
        <v>66.666600000000003</v>
      </c>
      <c r="E2005" s="74" t="str">
        <f t="shared" si="123"/>
        <v>Unison Network Ltd</v>
      </c>
      <c r="F2005" s="74" t="str">
        <f t="shared" si="124"/>
        <v>Rotorua District</v>
      </c>
      <c r="G2005" s="74" t="str">
        <f t="shared" si="125"/>
        <v>BOP</v>
      </c>
      <c r="I2005" s="74" t="str">
        <f t="shared" si="126"/>
        <v>Bay of Plenty</v>
      </c>
      <c r="J2005" s="74" t="str">
        <f t="shared" si="127"/>
        <v>Unison</v>
      </c>
    </row>
    <row r="2006" spans="1:10" s="74" customFormat="1">
      <c r="A2006" s="167">
        <v>2003</v>
      </c>
      <c r="B2006" s="167" t="s">
        <v>279</v>
      </c>
      <c r="C2006" s="167">
        <v>365</v>
      </c>
      <c r="D2006" s="170">
        <v>65.639700000000005</v>
      </c>
      <c r="E2006" s="74" t="str">
        <f t="shared" si="123"/>
        <v>Unison Network Ltd</v>
      </c>
      <c r="F2006" s="74" t="str">
        <f t="shared" si="124"/>
        <v>Rotorua District</v>
      </c>
      <c r="G2006" s="74" t="str">
        <f t="shared" si="125"/>
        <v>BOP</v>
      </c>
      <c r="I2006" s="74" t="str">
        <f t="shared" si="126"/>
        <v>Bay of Plenty</v>
      </c>
      <c r="J2006" s="74" t="str">
        <f t="shared" si="127"/>
        <v>Unison</v>
      </c>
    </row>
    <row r="2007" spans="1:10" s="74" customFormat="1">
      <c r="A2007" s="167">
        <v>2004</v>
      </c>
      <c r="B2007" s="167" t="s">
        <v>279</v>
      </c>
      <c r="C2007" s="167">
        <v>366</v>
      </c>
      <c r="D2007" s="170">
        <v>66.787599999999998</v>
      </c>
      <c r="E2007" s="74" t="str">
        <f t="shared" si="123"/>
        <v>Unison Network Ltd</v>
      </c>
      <c r="F2007" s="74" t="str">
        <f t="shared" si="124"/>
        <v>Rotorua District</v>
      </c>
      <c r="G2007" s="74" t="str">
        <f t="shared" si="125"/>
        <v>BOP</v>
      </c>
      <c r="I2007" s="74" t="str">
        <f t="shared" si="126"/>
        <v>Bay of Plenty</v>
      </c>
      <c r="J2007" s="74" t="str">
        <f t="shared" si="127"/>
        <v>Unison</v>
      </c>
    </row>
    <row r="2008" spans="1:10" s="74" customFormat="1">
      <c r="A2008" s="167">
        <v>2005</v>
      </c>
      <c r="B2008" s="167" t="s">
        <v>279</v>
      </c>
      <c r="C2008" s="167">
        <v>365</v>
      </c>
      <c r="D2008" s="170">
        <v>69.514849999999996</v>
      </c>
      <c r="E2008" s="74" t="str">
        <f t="shared" si="123"/>
        <v>Unison Network Ltd</v>
      </c>
      <c r="F2008" s="74" t="str">
        <f t="shared" si="124"/>
        <v>Rotorua District</v>
      </c>
      <c r="G2008" s="74" t="str">
        <f t="shared" si="125"/>
        <v>BOP</v>
      </c>
      <c r="I2008" s="74" t="str">
        <f t="shared" si="126"/>
        <v>Bay of Plenty</v>
      </c>
      <c r="J2008" s="74" t="str">
        <f t="shared" si="127"/>
        <v>Unison</v>
      </c>
    </row>
    <row r="2009" spans="1:10" s="74" customFormat="1">
      <c r="A2009" s="167">
        <v>2006</v>
      </c>
      <c r="B2009" s="167" t="s">
        <v>279</v>
      </c>
      <c r="C2009" s="167">
        <v>365</v>
      </c>
      <c r="D2009" s="170">
        <v>69.000500000000002</v>
      </c>
      <c r="E2009" s="74" t="str">
        <f t="shared" si="123"/>
        <v>Unison Network Ltd</v>
      </c>
      <c r="F2009" s="74" t="str">
        <f t="shared" si="124"/>
        <v>Rotorua District</v>
      </c>
      <c r="G2009" s="74" t="str">
        <f t="shared" si="125"/>
        <v>BOP</v>
      </c>
      <c r="I2009" s="74" t="str">
        <f t="shared" si="126"/>
        <v>Bay of Plenty</v>
      </c>
      <c r="J2009" s="74" t="str">
        <f t="shared" si="127"/>
        <v>Unison</v>
      </c>
    </row>
    <row r="2010" spans="1:10" s="74" customFormat="1">
      <c r="A2010" s="167">
        <v>2007</v>
      </c>
      <c r="B2010" s="167" t="s">
        <v>279</v>
      </c>
      <c r="C2010" s="167">
        <v>365</v>
      </c>
      <c r="D2010" s="170">
        <v>68.402500000000003</v>
      </c>
      <c r="E2010" s="74" t="str">
        <f t="shared" si="123"/>
        <v>Unison Network Ltd</v>
      </c>
      <c r="F2010" s="74" t="str">
        <f t="shared" si="124"/>
        <v>Rotorua District</v>
      </c>
      <c r="G2010" s="74" t="str">
        <f t="shared" si="125"/>
        <v>BOP</v>
      </c>
      <c r="I2010" s="74" t="str">
        <f t="shared" si="126"/>
        <v>Bay of Plenty</v>
      </c>
      <c r="J2010" s="74" t="str">
        <f t="shared" si="127"/>
        <v>Unison</v>
      </c>
    </row>
    <row r="2011" spans="1:10" s="74" customFormat="1">
      <c r="A2011" s="167">
        <v>2008</v>
      </c>
      <c r="B2011" s="167" t="s">
        <v>279</v>
      </c>
      <c r="C2011" s="167">
        <v>366</v>
      </c>
      <c r="D2011" s="170">
        <v>67.719949999999997</v>
      </c>
      <c r="E2011" s="74" t="str">
        <f t="shared" ref="E2011:E2074" si="128">IF(ISNA(VLOOKUP(B2011,$A$338:$D$525,4,FALSE)),"NOTFOUND",VLOOKUP(B2011,$A$338:$D$525,4,FALSE))</f>
        <v>Unison Network Ltd</v>
      </c>
      <c r="F2011" s="74" t="str">
        <f t="shared" si="124"/>
        <v>Rotorua District</v>
      </c>
      <c r="G2011" s="74" t="str">
        <f t="shared" si="125"/>
        <v>BOP</v>
      </c>
      <c r="I2011" s="74" t="str">
        <f t="shared" si="126"/>
        <v>Bay of Plenty</v>
      </c>
      <c r="J2011" s="74" t="str">
        <f t="shared" si="127"/>
        <v>Unison</v>
      </c>
    </row>
    <row r="2012" spans="1:10" s="74" customFormat="1">
      <c r="A2012" s="167">
        <v>2009</v>
      </c>
      <c r="B2012" s="167" t="s">
        <v>279</v>
      </c>
      <c r="C2012" s="167">
        <v>365</v>
      </c>
      <c r="D2012" s="170">
        <v>68.436449999999994</v>
      </c>
      <c r="E2012" s="74" t="str">
        <f t="shared" si="128"/>
        <v>Unison Network Ltd</v>
      </c>
      <c r="F2012" s="74" t="str">
        <f t="shared" si="124"/>
        <v>Rotorua District</v>
      </c>
      <c r="G2012" s="74" t="str">
        <f t="shared" si="125"/>
        <v>BOP</v>
      </c>
      <c r="I2012" s="74" t="str">
        <f t="shared" si="126"/>
        <v>Bay of Plenty</v>
      </c>
      <c r="J2012" s="74" t="str">
        <f t="shared" si="127"/>
        <v>Unison</v>
      </c>
    </row>
    <row r="2013" spans="1:10" s="74" customFormat="1">
      <c r="A2013" s="167">
        <v>2010</v>
      </c>
      <c r="B2013" s="167" t="s">
        <v>279</v>
      </c>
      <c r="C2013" s="167">
        <v>365</v>
      </c>
      <c r="D2013" s="170">
        <v>69.398849999999996</v>
      </c>
      <c r="E2013" s="74" t="str">
        <f t="shared" si="128"/>
        <v>Unison Network Ltd</v>
      </c>
      <c r="F2013" s="74" t="str">
        <f t="shared" si="124"/>
        <v>Rotorua District</v>
      </c>
      <c r="G2013" s="74" t="str">
        <f t="shared" si="125"/>
        <v>BOP</v>
      </c>
      <c r="I2013" s="74" t="str">
        <f t="shared" si="126"/>
        <v>Bay of Plenty</v>
      </c>
      <c r="J2013" s="74" t="str">
        <f t="shared" si="127"/>
        <v>Unison</v>
      </c>
    </row>
    <row r="2014" spans="1:10" s="74" customFormat="1">
      <c r="A2014" s="167">
        <v>2011</v>
      </c>
      <c r="B2014" s="167" t="s">
        <v>279</v>
      </c>
      <c r="C2014" s="167">
        <v>181</v>
      </c>
      <c r="D2014" s="170">
        <v>32.363349999999997</v>
      </c>
      <c r="E2014" s="74" t="str">
        <f t="shared" si="128"/>
        <v>Unison Network Ltd</v>
      </c>
      <c r="F2014" s="74" t="str">
        <f t="shared" si="124"/>
        <v>Rotorua District</v>
      </c>
      <c r="G2014" s="74" t="str">
        <f t="shared" si="125"/>
        <v>BOP</v>
      </c>
      <c r="I2014" s="74" t="str">
        <f t="shared" si="126"/>
        <v>Bay of Plenty</v>
      </c>
      <c r="J2014" s="74" t="str">
        <f t="shared" si="127"/>
        <v>Unison</v>
      </c>
    </row>
    <row r="2015" spans="1:10" s="74" customFormat="1">
      <c r="A2015" s="167">
        <v>2000</v>
      </c>
      <c r="B2015" s="167" t="s">
        <v>280</v>
      </c>
      <c r="C2015" s="167">
        <v>366</v>
      </c>
      <c r="D2015" s="170">
        <v>450.31455</v>
      </c>
      <c r="E2015" s="74" t="str">
        <f t="shared" si="128"/>
        <v>Vector Limited</v>
      </c>
      <c r="F2015" s="74" t="str">
        <f t="shared" si="124"/>
        <v>Manukau City</v>
      </c>
      <c r="G2015" s="74" t="str">
        <f t="shared" si="125"/>
        <v>Auckland</v>
      </c>
      <c r="I2015" s="74" t="str">
        <f t="shared" si="126"/>
        <v>Auckland</v>
      </c>
      <c r="J2015" s="74" t="str">
        <f t="shared" si="127"/>
        <v>Vector</v>
      </c>
    </row>
    <row r="2016" spans="1:10" s="74" customFormat="1">
      <c r="A2016" s="167">
        <v>2001</v>
      </c>
      <c r="B2016" s="167" t="s">
        <v>280</v>
      </c>
      <c r="C2016" s="167">
        <v>365</v>
      </c>
      <c r="D2016" s="170">
        <v>497.3349</v>
      </c>
      <c r="E2016" s="74" t="str">
        <f t="shared" si="128"/>
        <v>Vector Limited</v>
      </c>
      <c r="F2016" s="74" t="str">
        <f t="shared" si="124"/>
        <v>Manukau City</v>
      </c>
      <c r="G2016" s="74" t="str">
        <f t="shared" si="125"/>
        <v>Auckland</v>
      </c>
      <c r="I2016" s="74" t="str">
        <f t="shared" si="126"/>
        <v>Auckland</v>
      </c>
      <c r="J2016" s="74" t="str">
        <f t="shared" si="127"/>
        <v>Vector</v>
      </c>
    </row>
    <row r="2017" spans="1:10" s="74" customFormat="1">
      <c r="A2017" s="167">
        <v>2002</v>
      </c>
      <c r="B2017" s="167" t="s">
        <v>280</v>
      </c>
      <c r="C2017" s="167">
        <v>365</v>
      </c>
      <c r="D2017" s="170">
        <v>531.21789999999999</v>
      </c>
      <c r="E2017" s="74" t="str">
        <f t="shared" si="128"/>
        <v>Vector Limited</v>
      </c>
      <c r="F2017" s="74" t="str">
        <f t="shared" si="124"/>
        <v>Manukau City</v>
      </c>
      <c r="G2017" s="74" t="str">
        <f t="shared" si="125"/>
        <v>Auckland</v>
      </c>
      <c r="I2017" s="74" t="str">
        <f t="shared" si="126"/>
        <v>Auckland</v>
      </c>
      <c r="J2017" s="74" t="str">
        <f t="shared" si="127"/>
        <v>Vector</v>
      </c>
    </row>
    <row r="2018" spans="1:10" s="74" customFormat="1">
      <c r="A2018" s="167">
        <v>2003</v>
      </c>
      <c r="B2018" s="167" t="s">
        <v>280</v>
      </c>
      <c r="C2018" s="167">
        <v>365</v>
      </c>
      <c r="D2018" s="170">
        <v>546.8057</v>
      </c>
      <c r="E2018" s="74" t="str">
        <f t="shared" si="128"/>
        <v>Vector Limited</v>
      </c>
      <c r="F2018" s="74" t="str">
        <f t="shared" si="124"/>
        <v>Manukau City</v>
      </c>
      <c r="G2018" s="74" t="str">
        <f t="shared" si="125"/>
        <v>Auckland</v>
      </c>
      <c r="I2018" s="74" t="str">
        <f t="shared" si="126"/>
        <v>Auckland</v>
      </c>
      <c r="J2018" s="74" t="str">
        <f t="shared" si="127"/>
        <v>Vector</v>
      </c>
    </row>
    <row r="2019" spans="1:10" s="74" customFormat="1">
      <c r="A2019" s="167">
        <v>2004</v>
      </c>
      <c r="B2019" s="167" t="s">
        <v>280</v>
      </c>
      <c r="C2019" s="167">
        <v>366</v>
      </c>
      <c r="D2019" s="170">
        <v>582.24945000000002</v>
      </c>
      <c r="E2019" s="74" t="str">
        <f t="shared" si="128"/>
        <v>Vector Limited</v>
      </c>
      <c r="F2019" s="74" t="str">
        <f t="shared" si="124"/>
        <v>Manukau City</v>
      </c>
      <c r="G2019" s="74" t="str">
        <f t="shared" si="125"/>
        <v>Auckland</v>
      </c>
      <c r="I2019" s="74" t="str">
        <f t="shared" si="126"/>
        <v>Auckland</v>
      </c>
      <c r="J2019" s="74" t="str">
        <f t="shared" si="127"/>
        <v>Vector</v>
      </c>
    </row>
    <row r="2020" spans="1:10" s="74" customFormat="1">
      <c r="A2020" s="167">
        <v>2005</v>
      </c>
      <c r="B2020" s="167" t="s">
        <v>280</v>
      </c>
      <c r="C2020" s="167">
        <v>365</v>
      </c>
      <c r="D2020" s="170">
        <v>595.21095000000003</v>
      </c>
      <c r="E2020" s="74" t="str">
        <f t="shared" si="128"/>
        <v>Vector Limited</v>
      </c>
      <c r="F2020" s="74" t="str">
        <f t="shared" si="124"/>
        <v>Manukau City</v>
      </c>
      <c r="G2020" s="74" t="str">
        <f t="shared" si="125"/>
        <v>Auckland</v>
      </c>
      <c r="I2020" s="74" t="str">
        <f t="shared" si="126"/>
        <v>Auckland</v>
      </c>
      <c r="J2020" s="74" t="str">
        <f t="shared" si="127"/>
        <v>Vector</v>
      </c>
    </row>
    <row r="2021" spans="1:10" s="74" customFormat="1">
      <c r="A2021" s="167">
        <v>2006</v>
      </c>
      <c r="B2021" s="167" t="s">
        <v>280</v>
      </c>
      <c r="C2021" s="167">
        <v>365</v>
      </c>
      <c r="D2021" s="170">
        <v>630.10694999999998</v>
      </c>
      <c r="E2021" s="74" t="str">
        <f t="shared" si="128"/>
        <v>Vector Limited</v>
      </c>
      <c r="F2021" s="74" t="str">
        <f t="shared" si="124"/>
        <v>Manukau City</v>
      </c>
      <c r="G2021" s="74" t="str">
        <f t="shared" si="125"/>
        <v>Auckland</v>
      </c>
      <c r="I2021" s="74" t="str">
        <f t="shared" si="126"/>
        <v>Auckland</v>
      </c>
      <c r="J2021" s="74" t="str">
        <f t="shared" si="127"/>
        <v>Vector</v>
      </c>
    </row>
    <row r="2022" spans="1:10" s="74" customFormat="1">
      <c r="A2022" s="167">
        <v>2007</v>
      </c>
      <c r="B2022" s="167" t="s">
        <v>280</v>
      </c>
      <c r="C2022" s="167">
        <v>365</v>
      </c>
      <c r="D2022" s="170">
        <v>620.65255000000002</v>
      </c>
      <c r="E2022" s="74" t="str">
        <f t="shared" si="128"/>
        <v>Vector Limited</v>
      </c>
      <c r="F2022" s="74" t="str">
        <f t="shared" si="124"/>
        <v>Manukau City</v>
      </c>
      <c r="G2022" s="74" t="str">
        <f t="shared" si="125"/>
        <v>Auckland</v>
      </c>
      <c r="I2022" s="74" t="str">
        <f t="shared" si="126"/>
        <v>Auckland</v>
      </c>
      <c r="J2022" s="74" t="str">
        <f t="shared" si="127"/>
        <v>Vector</v>
      </c>
    </row>
    <row r="2023" spans="1:10" s="74" customFormat="1">
      <c r="A2023" s="167">
        <v>2008</v>
      </c>
      <c r="B2023" s="167" t="s">
        <v>280</v>
      </c>
      <c r="C2023" s="167">
        <v>366</v>
      </c>
      <c r="D2023" s="170">
        <v>610.61995000000002</v>
      </c>
      <c r="E2023" s="74" t="str">
        <f t="shared" si="128"/>
        <v>Vector Limited</v>
      </c>
      <c r="F2023" s="74" t="str">
        <f t="shared" si="124"/>
        <v>Manukau City</v>
      </c>
      <c r="G2023" s="74" t="str">
        <f t="shared" si="125"/>
        <v>Auckland</v>
      </c>
      <c r="I2023" s="74" t="str">
        <f t="shared" si="126"/>
        <v>Auckland</v>
      </c>
      <c r="J2023" s="74" t="str">
        <f t="shared" si="127"/>
        <v>Vector</v>
      </c>
    </row>
    <row r="2024" spans="1:10" s="74" customFormat="1">
      <c r="A2024" s="167">
        <v>2009</v>
      </c>
      <c r="B2024" s="167" t="s">
        <v>280</v>
      </c>
      <c r="C2024" s="167">
        <v>365</v>
      </c>
      <c r="D2024" s="170">
        <v>612.05520000000001</v>
      </c>
      <c r="E2024" s="74" t="str">
        <f t="shared" si="128"/>
        <v>Vector Limited</v>
      </c>
      <c r="F2024" s="74" t="str">
        <f t="shared" ref="F2024:F2087" si="129">IF(ISNA(VLOOKUP(B2024,$A$338:$D$525,2,FALSE)),"NOTFOUND",VLOOKUP(B2024,$A$338:$D$525,2,FALSE))</f>
        <v>Manukau City</v>
      </c>
      <c r="G2024" s="74" t="str">
        <f t="shared" ref="G2024:G2087" si="130">IF(ISNA(VLOOKUP(B2024,$A$338:$D$525,3,FALSE)),"NOTFOUND",VLOOKUP(B2024,$A$338:$D$525,3,FALSE))</f>
        <v>Auckland</v>
      </c>
      <c r="I2024" s="74" t="str">
        <f t="shared" ref="I2024:I2087" si="131">IF(ISNA(VLOOKUP(B2024,$A$338:$E$525,5,FALSE)),"NOTFOUND",(VLOOKUP(B2024,$A$338:$E$525,5,FALSE)))</f>
        <v>Auckland</v>
      </c>
      <c r="J2024" s="74" t="str">
        <f t="shared" ref="J2024:J2087" si="132">IF(ISNA(VLOOKUP(E2024,$A$528:$B$545,2,FALSE)),"NOTFOUND",VLOOKUP(E2024,$A$528:$B$545,2,FALSE))</f>
        <v>Vector</v>
      </c>
    </row>
    <row r="2025" spans="1:10" s="74" customFormat="1">
      <c r="A2025" s="167">
        <v>2010</v>
      </c>
      <c r="B2025" s="167" t="s">
        <v>280</v>
      </c>
      <c r="C2025" s="167">
        <v>365</v>
      </c>
      <c r="D2025" s="170">
        <v>603.98670000000004</v>
      </c>
      <c r="E2025" s="74" t="str">
        <f t="shared" si="128"/>
        <v>Vector Limited</v>
      </c>
      <c r="F2025" s="74" t="str">
        <f t="shared" si="129"/>
        <v>Manukau City</v>
      </c>
      <c r="G2025" s="74" t="str">
        <f t="shared" si="130"/>
        <v>Auckland</v>
      </c>
      <c r="I2025" s="74" t="str">
        <f t="shared" si="131"/>
        <v>Auckland</v>
      </c>
      <c r="J2025" s="74" t="str">
        <f t="shared" si="132"/>
        <v>Vector</v>
      </c>
    </row>
    <row r="2026" spans="1:10" s="74" customFormat="1">
      <c r="A2026" s="167">
        <v>2011</v>
      </c>
      <c r="B2026" s="167" t="s">
        <v>280</v>
      </c>
      <c r="C2026" s="167">
        <v>181</v>
      </c>
      <c r="D2026" s="170">
        <v>289.37245000000001</v>
      </c>
      <c r="E2026" s="74" t="str">
        <f t="shared" si="128"/>
        <v>Vector Limited</v>
      </c>
      <c r="F2026" s="74" t="str">
        <f t="shared" si="129"/>
        <v>Manukau City</v>
      </c>
      <c r="G2026" s="74" t="str">
        <f t="shared" si="130"/>
        <v>Auckland</v>
      </c>
      <c r="I2026" s="74" t="str">
        <f t="shared" si="131"/>
        <v>Auckland</v>
      </c>
      <c r="J2026" s="74" t="str">
        <f t="shared" si="132"/>
        <v>Vector</v>
      </c>
    </row>
    <row r="2027" spans="1:10" s="74" customFormat="1">
      <c r="A2027" s="167">
        <v>2000</v>
      </c>
      <c r="B2027" s="167" t="s">
        <v>281</v>
      </c>
      <c r="C2027" s="167">
        <v>366</v>
      </c>
      <c r="D2027" s="170">
        <v>29.427800000000001</v>
      </c>
      <c r="E2027" s="74" t="str">
        <f t="shared" si="128"/>
        <v>Otago Power Ltd</v>
      </c>
      <c r="F2027" s="74" t="str">
        <f t="shared" si="129"/>
        <v>Waitaki District</v>
      </c>
      <c r="G2027" s="74" t="str">
        <f t="shared" si="130"/>
        <v>Otago Southland</v>
      </c>
      <c r="I2027" s="74" t="str">
        <f t="shared" si="131"/>
        <v>Otago</v>
      </c>
      <c r="J2027" s="74" t="str">
        <f t="shared" si="132"/>
        <v xml:space="preserve">OtagoNet </v>
      </c>
    </row>
    <row r="2028" spans="1:10" s="74" customFormat="1">
      <c r="A2028" s="167">
        <v>2001</v>
      </c>
      <c r="B2028" s="167" t="s">
        <v>281</v>
      </c>
      <c r="C2028" s="167">
        <v>365</v>
      </c>
      <c r="D2028" s="170">
        <v>28.75665</v>
      </c>
      <c r="E2028" s="74" t="str">
        <f t="shared" si="128"/>
        <v>Otago Power Ltd</v>
      </c>
      <c r="F2028" s="74" t="str">
        <f t="shared" si="129"/>
        <v>Waitaki District</v>
      </c>
      <c r="G2028" s="74" t="str">
        <f t="shared" si="130"/>
        <v>Otago Southland</v>
      </c>
      <c r="I2028" s="74" t="str">
        <f t="shared" si="131"/>
        <v>Otago</v>
      </c>
      <c r="J2028" s="74" t="str">
        <f t="shared" si="132"/>
        <v xml:space="preserve">OtagoNet </v>
      </c>
    </row>
    <row r="2029" spans="1:10" s="74" customFormat="1">
      <c r="A2029" s="167">
        <v>2002</v>
      </c>
      <c r="B2029" s="167" t="s">
        <v>281</v>
      </c>
      <c r="C2029" s="167">
        <v>365</v>
      </c>
      <c r="D2029" s="170">
        <v>30.019200000000001</v>
      </c>
      <c r="E2029" s="74" t="str">
        <f t="shared" si="128"/>
        <v>Otago Power Ltd</v>
      </c>
      <c r="F2029" s="74" t="str">
        <f t="shared" si="129"/>
        <v>Waitaki District</v>
      </c>
      <c r="G2029" s="74" t="str">
        <f t="shared" si="130"/>
        <v>Otago Southland</v>
      </c>
      <c r="I2029" s="74" t="str">
        <f t="shared" si="131"/>
        <v>Otago</v>
      </c>
      <c r="J2029" s="74" t="str">
        <f t="shared" si="132"/>
        <v xml:space="preserve">OtagoNet </v>
      </c>
    </row>
    <row r="2030" spans="1:10" s="74" customFormat="1">
      <c r="A2030" s="167">
        <v>2003</v>
      </c>
      <c r="B2030" s="167" t="s">
        <v>281</v>
      </c>
      <c r="C2030" s="167">
        <v>365</v>
      </c>
      <c r="D2030" s="170">
        <v>29.845099999999999</v>
      </c>
      <c r="E2030" s="74" t="str">
        <f t="shared" si="128"/>
        <v>Otago Power Ltd</v>
      </c>
      <c r="F2030" s="74" t="str">
        <f t="shared" si="129"/>
        <v>Waitaki District</v>
      </c>
      <c r="G2030" s="74" t="str">
        <f t="shared" si="130"/>
        <v>Otago Southland</v>
      </c>
      <c r="I2030" s="74" t="str">
        <f t="shared" si="131"/>
        <v>Otago</v>
      </c>
      <c r="J2030" s="74" t="str">
        <f t="shared" si="132"/>
        <v xml:space="preserve">OtagoNet </v>
      </c>
    </row>
    <row r="2031" spans="1:10" s="74" customFormat="1">
      <c r="A2031" s="167">
        <v>2004</v>
      </c>
      <c r="B2031" s="167" t="s">
        <v>281</v>
      </c>
      <c r="C2031" s="167">
        <v>366</v>
      </c>
      <c r="D2031" s="170">
        <v>30.7089</v>
      </c>
      <c r="E2031" s="74" t="str">
        <f t="shared" si="128"/>
        <v>Otago Power Ltd</v>
      </c>
      <c r="F2031" s="74" t="str">
        <f t="shared" si="129"/>
        <v>Waitaki District</v>
      </c>
      <c r="G2031" s="74" t="str">
        <f t="shared" si="130"/>
        <v>Otago Southland</v>
      </c>
      <c r="I2031" s="74" t="str">
        <f t="shared" si="131"/>
        <v>Otago</v>
      </c>
      <c r="J2031" s="74" t="str">
        <f t="shared" si="132"/>
        <v xml:space="preserve">OtagoNet </v>
      </c>
    </row>
    <row r="2032" spans="1:10" s="74" customFormat="1">
      <c r="A2032" s="167">
        <v>2005</v>
      </c>
      <c r="B2032" s="167" t="s">
        <v>281</v>
      </c>
      <c r="C2032" s="167">
        <v>365</v>
      </c>
      <c r="D2032" s="170">
        <v>30.366399999999999</v>
      </c>
      <c r="E2032" s="74" t="str">
        <f t="shared" si="128"/>
        <v>Otago Power Ltd</v>
      </c>
      <c r="F2032" s="74" t="str">
        <f t="shared" si="129"/>
        <v>Waitaki District</v>
      </c>
      <c r="G2032" s="74" t="str">
        <f t="shared" si="130"/>
        <v>Otago Southland</v>
      </c>
      <c r="I2032" s="74" t="str">
        <f t="shared" si="131"/>
        <v>Otago</v>
      </c>
      <c r="J2032" s="74" t="str">
        <f t="shared" si="132"/>
        <v xml:space="preserve">OtagoNet </v>
      </c>
    </row>
    <row r="2033" spans="1:10" s="74" customFormat="1">
      <c r="A2033" s="167">
        <v>2006</v>
      </c>
      <c r="B2033" s="167" t="s">
        <v>281</v>
      </c>
      <c r="C2033" s="167">
        <v>365</v>
      </c>
      <c r="D2033" s="170">
        <v>29.923999999999999</v>
      </c>
      <c r="E2033" s="74" t="str">
        <f t="shared" si="128"/>
        <v>Otago Power Ltd</v>
      </c>
      <c r="F2033" s="74" t="str">
        <f t="shared" si="129"/>
        <v>Waitaki District</v>
      </c>
      <c r="G2033" s="74" t="str">
        <f t="shared" si="130"/>
        <v>Otago Southland</v>
      </c>
      <c r="I2033" s="74" t="str">
        <f t="shared" si="131"/>
        <v>Otago</v>
      </c>
      <c r="J2033" s="74" t="str">
        <f t="shared" si="132"/>
        <v xml:space="preserve">OtagoNet </v>
      </c>
    </row>
    <row r="2034" spans="1:10" s="74" customFormat="1">
      <c r="A2034" s="167">
        <v>2007</v>
      </c>
      <c r="B2034" s="167" t="s">
        <v>281</v>
      </c>
      <c r="C2034" s="167">
        <v>365</v>
      </c>
      <c r="D2034" s="170">
        <v>34.537550000000003</v>
      </c>
      <c r="E2034" s="74" t="str">
        <f t="shared" si="128"/>
        <v>Otago Power Ltd</v>
      </c>
      <c r="F2034" s="74" t="str">
        <f t="shared" si="129"/>
        <v>Waitaki District</v>
      </c>
      <c r="G2034" s="74" t="str">
        <f t="shared" si="130"/>
        <v>Otago Southland</v>
      </c>
      <c r="I2034" s="74" t="str">
        <f t="shared" si="131"/>
        <v>Otago</v>
      </c>
      <c r="J2034" s="74" t="str">
        <f t="shared" si="132"/>
        <v xml:space="preserve">OtagoNet </v>
      </c>
    </row>
    <row r="2035" spans="1:10" s="74" customFormat="1">
      <c r="A2035" s="167">
        <v>2008</v>
      </c>
      <c r="B2035" s="167" t="s">
        <v>281</v>
      </c>
      <c r="C2035" s="167">
        <v>366</v>
      </c>
      <c r="D2035" s="170">
        <v>43.346499999999999</v>
      </c>
      <c r="E2035" s="74" t="str">
        <f t="shared" si="128"/>
        <v>Otago Power Ltd</v>
      </c>
      <c r="F2035" s="74" t="str">
        <f t="shared" si="129"/>
        <v>Waitaki District</v>
      </c>
      <c r="G2035" s="74" t="str">
        <f t="shared" si="130"/>
        <v>Otago Southland</v>
      </c>
      <c r="I2035" s="74" t="str">
        <f t="shared" si="131"/>
        <v>Otago</v>
      </c>
      <c r="J2035" s="74" t="str">
        <f t="shared" si="132"/>
        <v xml:space="preserve">OtagoNet </v>
      </c>
    </row>
    <row r="2036" spans="1:10" s="74" customFormat="1">
      <c r="A2036" s="167">
        <v>2009</v>
      </c>
      <c r="B2036" s="167" t="s">
        <v>281</v>
      </c>
      <c r="C2036" s="167">
        <v>365</v>
      </c>
      <c r="D2036" s="170">
        <v>46.601349999999996</v>
      </c>
      <c r="E2036" s="74" t="str">
        <f t="shared" si="128"/>
        <v>Otago Power Ltd</v>
      </c>
      <c r="F2036" s="74" t="str">
        <f t="shared" si="129"/>
        <v>Waitaki District</v>
      </c>
      <c r="G2036" s="74" t="str">
        <f t="shared" si="130"/>
        <v>Otago Southland</v>
      </c>
      <c r="I2036" s="74" t="str">
        <f t="shared" si="131"/>
        <v>Otago</v>
      </c>
      <c r="J2036" s="74" t="str">
        <f t="shared" si="132"/>
        <v xml:space="preserve">OtagoNet </v>
      </c>
    </row>
    <row r="2037" spans="1:10" s="74" customFormat="1">
      <c r="A2037" s="167">
        <v>2010</v>
      </c>
      <c r="B2037" s="167" t="s">
        <v>281</v>
      </c>
      <c r="C2037" s="167">
        <v>365</v>
      </c>
      <c r="D2037" s="170">
        <v>47.785299999999999</v>
      </c>
      <c r="E2037" s="74" t="str">
        <f t="shared" si="128"/>
        <v>Otago Power Ltd</v>
      </c>
      <c r="F2037" s="74" t="str">
        <f t="shared" si="129"/>
        <v>Waitaki District</v>
      </c>
      <c r="G2037" s="74" t="str">
        <f t="shared" si="130"/>
        <v>Otago Southland</v>
      </c>
      <c r="I2037" s="74" t="str">
        <f t="shared" si="131"/>
        <v>Otago</v>
      </c>
      <c r="J2037" s="74" t="str">
        <f t="shared" si="132"/>
        <v xml:space="preserve">OtagoNet </v>
      </c>
    </row>
    <row r="2038" spans="1:10" s="74" customFormat="1">
      <c r="A2038" s="167">
        <v>2011</v>
      </c>
      <c r="B2038" s="167" t="s">
        <v>281</v>
      </c>
      <c r="C2038" s="167">
        <v>181</v>
      </c>
      <c r="D2038" s="170">
        <v>22.722750000000001</v>
      </c>
      <c r="E2038" s="74" t="str">
        <f t="shared" si="128"/>
        <v>Otago Power Ltd</v>
      </c>
      <c r="F2038" s="74" t="str">
        <f t="shared" si="129"/>
        <v>Waitaki District</v>
      </c>
      <c r="G2038" s="74" t="str">
        <f t="shared" si="130"/>
        <v>Otago Southland</v>
      </c>
      <c r="I2038" s="74" t="str">
        <f t="shared" si="131"/>
        <v>Otago</v>
      </c>
      <c r="J2038" s="74" t="str">
        <f t="shared" si="132"/>
        <v xml:space="preserve">OtagoNet </v>
      </c>
    </row>
    <row r="2039" spans="1:10" s="74" customFormat="1">
      <c r="A2039" s="167">
        <v>2000</v>
      </c>
      <c r="B2039" s="167" t="s">
        <v>282</v>
      </c>
      <c r="C2039" s="167">
        <v>366</v>
      </c>
      <c r="D2039" s="170">
        <v>287.79829999999998</v>
      </c>
      <c r="E2039" s="74" t="str">
        <f t="shared" si="128"/>
        <v>Orion New Zealand Limited</v>
      </c>
      <c r="F2039" s="74" t="str">
        <f t="shared" si="129"/>
        <v>Christchurch City</v>
      </c>
      <c r="G2039" s="74" t="str">
        <f t="shared" si="130"/>
        <v>Canterbury</v>
      </c>
      <c r="I2039" s="74" t="str">
        <f t="shared" si="131"/>
        <v>Canterbury</v>
      </c>
      <c r="J2039" s="74" t="str">
        <f t="shared" si="132"/>
        <v>Orion</v>
      </c>
    </row>
    <row r="2040" spans="1:10" s="74" customFormat="1">
      <c r="A2040" s="167">
        <v>2001</v>
      </c>
      <c r="B2040" s="167" t="s">
        <v>282</v>
      </c>
      <c r="C2040" s="167">
        <v>365</v>
      </c>
      <c r="D2040" s="170">
        <v>300.29065000000003</v>
      </c>
      <c r="E2040" s="74" t="str">
        <f t="shared" si="128"/>
        <v>Orion New Zealand Limited</v>
      </c>
      <c r="F2040" s="74" t="str">
        <f t="shared" si="129"/>
        <v>Christchurch City</v>
      </c>
      <c r="G2040" s="74" t="str">
        <f t="shared" si="130"/>
        <v>Canterbury</v>
      </c>
      <c r="I2040" s="74" t="str">
        <f t="shared" si="131"/>
        <v>Canterbury</v>
      </c>
      <c r="J2040" s="74" t="str">
        <f t="shared" si="132"/>
        <v>Orion</v>
      </c>
    </row>
    <row r="2041" spans="1:10" s="74" customFormat="1">
      <c r="A2041" s="167">
        <v>2002</v>
      </c>
      <c r="B2041" s="167" t="s">
        <v>282</v>
      </c>
      <c r="C2041" s="167">
        <v>365</v>
      </c>
      <c r="D2041" s="170">
        <v>301.7176</v>
      </c>
      <c r="E2041" s="74" t="str">
        <f t="shared" si="128"/>
        <v>Orion New Zealand Limited</v>
      </c>
      <c r="F2041" s="74" t="str">
        <f t="shared" si="129"/>
        <v>Christchurch City</v>
      </c>
      <c r="G2041" s="74" t="str">
        <f t="shared" si="130"/>
        <v>Canterbury</v>
      </c>
      <c r="I2041" s="74" t="str">
        <f t="shared" si="131"/>
        <v>Canterbury</v>
      </c>
      <c r="J2041" s="74" t="str">
        <f t="shared" si="132"/>
        <v>Orion</v>
      </c>
    </row>
    <row r="2042" spans="1:10" s="74" customFormat="1">
      <c r="A2042" s="167">
        <v>2003</v>
      </c>
      <c r="B2042" s="167" t="s">
        <v>282</v>
      </c>
      <c r="C2042" s="167">
        <v>365</v>
      </c>
      <c r="D2042" s="170">
        <v>304.17845</v>
      </c>
      <c r="E2042" s="74" t="str">
        <f t="shared" si="128"/>
        <v>Orion New Zealand Limited</v>
      </c>
      <c r="F2042" s="74" t="str">
        <f t="shared" si="129"/>
        <v>Christchurch City</v>
      </c>
      <c r="G2042" s="74" t="str">
        <f t="shared" si="130"/>
        <v>Canterbury</v>
      </c>
      <c r="I2042" s="74" t="str">
        <f t="shared" si="131"/>
        <v>Canterbury</v>
      </c>
      <c r="J2042" s="74" t="str">
        <f t="shared" si="132"/>
        <v>Orion</v>
      </c>
    </row>
    <row r="2043" spans="1:10" s="74" customFormat="1">
      <c r="A2043" s="167">
        <v>2004</v>
      </c>
      <c r="B2043" s="167" t="s">
        <v>282</v>
      </c>
      <c r="C2043" s="167">
        <v>366</v>
      </c>
      <c r="D2043" s="170">
        <v>321.04700000000003</v>
      </c>
      <c r="E2043" s="74" t="str">
        <f t="shared" si="128"/>
        <v>Orion New Zealand Limited</v>
      </c>
      <c r="F2043" s="74" t="str">
        <f t="shared" si="129"/>
        <v>Christchurch City</v>
      </c>
      <c r="G2043" s="74" t="str">
        <f t="shared" si="130"/>
        <v>Canterbury</v>
      </c>
      <c r="I2043" s="74" t="str">
        <f t="shared" si="131"/>
        <v>Canterbury</v>
      </c>
      <c r="J2043" s="74" t="str">
        <f t="shared" si="132"/>
        <v>Orion</v>
      </c>
    </row>
    <row r="2044" spans="1:10" s="74" customFormat="1">
      <c r="A2044" s="167">
        <v>2005</v>
      </c>
      <c r="B2044" s="167" t="s">
        <v>282</v>
      </c>
      <c r="C2044" s="167">
        <v>365</v>
      </c>
      <c r="D2044" s="170">
        <v>316.75394999999997</v>
      </c>
      <c r="E2044" s="74" t="str">
        <f t="shared" si="128"/>
        <v>Orion New Zealand Limited</v>
      </c>
      <c r="F2044" s="74" t="str">
        <f t="shared" si="129"/>
        <v>Christchurch City</v>
      </c>
      <c r="G2044" s="74" t="str">
        <f t="shared" si="130"/>
        <v>Canterbury</v>
      </c>
      <c r="I2044" s="74" t="str">
        <f t="shared" si="131"/>
        <v>Canterbury</v>
      </c>
      <c r="J2044" s="74" t="str">
        <f t="shared" si="132"/>
        <v>Orion</v>
      </c>
    </row>
    <row r="2045" spans="1:10" s="74" customFormat="1">
      <c r="A2045" s="167">
        <v>2006</v>
      </c>
      <c r="B2045" s="167" t="s">
        <v>282</v>
      </c>
      <c r="C2045" s="167">
        <v>365</v>
      </c>
      <c r="D2045" s="170">
        <v>330.32245</v>
      </c>
      <c r="E2045" s="74" t="str">
        <f t="shared" si="128"/>
        <v>Orion New Zealand Limited</v>
      </c>
      <c r="F2045" s="74" t="str">
        <f t="shared" si="129"/>
        <v>Christchurch City</v>
      </c>
      <c r="G2045" s="74" t="str">
        <f t="shared" si="130"/>
        <v>Canterbury</v>
      </c>
      <c r="I2045" s="74" t="str">
        <f t="shared" si="131"/>
        <v>Canterbury</v>
      </c>
      <c r="J2045" s="74" t="str">
        <f t="shared" si="132"/>
        <v>Orion</v>
      </c>
    </row>
    <row r="2046" spans="1:10" s="74" customFormat="1">
      <c r="A2046" s="167">
        <v>2007</v>
      </c>
      <c r="B2046" s="167" t="s">
        <v>282</v>
      </c>
      <c r="C2046" s="167">
        <v>365</v>
      </c>
      <c r="D2046" s="170">
        <v>311.17380000000003</v>
      </c>
      <c r="E2046" s="74" t="str">
        <f t="shared" si="128"/>
        <v>Orion New Zealand Limited</v>
      </c>
      <c r="F2046" s="74" t="str">
        <f t="shared" si="129"/>
        <v>Christchurch City</v>
      </c>
      <c r="G2046" s="74" t="str">
        <f t="shared" si="130"/>
        <v>Canterbury</v>
      </c>
      <c r="I2046" s="74" t="str">
        <f t="shared" si="131"/>
        <v>Canterbury</v>
      </c>
      <c r="J2046" s="74" t="str">
        <f t="shared" si="132"/>
        <v>Orion</v>
      </c>
    </row>
    <row r="2047" spans="1:10" s="74" customFormat="1">
      <c r="A2047" s="167">
        <v>2008</v>
      </c>
      <c r="B2047" s="167" t="s">
        <v>282</v>
      </c>
      <c r="C2047" s="167">
        <v>366</v>
      </c>
      <c r="D2047" s="170">
        <v>309.4579</v>
      </c>
      <c r="E2047" s="74" t="str">
        <f t="shared" si="128"/>
        <v>Orion New Zealand Limited</v>
      </c>
      <c r="F2047" s="74" t="str">
        <f t="shared" si="129"/>
        <v>Christchurch City</v>
      </c>
      <c r="G2047" s="74" t="str">
        <f t="shared" si="130"/>
        <v>Canterbury</v>
      </c>
      <c r="I2047" s="74" t="str">
        <f t="shared" si="131"/>
        <v>Canterbury</v>
      </c>
      <c r="J2047" s="74" t="str">
        <f t="shared" si="132"/>
        <v>Orion</v>
      </c>
    </row>
    <row r="2048" spans="1:10" s="74" customFormat="1">
      <c r="A2048" s="167">
        <v>2009</v>
      </c>
      <c r="B2048" s="167" t="s">
        <v>282</v>
      </c>
      <c r="C2048" s="167">
        <v>365</v>
      </c>
      <c r="D2048" s="170">
        <v>289.10919999999999</v>
      </c>
      <c r="E2048" s="74" t="str">
        <f t="shared" si="128"/>
        <v>Orion New Zealand Limited</v>
      </c>
      <c r="F2048" s="74" t="str">
        <f t="shared" si="129"/>
        <v>Christchurch City</v>
      </c>
      <c r="G2048" s="74" t="str">
        <f t="shared" si="130"/>
        <v>Canterbury</v>
      </c>
      <c r="I2048" s="74" t="str">
        <f t="shared" si="131"/>
        <v>Canterbury</v>
      </c>
      <c r="J2048" s="74" t="str">
        <f t="shared" si="132"/>
        <v>Orion</v>
      </c>
    </row>
    <row r="2049" spans="1:10" s="74" customFormat="1">
      <c r="A2049" s="167">
        <v>2010</v>
      </c>
      <c r="B2049" s="167" t="s">
        <v>282</v>
      </c>
      <c r="C2049" s="167">
        <v>365</v>
      </c>
      <c r="D2049" s="170">
        <v>278.02465000000001</v>
      </c>
      <c r="E2049" s="74" t="str">
        <f t="shared" si="128"/>
        <v>Orion New Zealand Limited</v>
      </c>
      <c r="F2049" s="74" t="str">
        <f t="shared" si="129"/>
        <v>Christchurch City</v>
      </c>
      <c r="G2049" s="74" t="str">
        <f t="shared" si="130"/>
        <v>Canterbury</v>
      </c>
      <c r="I2049" s="74" t="str">
        <f t="shared" si="131"/>
        <v>Canterbury</v>
      </c>
      <c r="J2049" s="74" t="str">
        <f t="shared" si="132"/>
        <v>Orion</v>
      </c>
    </row>
    <row r="2050" spans="1:10" s="74" customFormat="1">
      <c r="A2050" s="167">
        <v>2011</v>
      </c>
      <c r="B2050" s="167" t="s">
        <v>282</v>
      </c>
      <c r="C2050" s="167">
        <v>181</v>
      </c>
      <c r="D2050" s="170">
        <v>136.2756</v>
      </c>
      <c r="E2050" s="74" t="str">
        <f t="shared" si="128"/>
        <v>Orion New Zealand Limited</v>
      </c>
      <c r="F2050" s="74" t="str">
        <f t="shared" si="129"/>
        <v>Christchurch City</v>
      </c>
      <c r="G2050" s="74" t="str">
        <f t="shared" si="130"/>
        <v>Canterbury</v>
      </c>
      <c r="I2050" s="74" t="str">
        <f t="shared" si="131"/>
        <v>Canterbury</v>
      </c>
      <c r="J2050" s="74" t="str">
        <f t="shared" si="132"/>
        <v>Orion</v>
      </c>
    </row>
    <row r="2051" spans="1:10" s="74" customFormat="1">
      <c r="A2051" s="167">
        <v>2000</v>
      </c>
      <c r="B2051" s="167" t="s">
        <v>283</v>
      </c>
      <c r="C2051" s="167">
        <v>366</v>
      </c>
      <c r="D2051" s="170">
        <v>111.9766</v>
      </c>
      <c r="E2051" s="74" t="str">
        <f t="shared" si="128"/>
        <v>Orion New Zealand Limited</v>
      </c>
      <c r="F2051" s="74" t="str">
        <f t="shared" si="129"/>
        <v>Christchurch City</v>
      </c>
      <c r="G2051" s="74" t="str">
        <f t="shared" si="130"/>
        <v>Canterbury</v>
      </c>
      <c r="I2051" s="74" t="str">
        <f t="shared" si="131"/>
        <v>Canterbury</v>
      </c>
      <c r="J2051" s="74" t="str">
        <f t="shared" si="132"/>
        <v>Orion</v>
      </c>
    </row>
    <row r="2052" spans="1:10" s="74" customFormat="1">
      <c r="A2052" s="167">
        <v>2001</v>
      </c>
      <c r="B2052" s="167" t="s">
        <v>283</v>
      </c>
      <c r="C2052" s="167">
        <v>365</v>
      </c>
      <c r="D2052" s="170">
        <v>117.61715</v>
      </c>
      <c r="E2052" s="74" t="str">
        <f t="shared" si="128"/>
        <v>Orion New Zealand Limited</v>
      </c>
      <c r="F2052" s="74" t="str">
        <f t="shared" si="129"/>
        <v>Christchurch City</v>
      </c>
      <c r="G2052" s="74" t="str">
        <f t="shared" si="130"/>
        <v>Canterbury</v>
      </c>
      <c r="I2052" s="74" t="str">
        <f t="shared" si="131"/>
        <v>Canterbury</v>
      </c>
      <c r="J2052" s="74" t="str">
        <f t="shared" si="132"/>
        <v>Orion</v>
      </c>
    </row>
    <row r="2053" spans="1:10" s="74" customFormat="1">
      <c r="A2053" s="167">
        <v>2002</v>
      </c>
      <c r="B2053" s="167" t="s">
        <v>283</v>
      </c>
      <c r="C2053" s="167">
        <v>365</v>
      </c>
      <c r="D2053" s="170">
        <v>141.56620000000001</v>
      </c>
      <c r="E2053" s="74" t="str">
        <f t="shared" si="128"/>
        <v>Orion New Zealand Limited</v>
      </c>
      <c r="F2053" s="74" t="str">
        <f t="shared" si="129"/>
        <v>Christchurch City</v>
      </c>
      <c r="G2053" s="74" t="str">
        <f t="shared" si="130"/>
        <v>Canterbury</v>
      </c>
      <c r="I2053" s="74" t="str">
        <f t="shared" si="131"/>
        <v>Canterbury</v>
      </c>
      <c r="J2053" s="74" t="str">
        <f t="shared" si="132"/>
        <v>Orion</v>
      </c>
    </row>
    <row r="2054" spans="1:10" s="74" customFormat="1">
      <c r="A2054" s="167">
        <v>2003</v>
      </c>
      <c r="B2054" s="167" t="s">
        <v>283</v>
      </c>
      <c r="C2054" s="167">
        <v>365</v>
      </c>
      <c r="D2054" s="170">
        <v>157.37629999999999</v>
      </c>
      <c r="E2054" s="74" t="str">
        <f t="shared" si="128"/>
        <v>Orion New Zealand Limited</v>
      </c>
      <c r="F2054" s="74" t="str">
        <f t="shared" si="129"/>
        <v>Christchurch City</v>
      </c>
      <c r="G2054" s="74" t="str">
        <f t="shared" si="130"/>
        <v>Canterbury</v>
      </c>
      <c r="I2054" s="74" t="str">
        <f t="shared" si="131"/>
        <v>Canterbury</v>
      </c>
      <c r="J2054" s="74" t="str">
        <f t="shared" si="132"/>
        <v>Orion</v>
      </c>
    </row>
    <row r="2055" spans="1:10" s="74" customFormat="1">
      <c r="A2055" s="167">
        <v>2004</v>
      </c>
      <c r="B2055" s="167" t="s">
        <v>283</v>
      </c>
      <c r="C2055" s="167">
        <v>366</v>
      </c>
      <c r="D2055" s="170">
        <v>160.1328</v>
      </c>
      <c r="E2055" s="74" t="str">
        <f t="shared" si="128"/>
        <v>Orion New Zealand Limited</v>
      </c>
      <c r="F2055" s="74" t="str">
        <f t="shared" si="129"/>
        <v>Christchurch City</v>
      </c>
      <c r="G2055" s="74" t="str">
        <f t="shared" si="130"/>
        <v>Canterbury</v>
      </c>
      <c r="I2055" s="74" t="str">
        <f t="shared" si="131"/>
        <v>Canterbury</v>
      </c>
      <c r="J2055" s="74" t="str">
        <f t="shared" si="132"/>
        <v>Orion</v>
      </c>
    </row>
    <row r="2056" spans="1:10" s="74" customFormat="1">
      <c r="A2056" s="167">
        <v>2005</v>
      </c>
      <c r="B2056" s="167" t="s">
        <v>283</v>
      </c>
      <c r="C2056" s="167">
        <v>365</v>
      </c>
      <c r="D2056" s="170">
        <v>167.0909</v>
      </c>
      <c r="E2056" s="74" t="str">
        <f t="shared" si="128"/>
        <v>Orion New Zealand Limited</v>
      </c>
      <c r="F2056" s="74" t="str">
        <f t="shared" si="129"/>
        <v>Christchurch City</v>
      </c>
      <c r="G2056" s="74" t="str">
        <f t="shared" si="130"/>
        <v>Canterbury</v>
      </c>
      <c r="I2056" s="74" t="str">
        <f t="shared" si="131"/>
        <v>Canterbury</v>
      </c>
      <c r="J2056" s="74" t="str">
        <f t="shared" si="132"/>
        <v>Orion</v>
      </c>
    </row>
    <row r="2057" spans="1:10" s="74" customFormat="1">
      <c r="A2057" s="167">
        <v>2006</v>
      </c>
      <c r="B2057" s="167" t="s">
        <v>283</v>
      </c>
      <c r="C2057" s="167">
        <v>365</v>
      </c>
      <c r="D2057" s="170">
        <v>162.52555000000001</v>
      </c>
      <c r="E2057" s="74" t="str">
        <f t="shared" si="128"/>
        <v>Orion New Zealand Limited</v>
      </c>
      <c r="F2057" s="74" t="str">
        <f t="shared" si="129"/>
        <v>Christchurch City</v>
      </c>
      <c r="G2057" s="74" t="str">
        <f t="shared" si="130"/>
        <v>Canterbury</v>
      </c>
      <c r="I2057" s="74" t="str">
        <f t="shared" si="131"/>
        <v>Canterbury</v>
      </c>
      <c r="J2057" s="74" t="str">
        <f t="shared" si="132"/>
        <v>Orion</v>
      </c>
    </row>
    <row r="2058" spans="1:10" s="74" customFormat="1">
      <c r="A2058" s="167">
        <v>2007</v>
      </c>
      <c r="B2058" s="167" t="s">
        <v>283</v>
      </c>
      <c r="C2058" s="167">
        <v>365</v>
      </c>
      <c r="D2058" s="170">
        <v>165.4597</v>
      </c>
      <c r="E2058" s="74" t="str">
        <f t="shared" si="128"/>
        <v>Orion New Zealand Limited</v>
      </c>
      <c r="F2058" s="74" t="str">
        <f t="shared" si="129"/>
        <v>Christchurch City</v>
      </c>
      <c r="G2058" s="74" t="str">
        <f t="shared" si="130"/>
        <v>Canterbury</v>
      </c>
      <c r="I2058" s="74" t="str">
        <f t="shared" si="131"/>
        <v>Canterbury</v>
      </c>
      <c r="J2058" s="74" t="str">
        <f t="shared" si="132"/>
        <v>Orion</v>
      </c>
    </row>
    <row r="2059" spans="1:10" s="74" customFormat="1">
      <c r="A2059" s="167">
        <v>2008</v>
      </c>
      <c r="B2059" s="167" t="s">
        <v>283</v>
      </c>
      <c r="C2059" s="167">
        <v>366</v>
      </c>
      <c r="D2059" s="170">
        <v>182.07995</v>
      </c>
      <c r="E2059" s="74" t="str">
        <f t="shared" si="128"/>
        <v>Orion New Zealand Limited</v>
      </c>
      <c r="F2059" s="74" t="str">
        <f t="shared" si="129"/>
        <v>Christchurch City</v>
      </c>
      <c r="G2059" s="74" t="str">
        <f t="shared" si="130"/>
        <v>Canterbury</v>
      </c>
      <c r="I2059" s="74" t="str">
        <f t="shared" si="131"/>
        <v>Canterbury</v>
      </c>
      <c r="J2059" s="74" t="str">
        <f t="shared" si="132"/>
        <v>Orion</v>
      </c>
    </row>
    <row r="2060" spans="1:10" s="74" customFormat="1">
      <c r="A2060" s="167">
        <v>2009</v>
      </c>
      <c r="B2060" s="167" t="s">
        <v>283</v>
      </c>
      <c r="C2060" s="167">
        <v>365</v>
      </c>
      <c r="D2060" s="170">
        <v>181.4787</v>
      </c>
      <c r="E2060" s="74" t="str">
        <f t="shared" si="128"/>
        <v>Orion New Zealand Limited</v>
      </c>
      <c r="F2060" s="74" t="str">
        <f t="shared" si="129"/>
        <v>Christchurch City</v>
      </c>
      <c r="G2060" s="74" t="str">
        <f t="shared" si="130"/>
        <v>Canterbury</v>
      </c>
      <c r="I2060" s="74" t="str">
        <f t="shared" si="131"/>
        <v>Canterbury</v>
      </c>
      <c r="J2060" s="74" t="str">
        <f t="shared" si="132"/>
        <v>Orion</v>
      </c>
    </row>
    <row r="2061" spans="1:10" s="74" customFormat="1">
      <c r="A2061" s="167">
        <v>2010</v>
      </c>
      <c r="B2061" s="167" t="s">
        <v>283</v>
      </c>
      <c r="C2061" s="167">
        <v>365</v>
      </c>
      <c r="D2061" s="170">
        <v>167.34925000000001</v>
      </c>
      <c r="E2061" s="74" t="str">
        <f t="shared" si="128"/>
        <v>Orion New Zealand Limited</v>
      </c>
      <c r="F2061" s="74" t="str">
        <f t="shared" si="129"/>
        <v>Christchurch City</v>
      </c>
      <c r="G2061" s="74" t="str">
        <f t="shared" si="130"/>
        <v>Canterbury</v>
      </c>
      <c r="I2061" s="74" t="str">
        <f t="shared" si="131"/>
        <v>Canterbury</v>
      </c>
      <c r="J2061" s="74" t="str">
        <f t="shared" si="132"/>
        <v>Orion</v>
      </c>
    </row>
    <row r="2062" spans="1:10" s="74" customFormat="1">
      <c r="A2062" s="167">
        <v>2011</v>
      </c>
      <c r="B2062" s="167" t="s">
        <v>283</v>
      </c>
      <c r="C2062" s="167">
        <v>181</v>
      </c>
      <c r="D2062" s="170">
        <v>89.953900000000004</v>
      </c>
      <c r="E2062" s="74" t="str">
        <f t="shared" si="128"/>
        <v>Orion New Zealand Limited</v>
      </c>
      <c r="F2062" s="74" t="str">
        <f t="shared" si="129"/>
        <v>Christchurch City</v>
      </c>
      <c r="G2062" s="74" t="str">
        <f t="shared" si="130"/>
        <v>Canterbury</v>
      </c>
      <c r="I2062" s="74" t="str">
        <f t="shared" si="131"/>
        <v>Canterbury</v>
      </c>
      <c r="J2062" s="74" t="str">
        <f t="shared" si="132"/>
        <v>Orion</v>
      </c>
    </row>
    <row r="2063" spans="1:10" s="74" customFormat="1">
      <c r="A2063" s="167">
        <v>2000</v>
      </c>
      <c r="B2063" s="167" t="s">
        <v>284</v>
      </c>
      <c r="C2063" s="167">
        <v>366</v>
      </c>
      <c r="D2063" s="170">
        <v>354.92045000000002</v>
      </c>
      <c r="E2063" s="74" t="str">
        <f t="shared" si="128"/>
        <v>Vector Limited</v>
      </c>
      <c r="F2063" s="74" t="str">
        <f t="shared" si="129"/>
        <v>Auckland City</v>
      </c>
      <c r="G2063" s="74" t="str">
        <f t="shared" si="130"/>
        <v>Auckland</v>
      </c>
      <c r="I2063" s="74" t="str">
        <f t="shared" si="131"/>
        <v>Auckland</v>
      </c>
      <c r="J2063" s="74" t="str">
        <f t="shared" si="132"/>
        <v>Vector</v>
      </c>
    </row>
    <row r="2064" spans="1:10" s="74" customFormat="1">
      <c r="A2064" s="167">
        <v>2001</v>
      </c>
      <c r="B2064" s="167" t="s">
        <v>284</v>
      </c>
      <c r="C2064" s="167">
        <v>365</v>
      </c>
      <c r="D2064" s="170">
        <v>330.75965000000002</v>
      </c>
      <c r="E2064" s="74" t="str">
        <f t="shared" si="128"/>
        <v>Vector Limited</v>
      </c>
      <c r="F2064" s="74" t="str">
        <f t="shared" si="129"/>
        <v>Auckland City</v>
      </c>
      <c r="G2064" s="74" t="str">
        <f t="shared" si="130"/>
        <v>Auckland</v>
      </c>
      <c r="I2064" s="74" t="str">
        <f t="shared" si="131"/>
        <v>Auckland</v>
      </c>
      <c r="J2064" s="74" t="str">
        <f t="shared" si="132"/>
        <v>Vector</v>
      </c>
    </row>
    <row r="2065" spans="1:10" s="74" customFormat="1">
      <c r="A2065" s="167">
        <v>2002</v>
      </c>
      <c r="B2065" s="167" t="s">
        <v>284</v>
      </c>
      <c r="C2065" s="167">
        <v>365</v>
      </c>
      <c r="D2065" s="170">
        <v>297.32655</v>
      </c>
      <c r="E2065" s="74" t="str">
        <f t="shared" si="128"/>
        <v>Vector Limited</v>
      </c>
      <c r="F2065" s="74" t="str">
        <f t="shared" si="129"/>
        <v>Auckland City</v>
      </c>
      <c r="G2065" s="74" t="str">
        <f t="shared" si="130"/>
        <v>Auckland</v>
      </c>
      <c r="I2065" s="74" t="str">
        <f t="shared" si="131"/>
        <v>Auckland</v>
      </c>
      <c r="J2065" s="74" t="str">
        <f t="shared" si="132"/>
        <v>Vector</v>
      </c>
    </row>
    <row r="2066" spans="1:10" s="74" customFormat="1">
      <c r="A2066" s="167">
        <v>2003</v>
      </c>
      <c r="B2066" s="167" t="s">
        <v>284</v>
      </c>
      <c r="C2066" s="167">
        <v>365</v>
      </c>
      <c r="D2066" s="170">
        <v>311.87295</v>
      </c>
      <c r="E2066" s="74" t="str">
        <f t="shared" si="128"/>
        <v>Vector Limited</v>
      </c>
      <c r="F2066" s="74" t="str">
        <f t="shared" si="129"/>
        <v>Auckland City</v>
      </c>
      <c r="G2066" s="74" t="str">
        <f t="shared" si="130"/>
        <v>Auckland</v>
      </c>
      <c r="I2066" s="74" t="str">
        <f t="shared" si="131"/>
        <v>Auckland</v>
      </c>
      <c r="J2066" s="74" t="str">
        <f t="shared" si="132"/>
        <v>Vector</v>
      </c>
    </row>
    <row r="2067" spans="1:10" s="74" customFormat="1">
      <c r="A2067" s="167">
        <v>2004</v>
      </c>
      <c r="B2067" s="167" t="s">
        <v>284</v>
      </c>
      <c r="C2067" s="167">
        <v>366</v>
      </c>
      <c r="D2067" s="170">
        <v>332.87855000000002</v>
      </c>
      <c r="E2067" s="74" t="str">
        <f t="shared" si="128"/>
        <v>Vector Limited</v>
      </c>
      <c r="F2067" s="74" t="str">
        <f t="shared" si="129"/>
        <v>Auckland City</v>
      </c>
      <c r="G2067" s="74" t="str">
        <f t="shared" si="130"/>
        <v>Auckland</v>
      </c>
      <c r="I2067" s="74" t="str">
        <f t="shared" si="131"/>
        <v>Auckland</v>
      </c>
      <c r="J2067" s="74" t="str">
        <f t="shared" si="132"/>
        <v>Vector</v>
      </c>
    </row>
    <row r="2068" spans="1:10" s="74" customFormat="1">
      <c r="A2068" s="167">
        <v>2005</v>
      </c>
      <c r="B2068" s="167" t="s">
        <v>284</v>
      </c>
      <c r="C2068" s="167">
        <v>365</v>
      </c>
      <c r="D2068" s="170">
        <v>318.98534999999998</v>
      </c>
      <c r="E2068" s="74" t="str">
        <f t="shared" si="128"/>
        <v>Vector Limited</v>
      </c>
      <c r="F2068" s="74" t="str">
        <f t="shared" si="129"/>
        <v>Auckland City</v>
      </c>
      <c r="G2068" s="74" t="str">
        <f t="shared" si="130"/>
        <v>Auckland</v>
      </c>
      <c r="I2068" s="74" t="str">
        <f t="shared" si="131"/>
        <v>Auckland</v>
      </c>
      <c r="J2068" s="74" t="str">
        <f t="shared" si="132"/>
        <v>Vector</v>
      </c>
    </row>
    <row r="2069" spans="1:10" s="74" customFormat="1">
      <c r="A2069" s="167">
        <v>2006</v>
      </c>
      <c r="B2069" s="167" t="s">
        <v>284</v>
      </c>
      <c r="C2069" s="167">
        <v>365</v>
      </c>
      <c r="D2069" s="170">
        <v>323.40505000000002</v>
      </c>
      <c r="E2069" s="74" t="str">
        <f t="shared" si="128"/>
        <v>Vector Limited</v>
      </c>
      <c r="F2069" s="74" t="str">
        <f t="shared" si="129"/>
        <v>Auckland City</v>
      </c>
      <c r="G2069" s="74" t="str">
        <f t="shared" si="130"/>
        <v>Auckland</v>
      </c>
      <c r="I2069" s="74" t="str">
        <f t="shared" si="131"/>
        <v>Auckland</v>
      </c>
      <c r="J2069" s="74" t="str">
        <f t="shared" si="132"/>
        <v>Vector</v>
      </c>
    </row>
    <row r="2070" spans="1:10" s="74" customFormat="1">
      <c r="A2070" s="167">
        <v>2007</v>
      </c>
      <c r="B2070" s="167" t="s">
        <v>284</v>
      </c>
      <c r="C2070" s="167">
        <v>365</v>
      </c>
      <c r="D2070" s="170">
        <v>291.17025000000001</v>
      </c>
      <c r="E2070" s="74" t="str">
        <f t="shared" si="128"/>
        <v>Vector Limited</v>
      </c>
      <c r="F2070" s="74" t="str">
        <f t="shared" si="129"/>
        <v>Auckland City</v>
      </c>
      <c r="G2070" s="74" t="str">
        <f t="shared" si="130"/>
        <v>Auckland</v>
      </c>
      <c r="I2070" s="74" t="str">
        <f t="shared" si="131"/>
        <v>Auckland</v>
      </c>
      <c r="J2070" s="74" t="str">
        <f t="shared" si="132"/>
        <v>Vector</v>
      </c>
    </row>
    <row r="2071" spans="1:10" s="74" customFormat="1">
      <c r="A2071" s="167">
        <v>2008</v>
      </c>
      <c r="B2071" s="167" t="s">
        <v>284</v>
      </c>
      <c r="C2071" s="167">
        <v>366</v>
      </c>
      <c r="D2071" s="170">
        <v>297.79750000000001</v>
      </c>
      <c r="E2071" s="74" t="str">
        <f t="shared" si="128"/>
        <v>Vector Limited</v>
      </c>
      <c r="F2071" s="74" t="str">
        <f t="shared" si="129"/>
        <v>Auckland City</v>
      </c>
      <c r="G2071" s="74" t="str">
        <f t="shared" si="130"/>
        <v>Auckland</v>
      </c>
      <c r="I2071" s="74" t="str">
        <f t="shared" si="131"/>
        <v>Auckland</v>
      </c>
      <c r="J2071" s="74" t="str">
        <f t="shared" si="132"/>
        <v>Vector</v>
      </c>
    </row>
    <row r="2072" spans="1:10" s="74" customFormat="1">
      <c r="A2072" s="167">
        <v>2009</v>
      </c>
      <c r="B2072" s="167" t="s">
        <v>284</v>
      </c>
      <c r="C2072" s="167">
        <v>365</v>
      </c>
      <c r="D2072" s="170">
        <v>289.09550000000002</v>
      </c>
      <c r="E2072" s="74" t="str">
        <f t="shared" si="128"/>
        <v>Vector Limited</v>
      </c>
      <c r="F2072" s="74" t="str">
        <f t="shared" si="129"/>
        <v>Auckland City</v>
      </c>
      <c r="G2072" s="74" t="str">
        <f t="shared" si="130"/>
        <v>Auckland</v>
      </c>
      <c r="I2072" s="74" t="str">
        <f t="shared" si="131"/>
        <v>Auckland</v>
      </c>
      <c r="J2072" s="74" t="str">
        <f t="shared" si="132"/>
        <v>Vector</v>
      </c>
    </row>
    <row r="2073" spans="1:10" s="74" customFormat="1">
      <c r="A2073" s="167">
        <v>2010</v>
      </c>
      <c r="B2073" s="167" t="s">
        <v>284</v>
      </c>
      <c r="C2073" s="167">
        <v>365</v>
      </c>
      <c r="D2073" s="170">
        <v>283.62189999999998</v>
      </c>
      <c r="E2073" s="74" t="str">
        <f t="shared" si="128"/>
        <v>Vector Limited</v>
      </c>
      <c r="F2073" s="74" t="str">
        <f t="shared" si="129"/>
        <v>Auckland City</v>
      </c>
      <c r="G2073" s="74" t="str">
        <f t="shared" si="130"/>
        <v>Auckland</v>
      </c>
      <c r="I2073" s="74" t="str">
        <f t="shared" si="131"/>
        <v>Auckland</v>
      </c>
      <c r="J2073" s="74" t="str">
        <f t="shared" si="132"/>
        <v>Vector</v>
      </c>
    </row>
    <row r="2074" spans="1:10" s="74" customFormat="1">
      <c r="A2074" s="167">
        <v>2011</v>
      </c>
      <c r="B2074" s="167" t="s">
        <v>284</v>
      </c>
      <c r="C2074" s="167">
        <v>181</v>
      </c>
      <c r="D2074" s="170">
        <v>114.80285000000001</v>
      </c>
      <c r="E2074" s="74" t="str">
        <f t="shared" si="128"/>
        <v>Vector Limited</v>
      </c>
      <c r="F2074" s="74" t="str">
        <f t="shared" si="129"/>
        <v>Auckland City</v>
      </c>
      <c r="G2074" s="74" t="str">
        <f t="shared" si="130"/>
        <v>Auckland</v>
      </c>
      <c r="I2074" s="74" t="str">
        <f t="shared" si="131"/>
        <v>Auckland</v>
      </c>
      <c r="J2074" s="74" t="str">
        <f t="shared" si="132"/>
        <v>Vector</v>
      </c>
    </row>
    <row r="2075" spans="1:10" s="74" customFormat="1">
      <c r="A2075" s="167">
        <v>2000</v>
      </c>
      <c r="B2075" s="167" t="s">
        <v>285</v>
      </c>
      <c r="C2075" s="167">
        <v>366</v>
      </c>
      <c r="D2075" s="170">
        <v>1074.1904</v>
      </c>
      <c r="E2075" s="74" t="str">
        <f t="shared" ref="E2075:E2138" si="133">IF(ISNA(VLOOKUP(B2075,$A$338:$D$525,4,FALSE)),"NOTFOUND",VLOOKUP(B2075,$A$338:$D$525,4,FALSE))</f>
        <v>Vector Limited</v>
      </c>
      <c r="F2075" s="74" t="str">
        <f t="shared" si="129"/>
        <v>Auckland City</v>
      </c>
      <c r="G2075" s="74" t="str">
        <f t="shared" si="130"/>
        <v>Auckland</v>
      </c>
      <c r="I2075" s="74" t="str">
        <f t="shared" si="131"/>
        <v>Auckland</v>
      </c>
      <c r="J2075" s="74" t="str">
        <f t="shared" si="132"/>
        <v>Vector</v>
      </c>
    </row>
    <row r="2076" spans="1:10" s="74" customFormat="1">
      <c r="A2076" s="167">
        <v>2001</v>
      </c>
      <c r="B2076" s="167" t="s">
        <v>285</v>
      </c>
      <c r="C2076" s="167">
        <v>365</v>
      </c>
      <c r="D2076" s="170">
        <v>1137.2846500000001</v>
      </c>
      <c r="E2076" s="74" t="str">
        <f t="shared" si="133"/>
        <v>Vector Limited</v>
      </c>
      <c r="F2076" s="74" t="str">
        <f t="shared" si="129"/>
        <v>Auckland City</v>
      </c>
      <c r="G2076" s="74" t="str">
        <f t="shared" si="130"/>
        <v>Auckland</v>
      </c>
      <c r="I2076" s="74" t="str">
        <f t="shared" si="131"/>
        <v>Auckland</v>
      </c>
      <c r="J2076" s="74" t="str">
        <f t="shared" si="132"/>
        <v>Vector</v>
      </c>
    </row>
    <row r="2077" spans="1:10" s="74" customFormat="1">
      <c r="A2077" s="167">
        <v>2002</v>
      </c>
      <c r="B2077" s="167" t="s">
        <v>285</v>
      </c>
      <c r="C2077" s="167">
        <v>365</v>
      </c>
      <c r="D2077" s="170">
        <v>1205.2030999999999</v>
      </c>
      <c r="E2077" s="74" t="str">
        <f t="shared" si="133"/>
        <v>Vector Limited</v>
      </c>
      <c r="F2077" s="74" t="str">
        <f t="shared" si="129"/>
        <v>Auckland City</v>
      </c>
      <c r="G2077" s="74" t="str">
        <f t="shared" si="130"/>
        <v>Auckland</v>
      </c>
      <c r="I2077" s="74" t="str">
        <f t="shared" si="131"/>
        <v>Auckland</v>
      </c>
      <c r="J2077" s="74" t="str">
        <f t="shared" si="132"/>
        <v>Vector</v>
      </c>
    </row>
    <row r="2078" spans="1:10" s="74" customFormat="1">
      <c r="A2078" s="167">
        <v>2003</v>
      </c>
      <c r="B2078" s="167" t="s">
        <v>285</v>
      </c>
      <c r="C2078" s="167">
        <v>365</v>
      </c>
      <c r="D2078" s="170">
        <v>1214.16535</v>
      </c>
      <c r="E2078" s="74" t="str">
        <f t="shared" si="133"/>
        <v>Vector Limited</v>
      </c>
      <c r="F2078" s="74" t="str">
        <f t="shared" si="129"/>
        <v>Auckland City</v>
      </c>
      <c r="G2078" s="74" t="str">
        <f t="shared" si="130"/>
        <v>Auckland</v>
      </c>
      <c r="I2078" s="74" t="str">
        <f t="shared" si="131"/>
        <v>Auckland</v>
      </c>
      <c r="J2078" s="74" t="str">
        <f t="shared" si="132"/>
        <v>Vector</v>
      </c>
    </row>
    <row r="2079" spans="1:10" s="74" customFormat="1">
      <c r="A2079" s="167">
        <v>2004</v>
      </c>
      <c r="B2079" s="167" t="s">
        <v>285</v>
      </c>
      <c r="C2079" s="167">
        <v>366</v>
      </c>
      <c r="D2079" s="170">
        <v>1265.3588</v>
      </c>
      <c r="E2079" s="74" t="str">
        <f t="shared" si="133"/>
        <v>Vector Limited</v>
      </c>
      <c r="F2079" s="74" t="str">
        <f t="shared" si="129"/>
        <v>Auckland City</v>
      </c>
      <c r="G2079" s="74" t="str">
        <f t="shared" si="130"/>
        <v>Auckland</v>
      </c>
      <c r="I2079" s="74" t="str">
        <f t="shared" si="131"/>
        <v>Auckland</v>
      </c>
      <c r="J2079" s="74" t="str">
        <f t="shared" si="132"/>
        <v>Vector</v>
      </c>
    </row>
    <row r="2080" spans="1:10" s="74" customFormat="1">
      <c r="A2080" s="167">
        <v>2005</v>
      </c>
      <c r="B2080" s="167" t="s">
        <v>285</v>
      </c>
      <c r="C2080" s="167">
        <v>365</v>
      </c>
      <c r="D2080" s="170">
        <v>1278.0705</v>
      </c>
      <c r="E2080" s="74" t="str">
        <f t="shared" si="133"/>
        <v>Vector Limited</v>
      </c>
      <c r="F2080" s="74" t="str">
        <f t="shared" si="129"/>
        <v>Auckland City</v>
      </c>
      <c r="G2080" s="74" t="str">
        <f t="shared" si="130"/>
        <v>Auckland</v>
      </c>
      <c r="I2080" s="74" t="str">
        <f t="shared" si="131"/>
        <v>Auckland</v>
      </c>
      <c r="J2080" s="74" t="str">
        <f t="shared" si="132"/>
        <v>Vector</v>
      </c>
    </row>
    <row r="2081" spans="1:10" s="74" customFormat="1">
      <c r="A2081" s="167">
        <v>2006</v>
      </c>
      <c r="B2081" s="167" t="s">
        <v>285</v>
      </c>
      <c r="C2081" s="167">
        <v>365</v>
      </c>
      <c r="D2081" s="170">
        <v>1327.979</v>
      </c>
      <c r="E2081" s="74" t="str">
        <f t="shared" si="133"/>
        <v>Vector Limited</v>
      </c>
      <c r="F2081" s="74" t="str">
        <f t="shared" si="129"/>
        <v>Auckland City</v>
      </c>
      <c r="G2081" s="74" t="str">
        <f t="shared" si="130"/>
        <v>Auckland</v>
      </c>
      <c r="I2081" s="74" t="str">
        <f t="shared" si="131"/>
        <v>Auckland</v>
      </c>
      <c r="J2081" s="74" t="str">
        <f t="shared" si="132"/>
        <v>Vector</v>
      </c>
    </row>
    <row r="2082" spans="1:10" s="74" customFormat="1">
      <c r="A2082" s="167">
        <v>2007</v>
      </c>
      <c r="B2082" s="167" t="s">
        <v>285</v>
      </c>
      <c r="C2082" s="167">
        <v>365</v>
      </c>
      <c r="D2082" s="170">
        <v>1356.5898999999999</v>
      </c>
      <c r="E2082" s="74" t="str">
        <f t="shared" si="133"/>
        <v>Vector Limited</v>
      </c>
      <c r="F2082" s="74" t="str">
        <f t="shared" si="129"/>
        <v>Auckland City</v>
      </c>
      <c r="G2082" s="74" t="str">
        <f t="shared" si="130"/>
        <v>Auckland</v>
      </c>
      <c r="I2082" s="74" t="str">
        <f t="shared" si="131"/>
        <v>Auckland</v>
      </c>
      <c r="J2082" s="74" t="str">
        <f t="shared" si="132"/>
        <v>Vector</v>
      </c>
    </row>
    <row r="2083" spans="1:10" s="74" customFormat="1">
      <c r="A2083" s="167">
        <v>2008</v>
      </c>
      <c r="B2083" s="167" t="s">
        <v>285</v>
      </c>
      <c r="C2083" s="167">
        <v>366</v>
      </c>
      <c r="D2083" s="170">
        <v>1337.9158</v>
      </c>
      <c r="E2083" s="74" t="str">
        <f t="shared" si="133"/>
        <v>Vector Limited</v>
      </c>
      <c r="F2083" s="74" t="str">
        <f t="shared" si="129"/>
        <v>Auckland City</v>
      </c>
      <c r="G2083" s="74" t="str">
        <f t="shared" si="130"/>
        <v>Auckland</v>
      </c>
      <c r="I2083" s="74" t="str">
        <f t="shared" si="131"/>
        <v>Auckland</v>
      </c>
      <c r="J2083" s="74" t="str">
        <f t="shared" si="132"/>
        <v>Vector</v>
      </c>
    </row>
    <row r="2084" spans="1:10" s="74" customFormat="1">
      <c r="A2084" s="167">
        <v>2009</v>
      </c>
      <c r="B2084" s="167" t="s">
        <v>285</v>
      </c>
      <c r="C2084" s="167">
        <v>365</v>
      </c>
      <c r="D2084" s="170">
        <v>1324.6895500000001</v>
      </c>
      <c r="E2084" s="74" t="str">
        <f t="shared" si="133"/>
        <v>Vector Limited</v>
      </c>
      <c r="F2084" s="74" t="str">
        <f t="shared" si="129"/>
        <v>Auckland City</v>
      </c>
      <c r="G2084" s="74" t="str">
        <f t="shared" si="130"/>
        <v>Auckland</v>
      </c>
      <c r="I2084" s="74" t="str">
        <f t="shared" si="131"/>
        <v>Auckland</v>
      </c>
      <c r="J2084" s="74" t="str">
        <f t="shared" si="132"/>
        <v>Vector</v>
      </c>
    </row>
    <row r="2085" spans="1:10" s="74" customFormat="1">
      <c r="A2085" s="167">
        <v>2010</v>
      </c>
      <c r="B2085" s="167" t="s">
        <v>285</v>
      </c>
      <c r="C2085" s="167">
        <v>365</v>
      </c>
      <c r="D2085" s="170">
        <v>1319.9853000000001</v>
      </c>
      <c r="E2085" s="74" t="str">
        <f t="shared" si="133"/>
        <v>Vector Limited</v>
      </c>
      <c r="F2085" s="74" t="str">
        <f t="shared" si="129"/>
        <v>Auckland City</v>
      </c>
      <c r="G2085" s="74" t="str">
        <f t="shared" si="130"/>
        <v>Auckland</v>
      </c>
      <c r="I2085" s="74" t="str">
        <f t="shared" si="131"/>
        <v>Auckland</v>
      </c>
      <c r="J2085" s="74" t="str">
        <f t="shared" si="132"/>
        <v>Vector</v>
      </c>
    </row>
    <row r="2086" spans="1:10" s="74" customFormat="1">
      <c r="A2086" s="167">
        <v>2011</v>
      </c>
      <c r="B2086" s="167" t="s">
        <v>285</v>
      </c>
      <c r="C2086" s="167">
        <v>181</v>
      </c>
      <c r="D2086" s="170">
        <v>650.87625000000003</v>
      </c>
      <c r="E2086" s="74" t="str">
        <f t="shared" si="133"/>
        <v>Vector Limited</v>
      </c>
      <c r="F2086" s="74" t="str">
        <f t="shared" si="129"/>
        <v>Auckland City</v>
      </c>
      <c r="G2086" s="74" t="str">
        <f t="shared" si="130"/>
        <v>Auckland</v>
      </c>
      <c r="I2086" s="74" t="str">
        <f t="shared" si="131"/>
        <v>Auckland</v>
      </c>
      <c r="J2086" s="74" t="str">
        <f t="shared" si="132"/>
        <v>Vector</v>
      </c>
    </row>
    <row r="2087" spans="1:10" s="74" customFormat="1">
      <c r="A2087" s="167">
        <v>2000</v>
      </c>
      <c r="B2087" s="167" t="s">
        <v>286</v>
      </c>
      <c r="C2087" s="167">
        <v>366</v>
      </c>
      <c r="D2087" s="170">
        <v>351.59390000000002</v>
      </c>
      <c r="E2087" s="74" t="str">
        <f t="shared" si="133"/>
        <v>Vector Limited</v>
      </c>
      <c r="F2087" s="74" t="str">
        <f t="shared" si="129"/>
        <v>Auckland City</v>
      </c>
      <c r="G2087" s="74" t="str">
        <f t="shared" si="130"/>
        <v>Auckland</v>
      </c>
      <c r="I2087" s="74" t="str">
        <f t="shared" si="131"/>
        <v>Auckland</v>
      </c>
      <c r="J2087" s="74" t="str">
        <f t="shared" si="132"/>
        <v>Vector</v>
      </c>
    </row>
    <row r="2088" spans="1:10" s="74" customFormat="1">
      <c r="A2088" s="167">
        <v>2001</v>
      </c>
      <c r="B2088" s="167" t="s">
        <v>286</v>
      </c>
      <c r="C2088" s="167">
        <v>365</v>
      </c>
      <c r="D2088" s="170">
        <v>319.42059999999998</v>
      </c>
      <c r="E2088" s="74" t="str">
        <f t="shared" si="133"/>
        <v>Vector Limited</v>
      </c>
      <c r="F2088" s="74" t="str">
        <f t="shared" ref="F2088:F2151" si="134">IF(ISNA(VLOOKUP(B2088,$A$338:$D$525,2,FALSE)),"NOTFOUND",VLOOKUP(B2088,$A$338:$D$525,2,FALSE))</f>
        <v>Auckland City</v>
      </c>
      <c r="G2088" s="74" t="str">
        <f t="shared" ref="G2088:G2151" si="135">IF(ISNA(VLOOKUP(B2088,$A$338:$D$525,3,FALSE)),"NOTFOUND",VLOOKUP(B2088,$A$338:$D$525,3,FALSE))</f>
        <v>Auckland</v>
      </c>
      <c r="I2088" s="74" t="str">
        <f t="shared" ref="I2088:I2151" si="136">IF(ISNA(VLOOKUP(B2088,$A$338:$E$525,5,FALSE)),"NOTFOUND",(VLOOKUP(B2088,$A$338:$E$525,5,FALSE)))</f>
        <v>Auckland</v>
      </c>
      <c r="J2088" s="74" t="str">
        <f t="shared" ref="J2088:J2151" si="137">IF(ISNA(VLOOKUP(E2088,$A$528:$B$545,2,FALSE)),"NOTFOUND",VLOOKUP(E2088,$A$528:$B$545,2,FALSE))</f>
        <v>Vector</v>
      </c>
    </row>
    <row r="2089" spans="1:10" s="74" customFormat="1">
      <c r="A2089" s="167">
        <v>2002</v>
      </c>
      <c r="B2089" s="167" t="s">
        <v>286</v>
      </c>
      <c r="C2089" s="167">
        <v>365</v>
      </c>
      <c r="D2089" s="170">
        <v>385.19445000000002</v>
      </c>
      <c r="E2089" s="74" t="str">
        <f t="shared" si="133"/>
        <v>Vector Limited</v>
      </c>
      <c r="F2089" s="74" t="str">
        <f t="shared" si="134"/>
        <v>Auckland City</v>
      </c>
      <c r="G2089" s="74" t="str">
        <f t="shared" si="135"/>
        <v>Auckland</v>
      </c>
      <c r="I2089" s="74" t="str">
        <f t="shared" si="136"/>
        <v>Auckland</v>
      </c>
      <c r="J2089" s="74" t="str">
        <f t="shared" si="137"/>
        <v>Vector</v>
      </c>
    </row>
    <row r="2090" spans="1:10" s="74" customFormat="1">
      <c r="A2090" s="167">
        <v>2003</v>
      </c>
      <c r="B2090" s="167" t="s">
        <v>286</v>
      </c>
      <c r="C2090" s="167">
        <v>365</v>
      </c>
      <c r="D2090" s="170">
        <v>455.68615</v>
      </c>
      <c r="E2090" s="74" t="str">
        <f t="shared" si="133"/>
        <v>Vector Limited</v>
      </c>
      <c r="F2090" s="74" t="str">
        <f t="shared" si="134"/>
        <v>Auckland City</v>
      </c>
      <c r="G2090" s="74" t="str">
        <f t="shared" si="135"/>
        <v>Auckland</v>
      </c>
      <c r="I2090" s="74" t="str">
        <f t="shared" si="136"/>
        <v>Auckland</v>
      </c>
      <c r="J2090" s="74" t="str">
        <f t="shared" si="137"/>
        <v>Vector</v>
      </c>
    </row>
    <row r="2091" spans="1:10" s="74" customFormat="1">
      <c r="A2091" s="167">
        <v>2004</v>
      </c>
      <c r="B2091" s="167" t="s">
        <v>286</v>
      </c>
      <c r="C2091" s="167">
        <v>366</v>
      </c>
      <c r="D2091" s="170">
        <v>403.10820000000001</v>
      </c>
      <c r="E2091" s="74" t="str">
        <f t="shared" si="133"/>
        <v>Vector Limited</v>
      </c>
      <c r="F2091" s="74" t="str">
        <f t="shared" si="134"/>
        <v>Auckland City</v>
      </c>
      <c r="G2091" s="74" t="str">
        <f t="shared" si="135"/>
        <v>Auckland</v>
      </c>
      <c r="I2091" s="74" t="str">
        <f t="shared" si="136"/>
        <v>Auckland</v>
      </c>
      <c r="J2091" s="74" t="str">
        <f t="shared" si="137"/>
        <v>Vector</v>
      </c>
    </row>
    <row r="2092" spans="1:10" s="74" customFormat="1">
      <c r="A2092" s="167">
        <v>2005</v>
      </c>
      <c r="B2092" s="167" t="s">
        <v>286</v>
      </c>
      <c r="C2092" s="167">
        <v>365</v>
      </c>
      <c r="D2092" s="170">
        <v>431.21129999999999</v>
      </c>
      <c r="E2092" s="74" t="str">
        <f t="shared" si="133"/>
        <v>Vector Limited</v>
      </c>
      <c r="F2092" s="74" t="str">
        <f t="shared" si="134"/>
        <v>Auckland City</v>
      </c>
      <c r="G2092" s="74" t="str">
        <f t="shared" si="135"/>
        <v>Auckland</v>
      </c>
      <c r="I2092" s="74" t="str">
        <f t="shared" si="136"/>
        <v>Auckland</v>
      </c>
      <c r="J2092" s="74" t="str">
        <f t="shared" si="137"/>
        <v>Vector</v>
      </c>
    </row>
    <row r="2093" spans="1:10" s="74" customFormat="1">
      <c r="A2093" s="167">
        <v>2006</v>
      </c>
      <c r="B2093" s="167" t="s">
        <v>286</v>
      </c>
      <c r="C2093" s="167">
        <v>365</v>
      </c>
      <c r="D2093" s="170">
        <v>514.76599999999996</v>
      </c>
      <c r="E2093" s="74" t="str">
        <f t="shared" si="133"/>
        <v>Vector Limited</v>
      </c>
      <c r="F2093" s="74" t="str">
        <f t="shared" si="134"/>
        <v>Auckland City</v>
      </c>
      <c r="G2093" s="74" t="str">
        <f t="shared" si="135"/>
        <v>Auckland</v>
      </c>
      <c r="I2093" s="74" t="str">
        <f t="shared" si="136"/>
        <v>Auckland</v>
      </c>
      <c r="J2093" s="74" t="str">
        <f t="shared" si="137"/>
        <v>Vector</v>
      </c>
    </row>
    <row r="2094" spans="1:10" s="74" customFormat="1">
      <c r="A2094" s="167">
        <v>2007</v>
      </c>
      <c r="B2094" s="167" t="s">
        <v>286</v>
      </c>
      <c r="C2094" s="167">
        <v>365</v>
      </c>
      <c r="D2094" s="170">
        <v>805.83375000000001</v>
      </c>
      <c r="E2094" s="74" t="str">
        <f t="shared" si="133"/>
        <v>Vector Limited</v>
      </c>
      <c r="F2094" s="74" t="str">
        <f t="shared" si="134"/>
        <v>Auckland City</v>
      </c>
      <c r="G2094" s="74" t="str">
        <f t="shared" si="135"/>
        <v>Auckland</v>
      </c>
      <c r="I2094" s="74" t="str">
        <f t="shared" si="136"/>
        <v>Auckland</v>
      </c>
      <c r="J2094" s="74" t="str">
        <f t="shared" si="137"/>
        <v>Vector</v>
      </c>
    </row>
    <row r="2095" spans="1:10" s="74" customFormat="1">
      <c r="A2095" s="167">
        <v>2008</v>
      </c>
      <c r="B2095" s="167" t="s">
        <v>286</v>
      </c>
      <c r="C2095" s="167">
        <v>366</v>
      </c>
      <c r="D2095" s="170">
        <v>978.7894</v>
      </c>
      <c r="E2095" s="74" t="str">
        <f t="shared" si="133"/>
        <v>Vector Limited</v>
      </c>
      <c r="F2095" s="74" t="str">
        <f t="shared" si="134"/>
        <v>Auckland City</v>
      </c>
      <c r="G2095" s="74" t="str">
        <f t="shared" si="135"/>
        <v>Auckland</v>
      </c>
      <c r="I2095" s="74" t="str">
        <f t="shared" si="136"/>
        <v>Auckland</v>
      </c>
      <c r="J2095" s="74" t="str">
        <f t="shared" si="137"/>
        <v>Vector</v>
      </c>
    </row>
    <row r="2096" spans="1:10" s="74" customFormat="1">
      <c r="A2096" s="167">
        <v>2009</v>
      </c>
      <c r="B2096" s="167" t="s">
        <v>286</v>
      </c>
      <c r="C2096" s="167">
        <v>365</v>
      </c>
      <c r="D2096" s="170">
        <v>1000.5303</v>
      </c>
      <c r="E2096" s="74" t="str">
        <f t="shared" si="133"/>
        <v>Vector Limited</v>
      </c>
      <c r="F2096" s="74" t="str">
        <f t="shared" si="134"/>
        <v>Auckland City</v>
      </c>
      <c r="G2096" s="74" t="str">
        <f t="shared" si="135"/>
        <v>Auckland</v>
      </c>
      <c r="I2096" s="74" t="str">
        <f t="shared" si="136"/>
        <v>Auckland</v>
      </c>
      <c r="J2096" s="74" t="str">
        <f t="shared" si="137"/>
        <v>Vector</v>
      </c>
    </row>
    <row r="2097" spans="1:10" s="74" customFormat="1">
      <c r="A2097" s="167">
        <v>2010</v>
      </c>
      <c r="B2097" s="167" t="s">
        <v>286</v>
      </c>
      <c r="C2097" s="167">
        <v>365</v>
      </c>
      <c r="D2097" s="170">
        <v>966.23659999999995</v>
      </c>
      <c r="E2097" s="74" t="str">
        <f t="shared" si="133"/>
        <v>Vector Limited</v>
      </c>
      <c r="F2097" s="74" t="str">
        <f t="shared" si="134"/>
        <v>Auckland City</v>
      </c>
      <c r="G2097" s="74" t="str">
        <f t="shared" si="135"/>
        <v>Auckland</v>
      </c>
      <c r="I2097" s="74" t="str">
        <f t="shared" si="136"/>
        <v>Auckland</v>
      </c>
      <c r="J2097" s="74" t="str">
        <f t="shared" si="137"/>
        <v>Vector</v>
      </c>
    </row>
    <row r="2098" spans="1:10" s="74" customFormat="1">
      <c r="A2098" s="167">
        <v>2011</v>
      </c>
      <c r="B2098" s="167" t="s">
        <v>286</v>
      </c>
      <c r="C2098" s="167">
        <v>181</v>
      </c>
      <c r="D2098" s="170">
        <v>520.47154999999998</v>
      </c>
      <c r="E2098" s="74" t="str">
        <f t="shared" si="133"/>
        <v>Vector Limited</v>
      </c>
      <c r="F2098" s="74" t="str">
        <f t="shared" si="134"/>
        <v>Auckland City</v>
      </c>
      <c r="G2098" s="74" t="str">
        <f t="shared" si="135"/>
        <v>Auckland</v>
      </c>
      <c r="I2098" s="74" t="str">
        <f t="shared" si="136"/>
        <v>Auckland</v>
      </c>
      <c r="J2098" s="74" t="str">
        <f t="shared" si="137"/>
        <v>Vector</v>
      </c>
    </row>
    <row r="2099" spans="1:10" s="74" customFormat="1">
      <c r="A2099" s="167">
        <v>2000</v>
      </c>
      <c r="B2099" s="167" t="s">
        <v>287</v>
      </c>
      <c r="C2099" s="167">
        <v>366</v>
      </c>
      <c r="D2099" s="170">
        <v>66.801100000000005</v>
      </c>
      <c r="E2099" s="74" t="str">
        <f t="shared" si="133"/>
        <v>Wellington Electricity Lines Limited</v>
      </c>
      <c r="F2099" s="74" t="str">
        <f t="shared" si="134"/>
        <v>Porirua City</v>
      </c>
      <c r="G2099" s="74" t="str">
        <f t="shared" si="135"/>
        <v>Wellington</v>
      </c>
      <c r="I2099" s="74" t="str">
        <f t="shared" si="136"/>
        <v>Wellington</v>
      </c>
      <c r="J2099" s="74" t="str">
        <f t="shared" si="137"/>
        <v>Wellington Electricity</v>
      </c>
    </row>
    <row r="2100" spans="1:10" s="74" customFormat="1">
      <c r="A2100" s="167">
        <v>2001</v>
      </c>
      <c r="B2100" s="167" t="s">
        <v>287</v>
      </c>
      <c r="C2100" s="167">
        <v>365</v>
      </c>
      <c r="D2100" s="170">
        <v>67.210049999999995</v>
      </c>
      <c r="E2100" s="74" t="str">
        <f t="shared" si="133"/>
        <v>Wellington Electricity Lines Limited</v>
      </c>
      <c r="F2100" s="74" t="str">
        <f t="shared" si="134"/>
        <v>Porirua City</v>
      </c>
      <c r="G2100" s="74" t="str">
        <f t="shared" si="135"/>
        <v>Wellington</v>
      </c>
      <c r="I2100" s="74" t="str">
        <f t="shared" si="136"/>
        <v>Wellington</v>
      </c>
      <c r="J2100" s="74" t="str">
        <f t="shared" si="137"/>
        <v>Wellington Electricity</v>
      </c>
    </row>
    <row r="2101" spans="1:10" s="74" customFormat="1">
      <c r="A2101" s="167">
        <v>2002</v>
      </c>
      <c r="B2101" s="167" t="s">
        <v>287</v>
      </c>
      <c r="C2101" s="167">
        <v>365</v>
      </c>
      <c r="D2101" s="170">
        <v>70.603949999999998</v>
      </c>
      <c r="E2101" s="74" t="str">
        <f t="shared" si="133"/>
        <v>Wellington Electricity Lines Limited</v>
      </c>
      <c r="F2101" s="74" t="str">
        <f t="shared" si="134"/>
        <v>Porirua City</v>
      </c>
      <c r="G2101" s="74" t="str">
        <f t="shared" si="135"/>
        <v>Wellington</v>
      </c>
      <c r="I2101" s="74" t="str">
        <f t="shared" si="136"/>
        <v>Wellington</v>
      </c>
      <c r="J2101" s="74" t="str">
        <f t="shared" si="137"/>
        <v>Wellington Electricity</v>
      </c>
    </row>
    <row r="2102" spans="1:10" s="74" customFormat="1">
      <c r="A2102" s="167">
        <v>2003</v>
      </c>
      <c r="B2102" s="167" t="s">
        <v>287</v>
      </c>
      <c r="C2102" s="167">
        <v>365</v>
      </c>
      <c r="D2102" s="170">
        <v>68.358400000000003</v>
      </c>
      <c r="E2102" s="74" t="str">
        <f t="shared" si="133"/>
        <v>Wellington Electricity Lines Limited</v>
      </c>
      <c r="F2102" s="74" t="str">
        <f t="shared" si="134"/>
        <v>Porirua City</v>
      </c>
      <c r="G2102" s="74" t="str">
        <f t="shared" si="135"/>
        <v>Wellington</v>
      </c>
      <c r="I2102" s="74" t="str">
        <f t="shared" si="136"/>
        <v>Wellington</v>
      </c>
      <c r="J2102" s="74" t="str">
        <f t="shared" si="137"/>
        <v>Wellington Electricity</v>
      </c>
    </row>
    <row r="2103" spans="1:10" s="74" customFormat="1">
      <c r="A2103" s="167">
        <v>2004</v>
      </c>
      <c r="B2103" s="167" t="s">
        <v>287</v>
      </c>
      <c r="C2103" s="167">
        <v>366</v>
      </c>
      <c r="D2103" s="170">
        <v>72.202849999999998</v>
      </c>
      <c r="E2103" s="74" t="str">
        <f t="shared" si="133"/>
        <v>Wellington Electricity Lines Limited</v>
      </c>
      <c r="F2103" s="74" t="str">
        <f t="shared" si="134"/>
        <v>Porirua City</v>
      </c>
      <c r="G2103" s="74" t="str">
        <f t="shared" si="135"/>
        <v>Wellington</v>
      </c>
      <c r="I2103" s="74" t="str">
        <f t="shared" si="136"/>
        <v>Wellington</v>
      </c>
      <c r="J2103" s="74" t="str">
        <f t="shared" si="137"/>
        <v>Wellington Electricity</v>
      </c>
    </row>
    <row r="2104" spans="1:10" s="74" customFormat="1">
      <c r="A2104" s="167">
        <v>2005</v>
      </c>
      <c r="B2104" s="167" t="s">
        <v>287</v>
      </c>
      <c r="C2104" s="167">
        <v>365</v>
      </c>
      <c r="D2104" s="170">
        <v>72.237350000000006</v>
      </c>
      <c r="E2104" s="74" t="str">
        <f t="shared" si="133"/>
        <v>Wellington Electricity Lines Limited</v>
      </c>
      <c r="F2104" s="74" t="str">
        <f t="shared" si="134"/>
        <v>Porirua City</v>
      </c>
      <c r="G2104" s="74" t="str">
        <f t="shared" si="135"/>
        <v>Wellington</v>
      </c>
      <c r="I2104" s="74" t="str">
        <f t="shared" si="136"/>
        <v>Wellington</v>
      </c>
      <c r="J2104" s="74" t="str">
        <f t="shared" si="137"/>
        <v>Wellington Electricity</v>
      </c>
    </row>
    <row r="2105" spans="1:10" s="74" customFormat="1">
      <c r="A2105" s="167">
        <v>2006</v>
      </c>
      <c r="B2105" s="167" t="s">
        <v>287</v>
      </c>
      <c r="C2105" s="167">
        <v>365</v>
      </c>
      <c r="D2105" s="170">
        <v>76.688699999999997</v>
      </c>
      <c r="E2105" s="74" t="str">
        <f t="shared" si="133"/>
        <v>Wellington Electricity Lines Limited</v>
      </c>
      <c r="F2105" s="74" t="str">
        <f t="shared" si="134"/>
        <v>Porirua City</v>
      </c>
      <c r="G2105" s="74" t="str">
        <f t="shared" si="135"/>
        <v>Wellington</v>
      </c>
      <c r="I2105" s="74" t="str">
        <f t="shared" si="136"/>
        <v>Wellington</v>
      </c>
      <c r="J2105" s="74" t="str">
        <f t="shared" si="137"/>
        <v>Wellington Electricity</v>
      </c>
    </row>
    <row r="2106" spans="1:10" s="74" customFormat="1">
      <c r="A2106" s="167">
        <v>2007</v>
      </c>
      <c r="B2106" s="167" t="s">
        <v>287</v>
      </c>
      <c r="C2106" s="167">
        <v>365</v>
      </c>
      <c r="D2106" s="170">
        <v>74.910650000000004</v>
      </c>
      <c r="E2106" s="74" t="str">
        <f t="shared" si="133"/>
        <v>Wellington Electricity Lines Limited</v>
      </c>
      <c r="F2106" s="74" t="str">
        <f t="shared" si="134"/>
        <v>Porirua City</v>
      </c>
      <c r="G2106" s="74" t="str">
        <f t="shared" si="135"/>
        <v>Wellington</v>
      </c>
      <c r="I2106" s="74" t="str">
        <f t="shared" si="136"/>
        <v>Wellington</v>
      </c>
      <c r="J2106" s="74" t="str">
        <f t="shared" si="137"/>
        <v>Wellington Electricity</v>
      </c>
    </row>
    <row r="2107" spans="1:10" s="74" customFormat="1">
      <c r="A2107" s="167">
        <v>2008</v>
      </c>
      <c r="B2107" s="167" t="s">
        <v>287</v>
      </c>
      <c r="C2107" s="167">
        <v>366</v>
      </c>
      <c r="D2107" s="170">
        <v>74.127499999999998</v>
      </c>
      <c r="E2107" s="74" t="str">
        <f t="shared" si="133"/>
        <v>Wellington Electricity Lines Limited</v>
      </c>
      <c r="F2107" s="74" t="str">
        <f t="shared" si="134"/>
        <v>Porirua City</v>
      </c>
      <c r="G2107" s="74" t="str">
        <f t="shared" si="135"/>
        <v>Wellington</v>
      </c>
      <c r="I2107" s="74" t="str">
        <f t="shared" si="136"/>
        <v>Wellington</v>
      </c>
      <c r="J2107" s="74" t="str">
        <f t="shared" si="137"/>
        <v>Wellington Electricity</v>
      </c>
    </row>
    <row r="2108" spans="1:10" s="74" customFormat="1">
      <c r="A2108" s="167">
        <v>2009</v>
      </c>
      <c r="B2108" s="167" t="s">
        <v>287</v>
      </c>
      <c r="C2108" s="167">
        <v>365</v>
      </c>
      <c r="D2108" s="170">
        <v>78.979200000000006</v>
      </c>
      <c r="E2108" s="74" t="str">
        <f t="shared" si="133"/>
        <v>Wellington Electricity Lines Limited</v>
      </c>
      <c r="F2108" s="74" t="str">
        <f t="shared" si="134"/>
        <v>Porirua City</v>
      </c>
      <c r="G2108" s="74" t="str">
        <f t="shared" si="135"/>
        <v>Wellington</v>
      </c>
      <c r="I2108" s="74" t="str">
        <f t="shared" si="136"/>
        <v>Wellington</v>
      </c>
      <c r="J2108" s="74" t="str">
        <f t="shared" si="137"/>
        <v>Wellington Electricity</v>
      </c>
    </row>
    <row r="2109" spans="1:10" s="74" customFormat="1">
      <c r="A2109" s="167">
        <v>2010</v>
      </c>
      <c r="B2109" s="167" t="s">
        <v>287</v>
      </c>
      <c r="C2109" s="167">
        <v>365</v>
      </c>
      <c r="D2109" s="170">
        <v>77.371949999999998</v>
      </c>
      <c r="E2109" s="74" t="str">
        <f t="shared" si="133"/>
        <v>Wellington Electricity Lines Limited</v>
      </c>
      <c r="F2109" s="74" t="str">
        <f t="shared" si="134"/>
        <v>Porirua City</v>
      </c>
      <c r="G2109" s="74" t="str">
        <f t="shared" si="135"/>
        <v>Wellington</v>
      </c>
      <c r="I2109" s="74" t="str">
        <f t="shared" si="136"/>
        <v>Wellington</v>
      </c>
      <c r="J2109" s="74" t="str">
        <f t="shared" si="137"/>
        <v>Wellington Electricity</v>
      </c>
    </row>
    <row r="2110" spans="1:10" s="74" customFormat="1">
      <c r="A2110" s="167">
        <v>2011</v>
      </c>
      <c r="B2110" s="167" t="s">
        <v>287</v>
      </c>
      <c r="C2110" s="167">
        <v>181</v>
      </c>
      <c r="D2110" s="170">
        <v>36.034500000000001</v>
      </c>
      <c r="E2110" s="74" t="str">
        <f t="shared" si="133"/>
        <v>Wellington Electricity Lines Limited</v>
      </c>
      <c r="F2110" s="74" t="str">
        <f t="shared" si="134"/>
        <v>Porirua City</v>
      </c>
      <c r="G2110" s="74" t="str">
        <f t="shared" si="135"/>
        <v>Wellington</v>
      </c>
      <c r="I2110" s="74" t="str">
        <f t="shared" si="136"/>
        <v>Wellington</v>
      </c>
      <c r="J2110" s="74" t="str">
        <f t="shared" si="137"/>
        <v>Wellington Electricity</v>
      </c>
    </row>
    <row r="2111" spans="1:10" s="74" customFormat="1">
      <c r="A2111" s="167">
        <v>2000</v>
      </c>
      <c r="B2111" s="167" t="s">
        <v>288</v>
      </c>
      <c r="C2111" s="167">
        <v>366</v>
      </c>
      <c r="D2111" s="170">
        <v>0.25990000000000002</v>
      </c>
      <c r="E2111" s="74" t="str">
        <f t="shared" si="133"/>
        <v>NOTFOUND</v>
      </c>
      <c r="F2111" s="74" t="str">
        <f t="shared" si="134"/>
        <v>NOTFOUND</v>
      </c>
      <c r="G2111" s="74" t="str">
        <f t="shared" si="135"/>
        <v>NOTFOUND</v>
      </c>
      <c r="I2111" s="74" t="str">
        <f t="shared" si="136"/>
        <v>NOTFOUND</v>
      </c>
      <c r="J2111" s="74" t="str">
        <f t="shared" si="137"/>
        <v>NOTFOUND</v>
      </c>
    </row>
    <row r="2112" spans="1:10" s="74" customFormat="1">
      <c r="A2112" s="167">
        <v>2001</v>
      </c>
      <c r="B2112" s="167" t="s">
        <v>288</v>
      </c>
      <c r="C2112" s="167">
        <v>365</v>
      </c>
      <c r="D2112" s="170">
        <v>7.2849999999999998E-2</v>
      </c>
      <c r="E2112" s="74" t="str">
        <f t="shared" si="133"/>
        <v>NOTFOUND</v>
      </c>
      <c r="F2112" s="74" t="str">
        <f t="shared" si="134"/>
        <v>NOTFOUND</v>
      </c>
      <c r="G2112" s="74" t="str">
        <f t="shared" si="135"/>
        <v>NOTFOUND</v>
      </c>
      <c r="I2112" s="74" t="str">
        <f t="shared" si="136"/>
        <v>NOTFOUND</v>
      </c>
      <c r="J2112" s="74" t="str">
        <f t="shared" si="137"/>
        <v>NOTFOUND</v>
      </c>
    </row>
    <row r="2113" spans="1:10" s="74" customFormat="1">
      <c r="A2113" s="167">
        <v>2002</v>
      </c>
      <c r="B2113" s="167" t="s">
        <v>288</v>
      </c>
      <c r="C2113" s="167">
        <v>365</v>
      </c>
      <c r="D2113" s="170">
        <v>8.3349999999999994E-2</v>
      </c>
      <c r="E2113" s="74" t="str">
        <f t="shared" si="133"/>
        <v>NOTFOUND</v>
      </c>
      <c r="F2113" s="74" t="str">
        <f t="shared" si="134"/>
        <v>NOTFOUND</v>
      </c>
      <c r="G2113" s="74" t="str">
        <f t="shared" si="135"/>
        <v>NOTFOUND</v>
      </c>
      <c r="I2113" s="74" t="str">
        <f t="shared" si="136"/>
        <v>NOTFOUND</v>
      </c>
      <c r="J2113" s="74" t="str">
        <f t="shared" si="137"/>
        <v>NOTFOUND</v>
      </c>
    </row>
    <row r="2114" spans="1:10" s="74" customFormat="1">
      <c r="A2114" s="167">
        <v>2003</v>
      </c>
      <c r="B2114" s="167" t="s">
        <v>288</v>
      </c>
      <c r="C2114" s="167">
        <v>365</v>
      </c>
      <c r="D2114" s="170">
        <v>9.5549999999999996E-2</v>
      </c>
      <c r="E2114" s="74" t="str">
        <f t="shared" si="133"/>
        <v>NOTFOUND</v>
      </c>
      <c r="F2114" s="74" t="str">
        <f t="shared" si="134"/>
        <v>NOTFOUND</v>
      </c>
      <c r="G2114" s="74" t="str">
        <f t="shared" si="135"/>
        <v>NOTFOUND</v>
      </c>
      <c r="I2114" s="74" t="str">
        <f t="shared" si="136"/>
        <v>NOTFOUND</v>
      </c>
      <c r="J2114" s="74" t="str">
        <f t="shared" si="137"/>
        <v>NOTFOUND</v>
      </c>
    </row>
    <row r="2115" spans="1:10" s="74" customFormat="1">
      <c r="A2115" s="167">
        <v>2004</v>
      </c>
      <c r="B2115" s="167" t="s">
        <v>288</v>
      </c>
      <c r="C2115" s="167">
        <v>366</v>
      </c>
      <c r="D2115" s="170">
        <v>0.1653</v>
      </c>
      <c r="E2115" s="74" t="str">
        <f t="shared" si="133"/>
        <v>NOTFOUND</v>
      </c>
      <c r="F2115" s="74" t="str">
        <f t="shared" si="134"/>
        <v>NOTFOUND</v>
      </c>
      <c r="G2115" s="74" t="str">
        <f t="shared" si="135"/>
        <v>NOTFOUND</v>
      </c>
      <c r="I2115" s="74" t="str">
        <f t="shared" si="136"/>
        <v>NOTFOUND</v>
      </c>
      <c r="J2115" s="74" t="str">
        <f t="shared" si="137"/>
        <v>NOTFOUND</v>
      </c>
    </row>
    <row r="2116" spans="1:10" s="74" customFormat="1">
      <c r="A2116" s="167">
        <v>2005</v>
      </c>
      <c r="B2116" s="167" t="s">
        <v>288</v>
      </c>
      <c r="C2116" s="167">
        <v>365</v>
      </c>
      <c r="D2116" s="170">
        <v>4.53E-2</v>
      </c>
      <c r="E2116" s="74" t="str">
        <f t="shared" si="133"/>
        <v>NOTFOUND</v>
      </c>
      <c r="F2116" s="74" t="str">
        <f t="shared" si="134"/>
        <v>NOTFOUND</v>
      </c>
      <c r="G2116" s="74" t="str">
        <f t="shared" si="135"/>
        <v>NOTFOUND</v>
      </c>
      <c r="I2116" s="74" t="str">
        <f t="shared" si="136"/>
        <v>NOTFOUND</v>
      </c>
      <c r="J2116" s="74" t="str">
        <f t="shared" si="137"/>
        <v>NOTFOUND</v>
      </c>
    </row>
    <row r="2117" spans="1:10" s="74" customFormat="1">
      <c r="A2117" s="167">
        <v>2006</v>
      </c>
      <c r="B2117" s="167" t="s">
        <v>288</v>
      </c>
      <c r="C2117" s="167">
        <v>365</v>
      </c>
      <c r="D2117" s="170">
        <v>5.5750000000000001E-2</v>
      </c>
      <c r="E2117" s="74" t="str">
        <f t="shared" si="133"/>
        <v>NOTFOUND</v>
      </c>
      <c r="F2117" s="74" t="str">
        <f t="shared" si="134"/>
        <v>NOTFOUND</v>
      </c>
      <c r="G2117" s="74" t="str">
        <f t="shared" si="135"/>
        <v>NOTFOUND</v>
      </c>
      <c r="I2117" s="74" t="str">
        <f t="shared" si="136"/>
        <v>NOTFOUND</v>
      </c>
      <c r="J2117" s="74" t="str">
        <f t="shared" si="137"/>
        <v>NOTFOUND</v>
      </c>
    </row>
    <row r="2118" spans="1:10" s="74" customFormat="1">
      <c r="A2118" s="167">
        <v>2007</v>
      </c>
      <c r="B2118" s="167" t="s">
        <v>288</v>
      </c>
      <c r="C2118" s="167">
        <v>365</v>
      </c>
      <c r="D2118" s="170">
        <v>5.9450000000000003E-2</v>
      </c>
      <c r="E2118" s="74" t="str">
        <f t="shared" si="133"/>
        <v>NOTFOUND</v>
      </c>
      <c r="F2118" s="74" t="str">
        <f t="shared" si="134"/>
        <v>NOTFOUND</v>
      </c>
      <c r="G2118" s="74" t="str">
        <f t="shared" si="135"/>
        <v>NOTFOUND</v>
      </c>
      <c r="I2118" s="74" t="str">
        <f t="shared" si="136"/>
        <v>NOTFOUND</v>
      </c>
      <c r="J2118" s="74" t="str">
        <f t="shared" si="137"/>
        <v>NOTFOUND</v>
      </c>
    </row>
    <row r="2119" spans="1:10" s="74" customFormat="1">
      <c r="A2119" s="167">
        <v>2008</v>
      </c>
      <c r="B2119" s="167" t="s">
        <v>288</v>
      </c>
      <c r="C2119" s="167">
        <v>366</v>
      </c>
      <c r="D2119" s="170">
        <v>4.9149999999999999E-2</v>
      </c>
      <c r="E2119" s="74" t="str">
        <f t="shared" si="133"/>
        <v>NOTFOUND</v>
      </c>
      <c r="F2119" s="74" t="str">
        <f t="shared" si="134"/>
        <v>NOTFOUND</v>
      </c>
      <c r="G2119" s="74" t="str">
        <f t="shared" si="135"/>
        <v>NOTFOUND</v>
      </c>
      <c r="I2119" s="74" t="str">
        <f t="shared" si="136"/>
        <v>NOTFOUND</v>
      </c>
      <c r="J2119" s="74" t="str">
        <f t="shared" si="137"/>
        <v>NOTFOUND</v>
      </c>
    </row>
    <row r="2120" spans="1:10" s="74" customFormat="1">
      <c r="A2120" s="167">
        <v>2009</v>
      </c>
      <c r="B2120" s="167" t="s">
        <v>288</v>
      </c>
      <c r="C2120" s="167">
        <v>365</v>
      </c>
      <c r="D2120" s="170">
        <v>0.2019</v>
      </c>
      <c r="E2120" s="74" t="str">
        <f t="shared" si="133"/>
        <v>NOTFOUND</v>
      </c>
      <c r="F2120" s="74" t="str">
        <f t="shared" si="134"/>
        <v>NOTFOUND</v>
      </c>
      <c r="G2120" s="74" t="str">
        <f t="shared" si="135"/>
        <v>NOTFOUND</v>
      </c>
      <c r="I2120" s="74" t="str">
        <f t="shared" si="136"/>
        <v>NOTFOUND</v>
      </c>
      <c r="J2120" s="74" t="str">
        <f t="shared" si="137"/>
        <v>NOTFOUND</v>
      </c>
    </row>
    <row r="2121" spans="1:10" s="74" customFormat="1">
      <c r="A2121" s="167">
        <v>2010</v>
      </c>
      <c r="B2121" s="167" t="s">
        <v>288</v>
      </c>
      <c r="C2121" s="167">
        <v>365</v>
      </c>
      <c r="D2121" s="170">
        <v>5.7149999999999999E-2</v>
      </c>
      <c r="E2121" s="74" t="str">
        <f t="shared" si="133"/>
        <v>NOTFOUND</v>
      </c>
      <c r="F2121" s="74" t="str">
        <f t="shared" si="134"/>
        <v>NOTFOUND</v>
      </c>
      <c r="G2121" s="74" t="str">
        <f t="shared" si="135"/>
        <v>NOTFOUND</v>
      </c>
      <c r="I2121" s="74" t="str">
        <f t="shared" si="136"/>
        <v>NOTFOUND</v>
      </c>
      <c r="J2121" s="74" t="str">
        <f t="shared" si="137"/>
        <v>NOTFOUND</v>
      </c>
    </row>
    <row r="2122" spans="1:10" s="74" customFormat="1">
      <c r="A2122" s="167">
        <v>2011</v>
      </c>
      <c r="B2122" s="167" t="s">
        <v>288</v>
      </c>
      <c r="C2122" s="167">
        <v>181</v>
      </c>
      <c r="D2122" s="170">
        <v>2.7449999999999999E-2</v>
      </c>
      <c r="E2122" s="74" t="str">
        <f t="shared" si="133"/>
        <v>NOTFOUND</v>
      </c>
      <c r="F2122" s="74" t="str">
        <f t="shared" si="134"/>
        <v>NOTFOUND</v>
      </c>
      <c r="G2122" s="74" t="str">
        <f t="shared" si="135"/>
        <v>NOTFOUND</v>
      </c>
      <c r="I2122" s="74" t="str">
        <f t="shared" si="136"/>
        <v>NOTFOUND</v>
      </c>
      <c r="J2122" s="74" t="str">
        <f t="shared" si="137"/>
        <v>NOTFOUND</v>
      </c>
    </row>
    <row r="2123" spans="1:10" s="74" customFormat="1">
      <c r="A2123" s="167">
        <v>2000</v>
      </c>
      <c r="B2123" s="167" t="s">
        <v>289</v>
      </c>
      <c r="C2123" s="167">
        <v>366</v>
      </c>
      <c r="D2123" s="170">
        <v>224.80074999999999</v>
      </c>
      <c r="E2123" s="74" t="str">
        <f t="shared" si="133"/>
        <v>ElectraLines</v>
      </c>
      <c r="F2123" s="74" t="str">
        <f t="shared" si="134"/>
        <v>Kapiti Coast District</v>
      </c>
      <c r="G2123" s="74" t="str">
        <f t="shared" si="135"/>
        <v>Wellington</v>
      </c>
      <c r="I2123" s="74" t="str">
        <f t="shared" si="136"/>
        <v>Wellington</v>
      </c>
      <c r="J2123" s="74" t="str">
        <f t="shared" si="137"/>
        <v>NOTFOUND</v>
      </c>
    </row>
    <row r="2124" spans="1:10" s="74" customFormat="1">
      <c r="A2124" s="167">
        <v>2001</v>
      </c>
      <c r="B2124" s="167" t="s">
        <v>289</v>
      </c>
      <c r="C2124" s="167">
        <v>365</v>
      </c>
      <c r="D2124" s="170">
        <v>227.90190000000001</v>
      </c>
      <c r="E2124" s="74" t="str">
        <f t="shared" si="133"/>
        <v>ElectraLines</v>
      </c>
      <c r="F2124" s="74" t="str">
        <f t="shared" si="134"/>
        <v>Kapiti Coast District</v>
      </c>
      <c r="G2124" s="74" t="str">
        <f t="shared" si="135"/>
        <v>Wellington</v>
      </c>
      <c r="I2124" s="74" t="str">
        <f t="shared" si="136"/>
        <v>Wellington</v>
      </c>
      <c r="J2124" s="74" t="str">
        <f t="shared" si="137"/>
        <v>NOTFOUND</v>
      </c>
    </row>
    <row r="2125" spans="1:10" s="74" customFormat="1">
      <c r="A2125" s="167">
        <v>2002</v>
      </c>
      <c r="B2125" s="167" t="s">
        <v>289</v>
      </c>
      <c r="C2125" s="167">
        <v>365</v>
      </c>
      <c r="D2125" s="170">
        <v>237.16579999999999</v>
      </c>
      <c r="E2125" s="74" t="str">
        <f t="shared" si="133"/>
        <v>ElectraLines</v>
      </c>
      <c r="F2125" s="74" t="str">
        <f t="shared" si="134"/>
        <v>Kapiti Coast District</v>
      </c>
      <c r="G2125" s="74" t="str">
        <f t="shared" si="135"/>
        <v>Wellington</v>
      </c>
      <c r="I2125" s="74" t="str">
        <f t="shared" si="136"/>
        <v>Wellington</v>
      </c>
      <c r="J2125" s="74" t="str">
        <f t="shared" si="137"/>
        <v>NOTFOUND</v>
      </c>
    </row>
    <row r="2126" spans="1:10" s="74" customFormat="1">
      <c r="A2126" s="167">
        <v>2003</v>
      </c>
      <c r="B2126" s="167" t="s">
        <v>289</v>
      </c>
      <c r="C2126" s="167">
        <v>365</v>
      </c>
      <c r="D2126" s="170">
        <v>235.9674</v>
      </c>
      <c r="E2126" s="74" t="str">
        <f t="shared" si="133"/>
        <v>ElectraLines</v>
      </c>
      <c r="F2126" s="74" t="str">
        <f t="shared" si="134"/>
        <v>Kapiti Coast District</v>
      </c>
      <c r="G2126" s="74" t="str">
        <f t="shared" si="135"/>
        <v>Wellington</v>
      </c>
      <c r="I2126" s="74" t="str">
        <f t="shared" si="136"/>
        <v>Wellington</v>
      </c>
      <c r="J2126" s="74" t="str">
        <f t="shared" si="137"/>
        <v>NOTFOUND</v>
      </c>
    </row>
    <row r="2127" spans="1:10" s="74" customFormat="1">
      <c r="A2127" s="167">
        <v>2004</v>
      </c>
      <c r="B2127" s="167" t="s">
        <v>289</v>
      </c>
      <c r="C2127" s="167">
        <v>366</v>
      </c>
      <c r="D2127" s="170">
        <v>252.43875</v>
      </c>
      <c r="E2127" s="74" t="str">
        <f t="shared" si="133"/>
        <v>ElectraLines</v>
      </c>
      <c r="F2127" s="74" t="str">
        <f t="shared" si="134"/>
        <v>Kapiti Coast District</v>
      </c>
      <c r="G2127" s="74" t="str">
        <f t="shared" si="135"/>
        <v>Wellington</v>
      </c>
      <c r="I2127" s="74" t="str">
        <f t="shared" si="136"/>
        <v>Wellington</v>
      </c>
      <c r="J2127" s="74" t="str">
        <f t="shared" si="137"/>
        <v>NOTFOUND</v>
      </c>
    </row>
    <row r="2128" spans="1:10" s="74" customFormat="1">
      <c r="A2128" s="167">
        <v>2005</v>
      </c>
      <c r="B2128" s="167" t="s">
        <v>289</v>
      </c>
      <c r="C2128" s="167">
        <v>365</v>
      </c>
      <c r="D2128" s="170">
        <v>247.83895000000001</v>
      </c>
      <c r="E2128" s="74" t="str">
        <f t="shared" si="133"/>
        <v>ElectraLines</v>
      </c>
      <c r="F2128" s="74" t="str">
        <f t="shared" si="134"/>
        <v>Kapiti Coast District</v>
      </c>
      <c r="G2128" s="74" t="str">
        <f t="shared" si="135"/>
        <v>Wellington</v>
      </c>
      <c r="I2128" s="74" t="str">
        <f t="shared" si="136"/>
        <v>Wellington</v>
      </c>
      <c r="J2128" s="74" t="str">
        <f t="shared" si="137"/>
        <v>NOTFOUND</v>
      </c>
    </row>
    <row r="2129" spans="1:10" s="74" customFormat="1">
      <c r="A2129" s="167">
        <v>2006</v>
      </c>
      <c r="B2129" s="167" t="s">
        <v>289</v>
      </c>
      <c r="C2129" s="167">
        <v>365</v>
      </c>
      <c r="D2129" s="170">
        <v>261.42845</v>
      </c>
      <c r="E2129" s="74" t="str">
        <f t="shared" si="133"/>
        <v>ElectraLines</v>
      </c>
      <c r="F2129" s="74" t="str">
        <f t="shared" si="134"/>
        <v>Kapiti Coast District</v>
      </c>
      <c r="G2129" s="74" t="str">
        <f t="shared" si="135"/>
        <v>Wellington</v>
      </c>
      <c r="I2129" s="74" t="str">
        <f t="shared" si="136"/>
        <v>Wellington</v>
      </c>
      <c r="J2129" s="74" t="str">
        <f t="shared" si="137"/>
        <v>NOTFOUND</v>
      </c>
    </row>
    <row r="2130" spans="1:10" s="74" customFormat="1">
      <c r="A2130" s="167">
        <v>2007</v>
      </c>
      <c r="B2130" s="167" t="s">
        <v>289</v>
      </c>
      <c r="C2130" s="167">
        <v>365</v>
      </c>
      <c r="D2130" s="170">
        <v>259.61559999999997</v>
      </c>
      <c r="E2130" s="74" t="str">
        <f t="shared" si="133"/>
        <v>ElectraLines</v>
      </c>
      <c r="F2130" s="74" t="str">
        <f t="shared" si="134"/>
        <v>Kapiti Coast District</v>
      </c>
      <c r="G2130" s="74" t="str">
        <f t="shared" si="135"/>
        <v>Wellington</v>
      </c>
      <c r="I2130" s="74" t="str">
        <f t="shared" si="136"/>
        <v>Wellington</v>
      </c>
      <c r="J2130" s="74" t="str">
        <f t="shared" si="137"/>
        <v>NOTFOUND</v>
      </c>
    </row>
    <row r="2131" spans="1:10" s="74" customFormat="1">
      <c r="A2131" s="167">
        <v>2008</v>
      </c>
      <c r="B2131" s="167" t="s">
        <v>289</v>
      </c>
      <c r="C2131" s="167">
        <v>366</v>
      </c>
      <c r="D2131" s="170">
        <v>258.91230000000002</v>
      </c>
      <c r="E2131" s="74" t="str">
        <f t="shared" si="133"/>
        <v>ElectraLines</v>
      </c>
      <c r="F2131" s="74" t="str">
        <f t="shared" si="134"/>
        <v>Kapiti Coast District</v>
      </c>
      <c r="G2131" s="74" t="str">
        <f t="shared" si="135"/>
        <v>Wellington</v>
      </c>
      <c r="I2131" s="74" t="str">
        <f t="shared" si="136"/>
        <v>Wellington</v>
      </c>
      <c r="J2131" s="74" t="str">
        <f t="shared" si="137"/>
        <v>NOTFOUND</v>
      </c>
    </row>
    <row r="2132" spans="1:10" s="74" customFormat="1">
      <c r="A2132" s="167">
        <v>2009</v>
      </c>
      <c r="B2132" s="167" t="s">
        <v>289</v>
      </c>
      <c r="C2132" s="167">
        <v>365</v>
      </c>
      <c r="D2132" s="170">
        <v>272.01510000000002</v>
      </c>
      <c r="E2132" s="74" t="str">
        <f t="shared" si="133"/>
        <v>ElectraLines</v>
      </c>
      <c r="F2132" s="74" t="str">
        <f t="shared" si="134"/>
        <v>Kapiti Coast District</v>
      </c>
      <c r="G2132" s="74" t="str">
        <f t="shared" si="135"/>
        <v>Wellington</v>
      </c>
      <c r="I2132" s="74" t="str">
        <f t="shared" si="136"/>
        <v>Wellington</v>
      </c>
      <c r="J2132" s="74" t="str">
        <f t="shared" si="137"/>
        <v>NOTFOUND</v>
      </c>
    </row>
    <row r="2133" spans="1:10" s="74" customFormat="1">
      <c r="A2133" s="167">
        <v>2010</v>
      </c>
      <c r="B2133" s="167" t="s">
        <v>289</v>
      </c>
      <c r="C2133" s="167">
        <v>365</v>
      </c>
      <c r="D2133" s="170">
        <v>266.77505000000002</v>
      </c>
      <c r="E2133" s="74" t="str">
        <f t="shared" si="133"/>
        <v>ElectraLines</v>
      </c>
      <c r="F2133" s="74" t="str">
        <f t="shared" si="134"/>
        <v>Kapiti Coast District</v>
      </c>
      <c r="G2133" s="74" t="str">
        <f t="shared" si="135"/>
        <v>Wellington</v>
      </c>
      <c r="I2133" s="74" t="str">
        <f t="shared" si="136"/>
        <v>Wellington</v>
      </c>
      <c r="J2133" s="74" t="str">
        <f t="shared" si="137"/>
        <v>NOTFOUND</v>
      </c>
    </row>
    <row r="2134" spans="1:10" s="74" customFormat="1">
      <c r="A2134" s="167">
        <v>2011</v>
      </c>
      <c r="B2134" s="167" t="s">
        <v>289</v>
      </c>
      <c r="C2134" s="167">
        <v>181</v>
      </c>
      <c r="D2134" s="170">
        <v>126.346</v>
      </c>
      <c r="E2134" s="74" t="str">
        <f t="shared" si="133"/>
        <v>ElectraLines</v>
      </c>
      <c r="F2134" s="74" t="str">
        <f t="shared" si="134"/>
        <v>Kapiti Coast District</v>
      </c>
      <c r="G2134" s="74" t="str">
        <f t="shared" si="135"/>
        <v>Wellington</v>
      </c>
      <c r="I2134" s="74" t="str">
        <f t="shared" si="136"/>
        <v>Wellington</v>
      </c>
      <c r="J2134" s="74" t="str">
        <f t="shared" si="137"/>
        <v>NOTFOUND</v>
      </c>
    </row>
    <row r="2135" spans="1:10" s="74" customFormat="1">
      <c r="A2135" s="167">
        <v>2000</v>
      </c>
      <c r="B2135" s="167" t="s">
        <v>290</v>
      </c>
      <c r="C2135" s="167">
        <v>366</v>
      </c>
      <c r="D2135" s="170">
        <v>248.78424999999999</v>
      </c>
      <c r="E2135" s="74" t="str">
        <f t="shared" si="133"/>
        <v>Unison Network Ltd</v>
      </c>
      <c r="F2135" s="74" t="str">
        <f t="shared" si="134"/>
        <v>Napier City</v>
      </c>
      <c r="G2135" s="74" t="str">
        <f t="shared" si="135"/>
        <v>Hawkes Bay</v>
      </c>
      <c r="I2135" s="74" t="str">
        <f t="shared" si="136"/>
        <v>Gisborne-Hawke's Bay</v>
      </c>
      <c r="J2135" s="74" t="str">
        <f t="shared" si="137"/>
        <v>Unison</v>
      </c>
    </row>
    <row r="2136" spans="1:10" s="74" customFormat="1">
      <c r="A2136" s="167">
        <v>2001</v>
      </c>
      <c r="B2136" s="167" t="s">
        <v>290</v>
      </c>
      <c r="C2136" s="167">
        <v>365</v>
      </c>
      <c r="D2136" s="170">
        <v>249.49</v>
      </c>
      <c r="E2136" s="74" t="str">
        <f t="shared" si="133"/>
        <v>Unison Network Ltd</v>
      </c>
      <c r="F2136" s="74" t="str">
        <f t="shared" si="134"/>
        <v>Napier City</v>
      </c>
      <c r="G2136" s="74" t="str">
        <f t="shared" si="135"/>
        <v>Hawkes Bay</v>
      </c>
      <c r="I2136" s="74" t="str">
        <f t="shared" si="136"/>
        <v>Gisborne-Hawke's Bay</v>
      </c>
      <c r="J2136" s="74" t="str">
        <f t="shared" si="137"/>
        <v>Unison</v>
      </c>
    </row>
    <row r="2137" spans="1:10" s="74" customFormat="1">
      <c r="A2137" s="167">
        <v>2002</v>
      </c>
      <c r="B2137" s="167" t="s">
        <v>290</v>
      </c>
      <c r="C2137" s="167">
        <v>365</v>
      </c>
      <c r="D2137" s="170">
        <v>261.85744999999997</v>
      </c>
      <c r="E2137" s="74" t="str">
        <f t="shared" si="133"/>
        <v>Unison Network Ltd</v>
      </c>
      <c r="F2137" s="74" t="str">
        <f t="shared" si="134"/>
        <v>Napier City</v>
      </c>
      <c r="G2137" s="74" t="str">
        <f t="shared" si="135"/>
        <v>Hawkes Bay</v>
      </c>
      <c r="I2137" s="74" t="str">
        <f t="shared" si="136"/>
        <v>Gisborne-Hawke's Bay</v>
      </c>
      <c r="J2137" s="74" t="str">
        <f t="shared" si="137"/>
        <v>Unison</v>
      </c>
    </row>
    <row r="2138" spans="1:10" s="74" customFormat="1">
      <c r="A2138" s="167">
        <v>2003</v>
      </c>
      <c r="B2138" s="167" t="s">
        <v>290</v>
      </c>
      <c r="C2138" s="167">
        <v>365</v>
      </c>
      <c r="D2138" s="170">
        <v>259.07605000000001</v>
      </c>
      <c r="E2138" s="74" t="str">
        <f t="shared" si="133"/>
        <v>Unison Network Ltd</v>
      </c>
      <c r="F2138" s="74" t="str">
        <f t="shared" si="134"/>
        <v>Napier City</v>
      </c>
      <c r="G2138" s="74" t="str">
        <f t="shared" si="135"/>
        <v>Hawkes Bay</v>
      </c>
      <c r="I2138" s="74" t="str">
        <f t="shared" si="136"/>
        <v>Gisborne-Hawke's Bay</v>
      </c>
      <c r="J2138" s="74" t="str">
        <f t="shared" si="137"/>
        <v>Unison</v>
      </c>
    </row>
    <row r="2139" spans="1:10" s="74" customFormat="1">
      <c r="A2139" s="167">
        <v>2004</v>
      </c>
      <c r="B2139" s="167" t="s">
        <v>290</v>
      </c>
      <c r="C2139" s="167">
        <v>366</v>
      </c>
      <c r="D2139" s="170">
        <v>277.74394999999998</v>
      </c>
      <c r="E2139" s="74" t="str">
        <f t="shared" ref="E2139:E2202" si="138">IF(ISNA(VLOOKUP(B2139,$A$338:$D$525,4,FALSE)),"NOTFOUND",VLOOKUP(B2139,$A$338:$D$525,4,FALSE))</f>
        <v>Unison Network Ltd</v>
      </c>
      <c r="F2139" s="74" t="str">
        <f t="shared" si="134"/>
        <v>Napier City</v>
      </c>
      <c r="G2139" s="74" t="str">
        <f t="shared" si="135"/>
        <v>Hawkes Bay</v>
      </c>
      <c r="I2139" s="74" t="str">
        <f t="shared" si="136"/>
        <v>Gisborne-Hawke's Bay</v>
      </c>
      <c r="J2139" s="74" t="str">
        <f t="shared" si="137"/>
        <v>Unison</v>
      </c>
    </row>
    <row r="2140" spans="1:10" s="74" customFormat="1">
      <c r="A2140" s="167">
        <v>2005</v>
      </c>
      <c r="B2140" s="167" t="s">
        <v>290</v>
      </c>
      <c r="C2140" s="167">
        <v>365</v>
      </c>
      <c r="D2140" s="170">
        <v>275.67955000000001</v>
      </c>
      <c r="E2140" s="74" t="str">
        <f t="shared" si="138"/>
        <v>Unison Network Ltd</v>
      </c>
      <c r="F2140" s="74" t="str">
        <f t="shared" si="134"/>
        <v>Napier City</v>
      </c>
      <c r="G2140" s="74" t="str">
        <f t="shared" si="135"/>
        <v>Hawkes Bay</v>
      </c>
      <c r="I2140" s="74" t="str">
        <f t="shared" si="136"/>
        <v>Gisborne-Hawke's Bay</v>
      </c>
      <c r="J2140" s="74" t="str">
        <f t="shared" si="137"/>
        <v>Unison</v>
      </c>
    </row>
    <row r="2141" spans="1:10" s="74" customFormat="1">
      <c r="A2141" s="167">
        <v>2006</v>
      </c>
      <c r="B2141" s="167" t="s">
        <v>290</v>
      </c>
      <c r="C2141" s="167">
        <v>365</v>
      </c>
      <c r="D2141" s="170">
        <v>275.63159999999999</v>
      </c>
      <c r="E2141" s="74" t="str">
        <f t="shared" si="138"/>
        <v>Unison Network Ltd</v>
      </c>
      <c r="F2141" s="74" t="str">
        <f t="shared" si="134"/>
        <v>Napier City</v>
      </c>
      <c r="G2141" s="74" t="str">
        <f t="shared" si="135"/>
        <v>Hawkes Bay</v>
      </c>
      <c r="I2141" s="74" t="str">
        <f t="shared" si="136"/>
        <v>Gisborne-Hawke's Bay</v>
      </c>
      <c r="J2141" s="74" t="str">
        <f t="shared" si="137"/>
        <v>Unison</v>
      </c>
    </row>
    <row r="2142" spans="1:10" s="74" customFormat="1">
      <c r="A2142" s="167">
        <v>2007</v>
      </c>
      <c r="B2142" s="167" t="s">
        <v>290</v>
      </c>
      <c r="C2142" s="167">
        <v>365</v>
      </c>
      <c r="D2142" s="170">
        <v>277.95139999999998</v>
      </c>
      <c r="E2142" s="74" t="str">
        <f t="shared" si="138"/>
        <v>Unison Network Ltd</v>
      </c>
      <c r="F2142" s="74" t="str">
        <f t="shared" si="134"/>
        <v>Napier City</v>
      </c>
      <c r="G2142" s="74" t="str">
        <f t="shared" si="135"/>
        <v>Hawkes Bay</v>
      </c>
      <c r="I2142" s="74" t="str">
        <f t="shared" si="136"/>
        <v>Gisborne-Hawke's Bay</v>
      </c>
      <c r="J2142" s="74" t="str">
        <f t="shared" si="137"/>
        <v>Unison</v>
      </c>
    </row>
    <row r="2143" spans="1:10" s="74" customFormat="1">
      <c r="A2143" s="167">
        <v>2008</v>
      </c>
      <c r="B2143" s="167" t="s">
        <v>290</v>
      </c>
      <c r="C2143" s="167">
        <v>366</v>
      </c>
      <c r="D2143" s="170">
        <v>281.3569</v>
      </c>
      <c r="E2143" s="74" t="str">
        <f t="shared" si="138"/>
        <v>Unison Network Ltd</v>
      </c>
      <c r="F2143" s="74" t="str">
        <f t="shared" si="134"/>
        <v>Napier City</v>
      </c>
      <c r="G2143" s="74" t="str">
        <f t="shared" si="135"/>
        <v>Hawkes Bay</v>
      </c>
      <c r="I2143" s="74" t="str">
        <f t="shared" si="136"/>
        <v>Gisborne-Hawke's Bay</v>
      </c>
      <c r="J2143" s="74" t="str">
        <f t="shared" si="137"/>
        <v>Unison</v>
      </c>
    </row>
    <row r="2144" spans="1:10" s="74" customFormat="1">
      <c r="A2144" s="167">
        <v>2009</v>
      </c>
      <c r="B2144" s="167" t="s">
        <v>290</v>
      </c>
      <c r="C2144" s="167">
        <v>365</v>
      </c>
      <c r="D2144" s="170">
        <v>299.13350000000003</v>
      </c>
      <c r="E2144" s="74" t="str">
        <f t="shared" si="138"/>
        <v>Unison Network Ltd</v>
      </c>
      <c r="F2144" s="74" t="str">
        <f t="shared" si="134"/>
        <v>Napier City</v>
      </c>
      <c r="G2144" s="74" t="str">
        <f t="shared" si="135"/>
        <v>Hawkes Bay</v>
      </c>
      <c r="I2144" s="74" t="str">
        <f t="shared" si="136"/>
        <v>Gisborne-Hawke's Bay</v>
      </c>
      <c r="J2144" s="74" t="str">
        <f t="shared" si="137"/>
        <v>Unison</v>
      </c>
    </row>
    <row r="2145" spans="1:10" s="74" customFormat="1">
      <c r="A2145" s="167">
        <v>2010</v>
      </c>
      <c r="B2145" s="167" t="s">
        <v>290</v>
      </c>
      <c r="C2145" s="167">
        <v>365</v>
      </c>
      <c r="D2145" s="170">
        <v>300.87389999999999</v>
      </c>
      <c r="E2145" s="74" t="str">
        <f t="shared" si="138"/>
        <v>Unison Network Ltd</v>
      </c>
      <c r="F2145" s="74" t="str">
        <f t="shared" si="134"/>
        <v>Napier City</v>
      </c>
      <c r="G2145" s="74" t="str">
        <f t="shared" si="135"/>
        <v>Hawkes Bay</v>
      </c>
      <c r="I2145" s="74" t="str">
        <f t="shared" si="136"/>
        <v>Gisborne-Hawke's Bay</v>
      </c>
      <c r="J2145" s="74" t="str">
        <f t="shared" si="137"/>
        <v>Unison</v>
      </c>
    </row>
    <row r="2146" spans="1:10" s="74" customFormat="1">
      <c r="A2146" s="167">
        <v>2011</v>
      </c>
      <c r="B2146" s="167" t="s">
        <v>290</v>
      </c>
      <c r="C2146" s="167">
        <v>181</v>
      </c>
      <c r="D2146" s="170">
        <v>142.559</v>
      </c>
      <c r="E2146" s="74" t="str">
        <f t="shared" si="138"/>
        <v>Unison Network Ltd</v>
      </c>
      <c r="F2146" s="74" t="str">
        <f t="shared" si="134"/>
        <v>Napier City</v>
      </c>
      <c r="G2146" s="74" t="str">
        <f t="shared" si="135"/>
        <v>Hawkes Bay</v>
      </c>
      <c r="I2146" s="74" t="str">
        <f t="shared" si="136"/>
        <v>Gisborne-Hawke's Bay</v>
      </c>
      <c r="J2146" s="74" t="str">
        <f t="shared" si="137"/>
        <v>Unison</v>
      </c>
    </row>
    <row r="2147" spans="1:10" s="74" customFormat="1">
      <c r="A2147" s="167">
        <v>2005</v>
      </c>
      <c r="B2147" s="167" t="s">
        <v>291</v>
      </c>
      <c r="C2147" s="167">
        <v>92</v>
      </c>
      <c r="D2147" s="170">
        <v>0.82110000000000005</v>
      </c>
      <c r="E2147" s="74" t="str">
        <f t="shared" si="138"/>
        <v>Westpower Ltd</v>
      </c>
      <c r="F2147" s="74" t="str">
        <f t="shared" si="134"/>
        <v>Buller District</v>
      </c>
      <c r="G2147" s="74" t="str">
        <f t="shared" si="135"/>
        <v>West Coast</v>
      </c>
      <c r="I2147" s="74" t="str">
        <f t="shared" si="136"/>
        <v>Upper South Island</v>
      </c>
      <c r="J2147" s="74" t="str">
        <f t="shared" si="137"/>
        <v>NOTFOUND</v>
      </c>
    </row>
    <row r="2148" spans="1:10" s="74" customFormat="1">
      <c r="A2148" s="167">
        <v>2006</v>
      </c>
      <c r="B2148" s="167" t="s">
        <v>291</v>
      </c>
      <c r="C2148" s="167">
        <v>365</v>
      </c>
      <c r="D2148" s="170">
        <v>6.2130000000000001</v>
      </c>
      <c r="E2148" s="74" t="str">
        <f t="shared" si="138"/>
        <v>Westpower Ltd</v>
      </c>
      <c r="F2148" s="74" t="str">
        <f t="shared" si="134"/>
        <v>Buller District</v>
      </c>
      <c r="G2148" s="74" t="str">
        <f t="shared" si="135"/>
        <v>West Coast</v>
      </c>
      <c r="I2148" s="74" t="str">
        <f t="shared" si="136"/>
        <v>Upper South Island</v>
      </c>
      <c r="J2148" s="74" t="str">
        <f t="shared" si="137"/>
        <v>NOTFOUND</v>
      </c>
    </row>
    <row r="2149" spans="1:10" s="74" customFormat="1">
      <c r="A2149" s="167">
        <v>2007</v>
      </c>
      <c r="B2149" s="167" t="s">
        <v>291</v>
      </c>
      <c r="C2149" s="167">
        <v>365</v>
      </c>
      <c r="D2149" s="170">
        <v>16.2805</v>
      </c>
      <c r="E2149" s="74" t="str">
        <f t="shared" si="138"/>
        <v>Westpower Ltd</v>
      </c>
      <c r="F2149" s="74" t="str">
        <f t="shared" si="134"/>
        <v>Buller District</v>
      </c>
      <c r="G2149" s="74" t="str">
        <f t="shared" si="135"/>
        <v>West Coast</v>
      </c>
      <c r="I2149" s="74" t="str">
        <f t="shared" si="136"/>
        <v>Upper South Island</v>
      </c>
      <c r="J2149" s="74" t="str">
        <f t="shared" si="137"/>
        <v>NOTFOUND</v>
      </c>
    </row>
    <row r="2150" spans="1:10" s="74" customFormat="1">
      <c r="A2150" s="167">
        <v>2008</v>
      </c>
      <c r="B2150" s="167" t="s">
        <v>291</v>
      </c>
      <c r="C2150" s="167">
        <v>366</v>
      </c>
      <c r="D2150" s="170">
        <v>21.887799999999999</v>
      </c>
      <c r="E2150" s="74" t="str">
        <f t="shared" si="138"/>
        <v>Westpower Ltd</v>
      </c>
      <c r="F2150" s="74" t="str">
        <f t="shared" si="134"/>
        <v>Buller District</v>
      </c>
      <c r="G2150" s="74" t="str">
        <f t="shared" si="135"/>
        <v>West Coast</v>
      </c>
      <c r="I2150" s="74" t="str">
        <f t="shared" si="136"/>
        <v>Upper South Island</v>
      </c>
      <c r="J2150" s="74" t="str">
        <f t="shared" si="137"/>
        <v>NOTFOUND</v>
      </c>
    </row>
    <row r="2151" spans="1:10" s="74" customFormat="1">
      <c r="A2151" s="167">
        <v>2009</v>
      </c>
      <c r="B2151" s="167" t="s">
        <v>291</v>
      </c>
      <c r="C2151" s="167">
        <v>365</v>
      </c>
      <c r="D2151" s="170">
        <v>20.160399999999999</v>
      </c>
      <c r="E2151" s="74" t="str">
        <f t="shared" si="138"/>
        <v>Westpower Ltd</v>
      </c>
      <c r="F2151" s="74" t="str">
        <f t="shared" si="134"/>
        <v>Buller District</v>
      </c>
      <c r="G2151" s="74" t="str">
        <f t="shared" si="135"/>
        <v>West Coast</v>
      </c>
      <c r="I2151" s="74" t="str">
        <f t="shared" si="136"/>
        <v>Upper South Island</v>
      </c>
      <c r="J2151" s="74" t="str">
        <f t="shared" si="137"/>
        <v>NOTFOUND</v>
      </c>
    </row>
    <row r="2152" spans="1:10" s="74" customFormat="1">
      <c r="A2152" s="167">
        <v>2010</v>
      </c>
      <c r="B2152" s="167" t="s">
        <v>291</v>
      </c>
      <c r="C2152" s="167">
        <v>365</v>
      </c>
      <c r="D2152" s="170">
        <v>24.090699999999998</v>
      </c>
      <c r="E2152" s="74" t="str">
        <f t="shared" si="138"/>
        <v>Westpower Ltd</v>
      </c>
      <c r="F2152" s="74" t="str">
        <f t="shared" ref="F2152:F2215" si="139">IF(ISNA(VLOOKUP(B2152,$A$338:$D$525,2,FALSE)),"NOTFOUND",VLOOKUP(B2152,$A$338:$D$525,2,FALSE))</f>
        <v>Buller District</v>
      </c>
      <c r="G2152" s="74" t="str">
        <f t="shared" ref="G2152:G2215" si="140">IF(ISNA(VLOOKUP(B2152,$A$338:$D$525,3,FALSE)),"NOTFOUND",VLOOKUP(B2152,$A$338:$D$525,3,FALSE))</f>
        <v>West Coast</v>
      </c>
      <c r="I2152" s="74" t="str">
        <f t="shared" ref="I2152:I2215" si="141">IF(ISNA(VLOOKUP(B2152,$A$338:$E$525,5,FALSE)),"NOTFOUND",(VLOOKUP(B2152,$A$338:$E$525,5,FALSE)))</f>
        <v>Upper South Island</v>
      </c>
      <c r="J2152" s="74" t="str">
        <f t="shared" ref="J2152:J2215" si="142">IF(ISNA(VLOOKUP(E2152,$A$528:$B$545,2,FALSE)),"NOTFOUND",VLOOKUP(E2152,$A$528:$B$545,2,FALSE))</f>
        <v>NOTFOUND</v>
      </c>
    </row>
    <row r="2153" spans="1:10" s="74" customFormat="1">
      <c r="A2153" s="167">
        <v>2011</v>
      </c>
      <c r="B2153" s="167" t="s">
        <v>291</v>
      </c>
      <c r="C2153" s="167">
        <v>181</v>
      </c>
      <c r="D2153" s="170">
        <v>12.7804</v>
      </c>
      <c r="E2153" s="74" t="str">
        <f t="shared" si="138"/>
        <v>Westpower Ltd</v>
      </c>
      <c r="F2153" s="74" t="str">
        <f t="shared" si="139"/>
        <v>Buller District</v>
      </c>
      <c r="G2153" s="74" t="str">
        <f t="shared" si="140"/>
        <v>West Coast</v>
      </c>
      <c r="I2153" s="74" t="str">
        <f t="shared" si="141"/>
        <v>Upper South Island</v>
      </c>
      <c r="J2153" s="74" t="str">
        <f t="shared" si="142"/>
        <v>NOTFOUND</v>
      </c>
    </row>
    <row r="2154" spans="1:10" s="74" customFormat="1">
      <c r="A2154" s="167">
        <v>2005</v>
      </c>
      <c r="B2154" s="167" t="s">
        <v>292</v>
      </c>
      <c r="C2154" s="167">
        <v>92</v>
      </c>
      <c r="D2154" s="170">
        <v>2.4709500000000002</v>
      </c>
      <c r="E2154" s="74" t="str">
        <f t="shared" si="138"/>
        <v>Westpower Ltd</v>
      </c>
      <c r="F2154" s="74" t="str">
        <f t="shared" si="139"/>
        <v>Buller District</v>
      </c>
      <c r="G2154" s="74" t="str">
        <f t="shared" si="140"/>
        <v>West Coast</v>
      </c>
      <c r="I2154" s="74" t="str">
        <f t="shared" si="141"/>
        <v>Upper South Island</v>
      </c>
      <c r="J2154" s="74" t="str">
        <f t="shared" si="142"/>
        <v>NOTFOUND</v>
      </c>
    </row>
    <row r="2155" spans="1:10" s="74" customFormat="1">
      <c r="A2155" s="167">
        <v>2006</v>
      </c>
      <c r="B2155" s="167" t="s">
        <v>292</v>
      </c>
      <c r="C2155" s="167">
        <v>365</v>
      </c>
      <c r="D2155" s="170">
        <v>10.23235</v>
      </c>
      <c r="E2155" s="74" t="str">
        <f t="shared" si="138"/>
        <v>Westpower Ltd</v>
      </c>
      <c r="F2155" s="74" t="str">
        <f t="shared" si="139"/>
        <v>Buller District</v>
      </c>
      <c r="G2155" s="74" t="str">
        <f t="shared" si="140"/>
        <v>West Coast</v>
      </c>
      <c r="I2155" s="74" t="str">
        <f t="shared" si="141"/>
        <v>Upper South Island</v>
      </c>
      <c r="J2155" s="74" t="str">
        <f t="shared" si="142"/>
        <v>NOTFOUND</v>
      </c>
    </row>
    <row r="2156" spans="1:10" s="74" customFormat="1">
      <c r="A2156" s="167">
        <v>2007</v>
      </c>
      <c r="B2156" s="167" t="s">
        <v>292</v>
      </c>
      <c r="C2156" s="167">
        <v>365</v>
      </c>
      <c r="D2156" s="170">
        <v>22.2759</v>
      </c>
      <c r="E2156" s="74" t="str">
        <f t="shared" si="138"/>
        <v>Westpower Ltd</v>
      </c>
      <c r="F2156" s="74" t="str">
        <f t="shared" si="139"/>
        <v>Buller District</v>
      </c>
      <c r="G2156" s="74" t="str">
        <f t="shared" si="140"/>
        <v>West Coast</v>
      </c>
      <c r="I2156" s="74" t="str">
        <f t="shared" si="141"/>
        <v>Upper South Island</v>
      </c>
      <c r="J2156" s="74" t="str">
        <f t="shared" si="142"/>
        <v>NOTFOUND</v>
      </c>
    </row>
    <row r="2157" spans="1:10" s="74" customFormat="1">
      <c r="A2157" s="167">
        <v>2008</v>
      </c>
      <c r="B2157" s="167" t="s">
        <v>292</v>
      </c>
      <c r="C2157" s="167">
        <v>366</v>
      </c>
      <c r="D2157" s="170">
        <v>31.58925</v>
      </c>
      <c r="E2157" s="74" t="str">
        <f t="shared" si="138"/>
        <v>Westpower Ltd</v>
      </c>
      <c r="F2157" s="74" t="str">
        <f t="shared" si="139"/>
        <v>Buller District</v>
      </c>
      <c r="G2157" s="74" t="str">
        <f t="shared" si="140"/>
        <v>West Coast</v>
      </c>
      <c r="I2157" s="74" t="str">
        <f t="shared" si="141"/>
        <v>Upper South Island</v>
      </c>
      <c r="J2157" s="74" t="str">
        <f t="shared" si="142"/>
        <v>NOTFOUND</v>
      </c>
    </row>
    <row r="2158" spans="1:10" s="74" customFormat="1">
      <c r="A2158" s="167">
        <v>2009</v>
      </c>
      <c r="B2158" s="167" t="s">
        <v>292</v>
      </c>
      <c r="C2158" s="167">
        <v>365</v>
      </c>
      <c r="D2158" s="170">
        <v>33.026949999999999</v>
      </c>
      <c r="E2158" s="74" t="str">
        <f t="shared" si="138"/>
        <v>Westpower Ltd</v>
      </c>
      <c r="F2158" s="74" t="str">
        <f t="shared" si="139"/>
        <v>Buller District</v>
      </c>
      <c r="G2158" s="74" t="str">
        <f t="shared" si="140"/>
        <v>West Coast</v>
      </c>
      <c r="I2158" s="74" t="str">
        <f t="shared" si="141"/>
        <v>Upper South Island</v>
      </c>
      <c r="J2158" s="74" t="str">
        <f t="shared" si="142"/>
        <v>NOTFOUND</v>
      </c>
    </row>
    <row r="2159" spans="1:10" s="74" customFormat="1">
      <c r="A2159" s="167">
        <v>2010</v>
      </c>
      <c r="B2159" s="167" t="s">
        <v>292</v>
      </c>
      <c r="C2159" s="167">
        <v>365</v>
      </c>
      <c r="D2159" s="170">
        <v>35.931399999999996</v>
      </c>
      <c r="E2159" s="74" t="str">
        <f t="shared" si="138"/>
        <v>Westpower Ltd</v>
      </c>
      <c r="F2159" s="74" t="str">
        <f t="shared" si="139"/>
        <v>Buller District</v>
      </c>
      <c r="G2159" s="74" t="str">
        <f t="shared" si="140"/>
        <v>West Coast</v>
      </c>
      <c r="I2159" s="74" t="str">
        <f t="shared" si="141"/>
        <v>Upper South Island</v>
      </c>
      <c r="J2159" s="74" t="str">
        <f t="shared" si="142"/>
        <v>NOTFOUND</v>
      </c>
    </row>
    <row r="2160" spans="1:10" s="74" customFormat="1">
      <c r="A2160" s="167">
        <v>2011</v>
      </c>
      <c r="B2160" s="167" t="s">
        <v>292</v>
      </c>
      <c r="C2160" s="167">
        <v>181</v>
      </c>
      <c r="D2160" s="170">
        <v>17.430050000000001</v>
      </c>
      <c r="E2160" s="74" t="str">
        <f t="shared" si="138"/>
        <v>Westpower Ltd</v>
      </c>
      <c r="F2160" s="74" t="str">
        <f t="shared" si="139"/>
        <v>Buller District</v>
      </c>
      <c r="G2160" s="74" t="str">
        <f t="shared" si="140"/>
        <v>West Coast</v>
      </c>
      <c r="I2160" s="74" t="str">
        <f t="shared" si="141"/>
        <v>Upper South Island</v>
      </c>
      <c r="J2160" s="74" t="str">
        <f t="shared" si="142"/>
        <v>NOTFOUND</v>
      </c>
    </row>
    <row r="2161" spans="1:10" s="74" customFormat="1">
      <c r="A2161" s="167">
        <v>2000</v>
      </c>
      <c r="B2161" s="167" t="s">
        <v>293</v>
      </c>
      <c r="C2161" s="167">
        <v>366</v>
      </c>
      <c r="D2161" s="170">
        <v>0</v>
      </c>
      <c r="E2161" s="74" t="str">
        <f t="shared" si="138"/>
        <v>NOTFOUND</v>
      </c>
      <c r="F2161" s="74" t="str">
        <f t="shared" si="139"/>
        <v>NOTFOUND</v>
      </c>
      <c r="G2161" s="74" t="str">
        <f t="shared" si="140"/>
        <v>NOTFOUND</v>
      </c>
      <c r="I2161" s="74" t="str">
        <f t="shared" si="141"/>
        <v>NOTFOUND</v>
      </c>
      <c r="J2161" s="74" t="str">
        <f t="shared" si="142"/>
        <v>NOTFOUND</v>
      </c>
    </row>
    <row r="2162" spans="1:10" s="74" customFormat="1">
      <c r="A2162" s="167">
        <v>2004</v>
      </c>
      <c r="B2162" s="167" t="s">
        <v>294</v>
      </c>
      <c r="C2162" s="167">
        <v>123</v>
      </c>
      <c r="D2162" s="170">
        <v>13.975099999999999</v>
      </c>
      <c r="E2162" s="74" t="str">
        <f t="shared" si="138"/>
        <v>NOTFOUND</v>
      </c>
      <c r="F2162" s="74" t="str">
        <f t="shared" si="139"/>
        <v>NOTFOUND</v>
      </c>
      <c r="G2162" s="74" t="str">
        <f t="shared" si="140"/>
        <v>NOTFOUND</v>
      </c>
      <c r="I2162" s="74" t="str">
        <f t="shared" si="141"/>
        <v>NOTFOUND</v>
      </c>
      <c r="J2162" s="74" t="str">
        <f t="shared" si="142"/>
        <v>NOTFOUND</v>
      </c>
    </row>
    <row r="2163" spans="1:10" s="74" customFormat="1">
      <c r="A2163" s="167">
        <v>2000</v>
      </c>
      <c r="B2163" s="167" t="s">
        <v>295</v>
      </c>
      <c r="C2163" s="167">
        <v>366</v>
      </c>
      <c r="D2163" s="170">
        <v>346.01884999999999</v>
      </c>
      <c r="E2163" s="74" t="str">
        <f t="shared" si="138"/>
        <v>Vector Limited</v>
      </c>
      <c r="F2163" s="74" t="str">
        <f t="shared" si="139"/>
        <v>Auckland City</v>
      </c>
      <c r="G2163" s="74" t="str">
        <f t="shared" si="140"/>
        <v>Auckland</v>
      </c>
      <c r="I2163" s="74" t="str">
        <f t="shared" si="141"/>
        <v>Auckland</v>
      </c>
      <c r="J2163" s="74" t="str">
        <f t="shared" si="142"/>
        <v>Vector</v>
      </c>
    </row>
    <row r="2164" spans="1:10" s="74" customFormat="1">
      <c r="A2164" s="167">
        <v>2001</v>
      </c>
      <c r="B2164" s="167" t="s">
        <v>295</v>
      </c>
      <c r="C2164" s="167">
        <v>365</v>
      </c>
      <c r="D2164" s="170">
        <v>344.71319999999997</v>
      </c>
      <c r="E2164" s="74" t="str">
        <f t="shared" si="138"/>
        <v>Vector Limited</v>
      </c>
      <c r="F2164" s="74" t="str">
        <f t="shared" si="139"/>
        <v>Auckland City</v>
      </c>
      <c r="G2164" s="74" t="str">
        <f t="shared" si="140"/>
        <v>Auckland</v>
      </c>
      <c r="I2164" s="74" t="str">
        <f t="shared" si="141"/>
        <v>Auckland</v>
      </c>
      <c r="J2164" s="74" t="str">
        <f t="shared" si="142"/>
        <v>Vector</v>
      </c>
    </row>
    <row r="2165" spans="1:10" s="74" customFormat="1">
      <c r="A2165" s="167">
        <v>2002</v>
      </c>
      <c r="B2165" s="167" t="s">
        <v>295</v>
      </c>
      <c r="C2165" s="167">
        <v>365</v>
      </c>
      <c r="D2165" s="170">
        <v>400.2269</v>
      </c>
      <c r="E2165" s="74" t="str">
        <f t="shared" si="138"/>
        <v>Vector Limited</v>
      </c>
      <c r="F2165" s="74" t="str">
        <f t="shared" si="139"/>
        <v>Auckland City</v>
      </c>
      <c r="G2165" s="74" t="str">
        <f t="shared" si="140"/>
        <v>Auckland</v>
      </c>
      <c r="I2165" s="74" t="str">
        <f t="shared" si="141"/>
        <v>Auckland</v>
      </c>
      <c r="J2165" s="74" t="str">
        <f t="shared" si="142"/>
        <v>Vector</v>
      </c>
    </row>
    <row r="2166" spans="1:10" s="74" customFormat="1">
      <c r="A2166" s="167">
        <v>2003</v>
      </c>
      <c r="B2166" s="167" t="s">
        <v>295</v>
      </c>
      <c r="C2166" s="167">
        <v>365</v>
      </c>
      <c r="D2166" s="170">
        <v>404.9742</v>
      </c>
      <c r="E2166" s="74" t="str">
        <f t="shared" si="138"/>
        <v>Vector Limited</v>
      </c>
      <c r="F2166" s="74" t="str">
        <f t="shared" si="139"/>
        <v>Auckland City</v>
      </c>
      <c r="G2166" s="74" t="str">
        <f t="shared" si="140"/>
        <v>Auckland</v>
      </c>
      <c r="I2166" s="74" t="str">
        <f t="shared" si="141"/>
        <v>Auckland</v>
      </c>
      <c r="J2166" s="74" t="str">
        <f t="shared" si="142"/>
        <v>Vector</v>
      </c>
    </row>
    <row r="2167" spans="1:10" s="74" customFormat="1">
      <c r="A2167" s="167">
        <v>2004</v>
      </c>
      <c r="B2167" s="167" t="s">
        <v>295</v>
      </c>
      <c r="C2167" s="167">
        <v>366</v>
      </c>
      <c r="D2167" s="170">
        <v>425.73075</v>
      </c>
      <c r="E2167" s="74" t="str">
        <f t="shared" si="138"/>
        <v>Vector Limited</v>
      </c>
      <c r="F2167" s="74" t="str">
        <f t="shared" si="139"/>
        <v>Auckland City</v>
      </c>
      <c r="G2167" s="74" t="str">
        <f t="shared" si="140"/>
        <v>Auckland</v>
      </c>
      <c r="I2167" s="74" t="str">
        <f t="shared" si="141"/>
        <v>Auckland</v>
      </c>
      <c r="J2167" s="74" t="str">
        <f t="shared" si="142"/>
        <v>Vector</v>
      </c>
    </row>
    <row r="2168" spans="1:10" s="74" customFormat="1">
      <c r="A2168" s="167">
        <v>2005</v>
      </c>
      <c r="B2168" s="167" t="s">
        <v>295</v>
      </c>
      <c r="C2168" s="167">
        <v>365</v>
      </c>
      <c r="D2168" s="170">
        <v>402.7654</v>
      </c>
      <c r="E2168" s="74" t="str">
        <f t="shared" si="138"/>
        <v>Vector Limited</v>
      </c>
      <c r="F2168" s="74" t="str">
        <f t="shared" si="139"/>
        <v>Auckland City</v>
      </c>
      <c r="G2168" s="74" t="str">
        <f t="shared" si="140"/>
        <v>Auckland</v>
      </c>
      <c r="I2168" s="74" t="str">
        <f t="shared" si="141"/>
        <v>Auckland</v>
      </c>
      <c r="J2168" s="74" t="str">
        <f t="shared" si="142"/>
        <v>Vector</v>
      </c>
    </row>
    <row r="2169" spans="1:10" s="74" customFormat="1">
      <c r="A2169" s="167">
        <v>2006</v>
      </c>
      <c r="B2169" s="167" t="s">
        <v>295</v>
      </c>
      <c r="C2169" s="167">
        <v>365</v>
      </c>
      <c r="D2169" s="170">
        <v>408.20325000000003</v>
      </c>
      <c r="E2169" s="74" t="str">
        <f t="shared" si="138"/>
        <v>Vector Limited</v>
      </c>
      <c r="F2169" s="74" t="str">
        <f t="shared" si="139"/>
        <v>Auckland City</v>
      </c>
      <c r="G2169" s="74" t="str">
        <f t="shared" si="140"/>
        <v>Auckland</v>
      </c>
      <c r="I2169" s="74" t="str">
        <f t="shared" si="141"/>
        <v>Auckland</v>
      </c>
      <c r="J2169" s="74" t="str">
        <f t="shared" si="142"/>
        <v>Vector</v>
      </c>
    </row>
    <row r="2170" spans="1:10" s="74" customFormat="1">
      <c r="A2170" s="167">
        <v>2007</v>
      </c>
      <c r="B2170" s="167" t="s">
        <v>295</v>
      </c>
      <c r="C2170" s="167">
        <v>365</v>
      </c>
      <c r="D2170" s="170">
        <v>438.30255</v>
      </c>
      <c r="E2170" s="74" t="str">
        <f t="shared" si="138"/>
        <v>Vector Limited</v>
      </c>
      <c r="F2170" s="74" t="str">
        <f t="shared" si="139"/>
        <v>Auckland City</v>
      </c>
      <c r="G2170" s="74" t="str">
        <f t="shared" si="140"/>
        <v>Auckland</v>
      </c>
      <c r="I2170" s="74" t="str">
        <f t="shared" si="141"/>
        <v>Auckland</v>
      </c>
      <c r="J2170" s="74" t="str">
        <f t="shared" si="142"/>
        <v>Vector</v>
      </c>
    </row>
    <row r="2171" spans="1:10" s="74" customFormat="1">
      <c r="A2171" s="167">
        <v>2008</v>
      </c>
      <c r="B2171" s="167" t="s">
        <v>295</v>
      </c>
      <c r="C2171" s="167">
        <v>366</v>
      </c>
      <c r="D2171" s="170">
        <v>438.49785000000003</v>
      </c>
      <c r="E2171" s="74" t="str">
        <f t="shared" si="138"/>
        <v>Vector Limited</v>
      </c>
      <c r="F2171" s="74" t="str">
        <f t="shared" si="139"/>
        <v>Auckland City</v>
      </c>
      <c r="G2171" s="74" t="str">
        <f t="shared" si="140"/>
        <v>Auckland</v>
      </c>
      <c r="I2171" s="74" t="str">
        <f t="shared" si="141"/>
        <v>Auckland</v>
      </c>
      <c r="J2171" s="74" t="str">
        <f t="shared" si="142"/>
        <v>Vector</v>
      </c>
    </row>
    <row r="2172" spans="1:10" s="74" customFormat="1">
      <c r="A2172" s="167">
        <v>2009</v>
      </c>
      <c r="B2172" s="167" t="s">
        <v>295</v>
      </c>
      <c r="C2172" s="167">
        <v>365</v>
      </c>
      <c r="D2172" s="170">
        <v>440.54930000000002</v>
      </c>
      <c r="E2172" s="74" t="str">
        <f t="shared" si="138"/>
        <v>Vector Limited</v>
      </c>
      <c r="F2172" s="74" t="str">
        <f t="shared" si="139"/>
        <v>Auckland City</v>
      </c>
      <c r="G2172" s="74" t="str">
        <f t="shared" si="140"/>
        <v>Auckland</v>
      </c>
      <c r="I2172" s="74" t="str">
        <f t="shared" si="141"/>
        <v>Auckland</v>
      </c>
      <c r="J2172" s="74" t="str">
        <f t="shared" si="142"/>
        <v>Vector</v>
      </c>
    </row>
    <row r="2173" spans="1:10" s="74" customFormat="1">
      <c r="A2173" s="167">
        <v>2010</v>
      </c>
      <c r="B2173" s="167" t="s">
        <v>295</v>
      </c>
      <c r="C2173" s="167">
        <v>365</v>
      </c>
      <c r="D2173" s="170">
        <v>442.18619999999999</v>
      </c>
      <c r="E2173" s="74" t="str">
        <f t="shared" si="138"/>
        <v>Vector Limited</v>
      </c>
      <c r="F2173" s="74" t="str">
        <f t="shared" si="139"/>
        <v>Auckland City</v>
      </c>
      <c r="G2173" s="74" t="str">
        <f t="shared" si="140"/>
        <v>Auckland</v>
      </c>
      <c r="I2173" s="74" t="str">
        <f t="shared" si="141"/>
        <v>Auckland</v>
      </c>
      <c r="J2173" s="74" t="str">
        <f t="shared" si="142"/>
        <v>Vector</v>
      </c>
    </row>
    <row r="2174" spans="1:10" s="74" customFormat="1">
      <c r="A2174" s="167">
        <v>2011</v>
      </c>
      <c r="B2174" s="167" t="s">
        <v>295</v>
      </c>
      <c r="C2174" s="167">
        <v>181</v>
      </c>
      <c r="D2174" s="170">
        <v>228.82794999999999</v>
      </c>
      <c r="E2174" s="74" t="str">
        <f t="shared" si="138"/>
        <v>Vector Limited</v>
      </c>
      <c r="F2174" s="74" t="str">
        <f t="shared" si="139"/>
        <v>Auckland City</v>
      </c>
      <c r="G2174" s="74" t="str">
        <f t="shared" si="140"/>
        <v>Auckland</v>
      </c>
      <c r="I2174" s="74" t="str">
        <f t="shared" si="141"/>
        <v>Auckland</v>
      </c>
      <c r="J2174" s="74" t="str">
        <f t="shared" si="142"/>
        <v>Vector</v>
      </c>
    </row>
    <row r="2175" spans="1:10" s="74" customFormat="1">
      <c r="A2175" s="167">
        <v>2000</v>
      </c>
      <c r="B2175" s="167" t="s">
        <v>296</v>
      </c>
      <c r="C2175" s="167">
        <v>366</v>
      </c>
      <c r="D2175" s="170">
        <v>733.33640000000003</v>
      </c>
      <c r="E2175" s="74" t="str">
        <f t="shared" si="138"/>
        <v>Vector Limited</v>
      </c>
      <c r="F2175" s="74" t="str">
        <f t="shared" si="139"/>
        <v>Auckland City</v>
      </c>
      <c r="G2175" s="74" t="str">
        <f t="shared" si="140"/>
        <v>Auckland</v>
      </c>
      <c r="I2175" s="74" t="str">
        <f t="shared" si="141"/>
        <v>Auckland</v>
      </c>
      <c r="J2175" s="74" t="str">
        <f t="shared" si="142"/>
        <v>Vector</v>
      </c>
    </row>
    <row r="2176" spans="1:10" s="74" customFormat="1">
      <c r="A2176" s="167">
        <v>2001</v>
      </c>
      <c r="B2176" s="167" t="s">
        <v>296</v>
      </c>
      <c r="C2176" s="167">
        <v>365</v>
      </c>
      <c r="D2176" s="170">
        <v>779.67274999999995</v>
      </c>
      <c r="E2176" s="74" t="str">
        <f t="shared" si="138"/>
        <v>Vector Limited</v>
      </c>
      <c r="F2176" s="74" t="str">
        <f t="shared" si="139"/>
        <v>Auckland City</v>
      </c>
      <c r="G2176" s="74" t="str">
        <f t="shared" si="140"/>
        <v>Auckland</v>
      </c>
      <c r="I2176" s="74" t="str">
        <f t="shared" si="141"/>
        <v>Auckland</v>
      </c>
      <c r="J2176" s="74" t="str">
        <f t="shared" si="142"/>
        <v>Vector</v>
      </c>
    </row>
    <row r="2177" spans="1:10" s="74" customFormat="1">
      <c r="A2177" s="167">
        <v>2002</v>
      </c>
      <c r="B2177" s="167" t="s">
        <v>296</v>
      </c>
      <c r="C2177" s="167">
        <v>365</v>
      </c>
      <c r="D2177" s="170">
        <v>724.74165000000005</v>
      </c>
      <c r="E2177" s="74" t="str">
        <f t="shared" si="138"/>
        <v>Vector Limited</v>
      </c>
      <c r="F2177" s="74" t="str">
        <f t="shared" si="139"/>
        <v>Auckland City</v>
      </c>
      <c r="G2177" s="74" t="str">
        <f t="shared" si="140"/>
        <v>Auckland</v>
      </c>
      <c r="I2177" s="74" t="str">
        <f t="shared" si="141"/>
        <v>Auckland</v>
      </c>
      <c r="J2177" s="74" t="str">
        <f t="shared" si="142"/>
        <v>Vector</v>
      </c>
    </row>
    <row r="2178" spans="1:10" s="74" customFormat="1">
      <c r="A2178" s="167">
        <v>2003</v>
      </c>
      <c r="B2178" s="167" t="s">
        <v>296</v>
      </c>
      <c r="C2178" s="167">
        <v>365</v>
      </c>
      <c r="D2178" s="170">
        <v>672.69539999999995</v>
      </c>
      <c r="E2178" s="74" t="str">
        <f t="shared" si="138"/>
        <v>Vector Limited</v>
      </c>
      <c r="F2178" s="74" t="str">
        <f t="shared" si="139"/>
        <v>Auckland City</v>
      </c>
      <c r="G2178" s="74" t="str">
        <f t="shared" si="140"/>
        <v>Auckland</v>
      </c>
      <c r="I2178" s="74" t="str">
        <f t="shared" si="141"/>
        <v>Auckland</v>
      </c>
      <c r="J2178" s="74" t="str">
        <f t="shared" si="142"/>
        <v>Vector</v>
      </c>
    </row>
    <row r="2179" spans="1:10" s="74" customFormat="1">
      <c r="A2179" s="167">
        <v>2004</v>
      </c>
      <c r="B2179" s="167" t="s">
        <v>296</v>
      </c>
      <c r="C2179" s="167">
        <v>366</v>
      </c>
      <c r="D2179" s="170">
        <v>783.96190000000001</v>
      </c>
      <c r="E2179" s="74" t="str">
        <f t="shared" si="138"/>
        <v>Vector Limited</v>
      </c>
      <c r="F2179" s="74" t="str">
        <f t="shared" si="139"/>
        <v>Auckland City</v>
      </c>
      <c r="G2179" s="74" t="str">
        <f t="shared" si="140"/>
        <v>Auckland</v>
      </c>
      <c r="I2179" s="74" t="str">
        <f t="shared" si="141"/>
        <v>Auckland</v>
      </c>
      <c r="J2179" s="74" t="str">
        <f t="shared" si="142"/>
        <v>Vector</v>
      </c>
    </row>
    <row r="2180" spans="1:10" s="74" customFormat="1">
      <c r="A2180" s="167">
        <v>2005</v>
      </c>
      <c r="B2180" s="167" t="s">
        <v>296</v>
      </c>
      <c r="C2180" s="167">
        <v>365</v>
      </c>
      <c r="D2180" s="170">
        <v>786.3741</v>
      </c>
      <c r="E2180" s="74" t="str">
        <f t="shared" si="138"/>
        <v>Vector Limited</v>
      </c>
      <c r="F2180" s="74" t="str">
        <f t="shared" si="139"/>
        <v>Auckland City</v>
      </c>
      <c r="G2180" s="74" t="str">
        <f t="shared" si="140"/>
        <v>Auckland</v>
      </c>
      <c r="I2180" s="74" t="str">
        <f t="shared" si="141"/>
        <v>Auckland</v>
      </c>
      <c r="J2180" s="74" t="str">
        <f t="shared" si="142"/>
        <v>Vector</v>
      </c>
    </row>
    <row r="2181" spans="1:10" s="74" customFormat="1">
      <c r="A2181" s="167">
        <v>2006</v>
      </c>
      <c r="B2181" s="167" t="s">
        <v>296</v>
      </c>
      <c r="C2181" s="167">
        <v>365</v>
      </c>
      <c r="D2181" s="170">
        <v>767.05375000000004</v>
      </c>
      <c r="E2181" s="74" t="str">
        <f t="shared" si="138"/>
        <v>Vector Limited</v>
      </c>
      <c r="F2181" s="74" t="str">
        <f t="shared" si="139"/>
        <v>Auckland City</v>
      </c>
      <c r="G2181" s="74" t="str">
        <f t="shared" si="140"/>
        <v>Auckland</v>
      </c>
      <c r="I2181" s="74" t="str">
        <f t="shared" si="141"/>
        <v>Auckland</v>
      </c>
      <c r="J2181" s="74" t="str">
        <f t="shared" si="142"/>
        <v>Vector</v>
      </c>
    </row>
    <row r="2182" spans="1:10" s="74" customFormat="1">
      <c r="A2182" s="167">
        <v>2007</v>
      </c>
      <c r="B2182" s="167" t="s">
        <v>296</v>
      </c>
      <c r="C2182" s="167">
        <v>365</v>
      </c>
      <c r="D2182" s="170">
        <v>502.44290000000001</v>
      </c>
      <c r="E2182" s="74" t="str">
        <f t="shared" si="138"/>
        <v>Vector Limited</v>
      </c>
      <c r="F2182" s="74" t="str">
        <f t="shared" si="139"/>
        <v>Auckland City</v>
      </c>
      <c r="G2182" s="74" t="str">
        <f t="shared" si="140"/>
        <v>Auckland</v>
      </c>
      <c r="I2182" s="74" t="str">
        <f t="shared" si="141"/>
        <v>Auckland</v>
      </c>
      <c r="J2182" s="74" t="str">
        <f t="shared" si="142"/>
        <v>Vector</v>
      </c>
    </row>
    <row r="2183" spans="1:10" s="74" customFormat="1">
      <c r="A2183" s="167">
        <v>2008</v>
      </c>
      <c r="B2183" s="167" t="s">
        <v>296</v>
      </c>
      <c r="C2183" s="167">
        <v>366</v>
      </c>
      <c r="D2183" s="170">
        <v>323.34699999999998</v>
      </c>
      <c r="E2183" s="74" t="str">
        <f t="shared" si="138"/>
        <v>Vector Limited</v>
      </c>
      <c r="F2183" s="74" t="str">
        <f t="shared" si="139"/>
        <v>Auckland City</v>
      </c>
      <c r="G2183" s="74" t="str">
        <f t="shared" si="140"/>
        <v>Auckland</v>
      </c>
      <c r="I2183" s="74" t="str">
        <f t="shared" si="141"/>
        <v>Auckland</v>
      </c>
      <c r="J2183" s="74" t="str">
        <f t="shared" si="142"/>
        <v>Vector</v>
      </c>
    </row>
    <row r="2184" spans="1:10" s="74" customFormat="1">
      <c r="A2184" s="167">
        <v>2009</v>
      </c>
      <c r="B2184" s="167" t="s">
        <v>296</v>
      </c>
      <c r="C2184" s="167">
        <v>365</v>
      </c>
      <c r="D2184" s="170">
        <v>305.13465000000002</v>
      </c>
      <c r="E2184" s="74" t="str">
        <f t="shared" si="138"/>
        <v>Vector Limited</v>
      </c>
      <c r="F2184" s="74" t="str">
        <f t="shared" si="139"/>
        <v>Auckland City</v>
      </c>
      <c r="G2184" s="74" t="str">
        <f t="shared" si="140"/>
        <v>Auckland</v>
      </c>
      <c r="I2184" s="74" t="str">
        <f t="shared" si="141"/>
        <v>Auckland</v>
      </c>
      <c r="J2184" s="74" t="str">
        <f t="shared" si="142"/>
        <v>Vector</v>
      </c>
    </row>
    <row r="2185" spans="1:10" s="74" customFormat="1">
      <c r="A2185" s="167">
        <v>2010</v>
      </c>
      <c r="B2185" s="167" t="s">
        <v>296</v>
      </c>
      <c r="C2185" s="167">
        <v>365</v>
      </c>
      <c r="D2185" s="170">
        <v>334.65890000000002</v>
      </c>
      <c r="E2185" s="74" t="str">
        <f t="shared" si="138"/>
        <v>Vector Limited</v>
      </c>
      <c r="F2185" s="74" t="str">
        <f t="shared" si="139"/>
        <v>Auckland City</v>
      </c>
      <c r="G2185" s="74" t="str">
        <f t="shared" si="140"/>
        <v>Auckland</v>
      </c>
      <c r="I2185" s="74" t="str">
        <f t="shared" si="141"/>
        <v>Auckland</v>
      </c>
      <c r="J2185" s="74" t="str">
        <f t="shared" si="142"/>
        <v>Vector</v>
      </c>
    </row>
    <row r="2186" spans="1:10" s="74" customFormat="1">
      <c r="A2186" s="167">
        <v>2011</v>
      </c>
      <c r="B2186" s="167" t="s">
        <v>296</v>
      </c>
      <c r="C2186" s="167">
        <v>181</v>
      </c>
      <c r="D2186" s="170">
        <v>126.93195</v>
      </c>
      <c r="E2186" s="74" t="str">
        <f t="shared" si="138"/>
        <v>Vector Limited</v>
      </c>
      <c r="F2186" s="74" t="str">
        <f t="shared" si="139"/>
        <v>Auckland City</v>
      </c>
      <c r="G2186" s="74" t="str">
        <f t="shared" si="140"/>
        <v>Auckland</v>
      </c>
      <c r="I2186" s="74" t="str">
        <f t="shared" si="141"/>
        <v>Auckland</v>
      </c>
      <c r="J2186" s="74" t="str">
        <f t="shared" si="142"/>
        <v>Vector</v>
      </c>
    </row>
    <row r="2187" spans="1:10" s="74" customFormat="1">
      <c r="A2187" s="167">
        <v>2000</v>
      </c>
      <c r="B2187" s="167" t="s">
        <v>297</v>
      </c>
      <c r="C2187" s="167">
        <v>366</v>
      </c>
      <c r="D2187" s="170">
        <v>158.90620000000001</v>
      </c>
      <c r="E2187" s="74" t="str">
        <f t="shared" si="138"/>
        <v>Unison Network Ltd</v>
      </c>
      <c r="F2187" s="74" t="str">
        <f t="shared" si="139"/>
        <v>Rotorua District</v>
      </c>
      <c r="G2187" s="74" t="str">
        <f t="shared" si="140"/>
        <v>BOP</v>
      </c>
      <c r="I2187" s="74" t="str">
        <f t="shared" si="141"/>
        <v>Bay of Plenty</v>
      </c>
      <c r="J2187" s="74" t="str">
        <f t="shared" si="142"/>
        <v>Unison</v>
      </c>
    </row>
    <row r="2188" spans="1:10" s="74" customFormat="1">
      <c r="A2188" s="167">
        <v>2001</v>
      </c>
      <c r="B2188" s="167" t="s">
        <v>297</v>
      </c>
      <c r="C2188" s="167">
        <v>365</v>
      </c>
      <c r="D2188" s="170">
        <v>150.54220000000001</v>
      </c>
      <c r="E2188" s="74" t="str">
        <f t="shared" si="138"/>
        <v>Unison Network Ltd</v>
      </c>
      <c r="F2188" s="74" t="str">
        <f t="shared" si="139"/>
        <v>Rotorua District</v>
      </c>
      <c r="G2188" s="74" t="str">
        <f t="shared" si="140"/>
        <v>BOP</v>
      </c>
      <c r="I2188" s="74" t="str">
        <f t="shared" si="141"/>
        <v>Bay of Plenty</v>
      </c>
      <c r="J2188" s="74" t="str">
        <f t="shared" si="142"/>
        <v>Unison</v>
      </c>
    </row>
    <row r="2189" spans="1:10" s="74" customFormat="1">
      <c r="A2189" s="167">
        <v>2002</v>
      </c>
      <c r="B2189" s="167" t="s">
        <v>297</v>
      </c>
      <c r="C2189" s="167">
        <v>365</v>
      </c>
      <c r="D2189" s="170">
        <v>151.20779999999999</v>
      </c>
      <c r="E2189" s="74" t="str">
        <f t="shared" si="138"/>
        <v>Unison Network Ltd</v>
      </c>
      <c r="F2189" s="74" t="str">
        <f t="shared" si="139"/>
        <v>Rotorua District</v>
      </c>
      <c r="G2189" s="74" t="str">
        <f t="shared" si="140"/>
        <v>BOP</v>
      </c>
      <c r="I2189" s="74" t="str">
        <f t="shared" si="141"/>
        <v>Bay of Plenty</v>
      </c>
      <c r="J2189" s="74" t="str">
        <f t="shared" si="142"/>
        <v>Unison</v>
      </c>
    </row>
    <row r="2190" spans="1:10" s="74" customFormat="1">
      <c r="A2190" s="167">
        <v>2003</v>
      </c>
      <c r="B2190" s="167" t="s">
        <v>297</v>
      </c>
      <c r="C2190" s="167">
        <v>365</v>
      </c>
      <c r="D2190" s="170">
        <v>140.27590000000001</v>
      </c>
      <c r="E2190" s="74" t="str">
        <f t="shared" si="138"/>
        <v>Unison Network Ltd</v>
      </c>
      <c r="F2190" s="74" t="str">
        <f t="shared" si="139"/>
        <v>Rotorua District</v>
      </c>
      <c r="G2190" s="74" t="str">
        <f t="shared" si="140"/>
        <v>BOP</v>
      </c>
      <c r="I2190" s="74" t="str">
        <f t="shared" si="141"/>
        <v>Bay of Plenty</v>
      </c>
      <c r="J2190" s="74" t="str">
        <f t="shared" si="142"/>
        <v>Unison</v>
      </c>
    </row>
    <row r="2191" spans="1:10" s="74" customFormat="1">
      <c r="A2191" s="167">
        <v>2004</v>
      </c>
      <c r="B2191" s="167" t="s">
        <v>297</v>
      </c>
      <c r="C2191" s="167">
        <v>366</v>
      </c>
      <c r="D2191" s="170">
        <v>131.2089</v>
      </c>
      <c r="E2191" s="74" t="str">
        <f t="shared" si="138"/>
        <v>Unison Network Ltd</v>
      </c>
      <c r="F2191" s="74" t="str">
        <f t="shared" si="139"/>
        <v>Rotorua District</v>
      </c>
      <c r="G2191" s="74" t="str">
        <f t="shared" si="140"/>
        <v>BOP</v>
      </c>
      <c r="I2191" s="74" t="str">
        <f t="shared" si="141"/>
        <v>Bay of Plenty</v>
      </c>
      <c r="J2191" s="74" t="str">
        <f t="shared" si="142"/>
        <v>Unison</v>
      </c>
    </row>
    <row r="2192" spans="1:10" s="74" customFormat="1">
      <c r="A2192" s="167">
        <v>2005</v>
      </c>
      <c r="B2192" s="167" t="s">
        <v>297</v>
      </c>
      <c r="C2192" s="167">
        <v>365</v>
      </c>
      <c r="D2192" s="170">
        <v>132.55240000000001</v>
      </c>
      <c r="E2192" s="74" t="str">
        <f t="shared" si="138"/>
        <v>Unison Network Ltd</v>
      </c>
      <c r="F2192" s="74" t="str">
        <f t="shared" si="139"/>
        <v>Rotorua District</v>
      </c>
      <c r="G2192" s="74" t="str">
        <f t="shared" si="140"/>
        <v>BOP</v>
      </c>
      <c r="I2192" s="74" t="str">
        <f t="shared" si="141"/>
        <v>Bay of Plenty</v>
      </c>
      <c r="J2192" s="74" t="str">
        <f t="shared" si="142"/>
        <v>Unison</v>
      </c>
    </row>
    <row r="2193" spans="1:10" s="74" customFormat="1">
      <c r="A2193" s="167">
        <v>2006</v>
      </c>
      <c r="B2193" s="167" t="s">
        <v>297</v>
      </c>
      <c r="C2193" s="167">
        <v>365</v>
      </c>
      <c r="D2193" s="170">
        <v>137.16374999999999</v>
      </c>
      <c r="E2193" s="74" t="str">
        <f t="shared" si="138"/>
        <v>Unison Network Ltd</v>
      </c>
      <c r="F2193" s="74" t="str">
        <f t="shared" si="139"/>
        <v>Rotorua District</v>
      </c>
      <c r="G2193" s="74" t="str">
        <f t="shared" si="140"/>
        <v>BOP</v>
      </c>
      <c r="I2193" s="74" t="str">
        <f t="shared" si="141"/>
        <v>Bay of Plenty</v>
      </c>
      <c r="J2193" s="74" t="str">
        <f t="shared" si="142"/>
        <v>Unison</v>
      </c>
    </row>
    <row r="2194" spans="1:10" s="74" customFormat="1">
      <c r="A2194" s="167">
        <v>2007</v>
      </c>
      <c r="B2194" s="167" t="s">
        <v>297</v>
      </c>
      <c r="C2194" s="167">
        <v>365</v>
      </c>
      <c r="D2194" s="170">
        <v>141.12559999999999</v>
      </c>
      <c r="E2194" s="74" t="str">
        <f t="shared" si="138"/>
        <v>Unison Network Ltd</v>
      </c>
      <c r="F2194" s="74" t="str">
        <f t="shared" si="139"/>
        <v>Rotorua District</v>
      </c>
      <c r="G2194" s="74" t="str">
        <f t="shared" si="140"/>
        <v>BOP</v>
      </c>
      <c r="I2194" s="74" t="str">
        <f t="shared" si="141"/>
        <v>Bay of Plenty</v>
      </c>
      <c r="J2194" s="74" t="str">
        <f t="shared" si="142"/>
        <v>Unison</v>
      </c>
    </row>
    <row r="2195" spans="1:10" s="74" customFormat="1">
      <c r="A2195" s="167">
        <v>2008</v>
      </c>
      <c r="B2195" s="167" t="s">
        <v>297</v>
      </c>
      <c r="C2195" s="167">
        <v>366</v>
      </c>
      <c r="D2195" s="170">
        <v>143.79965000000001</v>
      </c>
      <c r="E2195" s="74" t="str">
        <f t="shared" si="138"/>
        <v>Unison Network Ltd</v>
      </c>
      <c r="F2195" s="74" t="str">
        <f t="shared" si="139"/>
        <v>Rotorua District</v>
      </c>
      <c r="G2195" s="74" t="str">
        <f t="shared" si="140"/>
        <v>BOP</v>
      </c>
      <c r="I2195" s="74" t="str">
        <f t="shared" si="141"/>
        <v>Bay of Plenty</v>
      </c>
      <c r="J2195" s="74" t="str">
        <f t="shared" si="142"/>
        <v>Unison</v>
      </c>
    </row>
    <row r="2196" spans="1:10" s="74" customFormat="1">
      <c r="A2196" s="167">
        <v>2009</v>
      </c>
      <c r="B2196" s="167" t="s">
        <v>297</v>
      </c>
      <c r="C2196" s="167">
        <v>365</v>
      </c>
      <c r="D2196" s="170">
        <v>129.9331</v>
      </c>
      <c r="E2196" s="74" t="str">
        <f t="shared" si="138"/>
        <v>Unison Network Ltd</v>
      </c>
      <c r="F2196" s="74" t="str">
        <f t="shared" si="139"/>
        <v>Rotorua District</v>
      </c>
      <c r="G2196" s="74" t="str">
        <f t="shared" si="140"/>
        <v>BOP</v>
      </c>
      <c r="I2196" s="74" t="str">
        <f t="shared" si="141"/>
        <v>Bay of Plenty</v>
      </c>
      <c r="J2196" s="74" t="str">
        <f t="shared" si="142"/>
        <v>Unison</v>
      </c>
    </row>
    <row r="2197" spans="1:10" s="74" customFormat="1">
      <c r="A2197" s="167">
        <v>2010</v>
      </c>
      <c r="B2197" s="167" t="s">
        <v>297</v>
      </c>
      <c r="C2197" s="167">
        <v>365</v>
      </c>
      <c r="D2197" s="170">
        <v>121.4049</v>
      </c>
      <c r="E2197" s="74" t="str">
        <f t="shared" si="138"/>
        <v>Unison Network Ltd</v>
      </c>
      <c r="F2197" s="74" t="str">
        <f t="shared" si="139"/>
        <v>Rotorua District</v>
      </c>
      <c r="G2197" s="74" t="str">
        <f t="shared" si="140"/>
        <v>BOP</v>
      </c>
      <c r="I2197" s="74" t="str">
        <f t="shared" si="141"/>
        <v>Bay of Plenty</v>
      </c>
      <c r="J2197" s="74" t="str">
        <f t="shared" si="142"/>
        <v>Unison</v>
      </c>
    </row>
    <row r="2198" spans="1:10" s="74" customFormat="1">
      <c r="A2198" s="167">
        <v>2011</v>
      </c>
      <c r="B2198" s="167" t="s">
        <v>297</v>
      </c>
      <c r="C2198" s="167">
        <v>181</v>
      </c>
      <c r="D2198" s="170">
        <v>56.632100000000001</v>
      </c>
      <c r="E2198" s="74" t="str">
        <f t="shared" si="138"/>
        <v>Unison Network Ltd</v>
      </c>
      <c r="F2198" s="74" t="str">
        <f t="shared" si="139"/>
        <v>Rotorua District</v>
      </c>
      <c r="G2198" s="74" t="str">
        <f t="shared" si="140"/>
        <v>BOP</v>
      </c>
      <c r="I2198" s="74" t="str">
        <f t="shared" si="141"/>
        <v>Bay of Plenty</v>
      </c>
      <c r="J2198" s="74" t="str">
        <f t="shared" si="142"/>
        <v>Unison</v>
      </c>
    </row>
    <row r="2199" spans="1:10" s="74" customFormat="1">
      <c r="A2199" s="167">
        <v>2000</v>
      </c>
      <c r="B2199" s="167" t="s">
        <v>298</v>
      </c>
      <c r="C2199" s="167">
        <v>366</v>
      </c>
      <c r="D2199" s="170">
        <v>195.77350000000001</v>
      </c>
      <c r="E2199" s="74" t="str">
        <f t="shared" si="138"/>
        <v>Unison Network Ltd</v>
      </c>
      <c r="F2199" s="74" t="str">
        <f t="shared" si="139"/>
        <v>Rotorua District</v>
      </c>
      <c r="G2199" s="74" t="str">
        <f t="shared" si="140"/>
        <v>BOP</v>
      </c>
      <c r="I2199" s="74" t="str">
        <f t="shared" si="141"/>
        <v>Bay of Plenty</v>
      </c>
      <c r="J2199" s="74" t="str">
        <f t="shared" si="142"/>
        <v>Unison</v>
      </c>
    </row>
    <row r="2200" spans="1:10" s="74" customFormat="1">
      <c r="A2200" s="167">
        <v>2001</v>
      </c>
      <c r="B2200" s="167" t="s">
        <v>298</v>
      </c>
      <c r="C2200" s="167">
        <v>365</v>
      </c>
      <c r="D2200" s="170">
        <v>205.05359999999999</v>
      </c>
      <c r="E2200" s="74" t="str">
        <f t="shared" si="138"/>
        <v>Unison Network Ltd</v>
      </c>
      <c r="F2200" s="74" t="str">
        <f t="shared" si="139"/>
        <v>Rotorua District</v>
      </c>
      <c r="G2200" s="74" t="str">
        <f t="shared" si="140"/>
        <v>BOP</v>
      </c>
      <c r="I2200" s="74" t="str">
        <f t="shared" si="141"/>
        <v>Bay of Plenty</v>
      </c>
      <c r="J2200" s="74" t="str">
        <f t="shared" si="142"/>
        <v>Unison</v>
      </c>
    </row>
    <row r="2201" spans="1:10" s="74" customFormat="1">
      <c r="A2201" s="167">
        <v>2002</v>
      </c>
      <c r="B2201" s="167" t="s">
        <v>298</v>
      </c>
      <c r="C2201" s="167">
        <v>365</v>
      </c>
      <c r="D2201" s="170">
        <v>211.54365000000001</v>
      </c>
      <c r="E2201" s="74" t="str">
        <f t="shared" si="138"/>
        <v>Unison Network Ltd</v>
      </c>
      <c r="F2201" s="74" t="str">
        <f t="shared" si="139"/>
        <v>Rotorua District</v>
      </c>
      <c r="G2201" s="74" t="str">
        <f t="shared" si="140"/>
        <v>BOP</v>
      </c>
      <c r="I2201" s="74" t="str">
        <f t="shared" si="141"/>
        <v>Bay of Plenty</v>
      </c>
      <c r="J2201" s="74" t="str">
        <f t="shared" si="142"/>
        <v>Unison</v>
      </c>
    </row>
    <row r="2202" spans="1:10" s="74" customFormat="1">
      <c r="A2202" s="167">
        <v>2003</v>
      </c>
      <c r="B2202" s="167" t="s">
        <v>298</v>
      </c>
      <c r="C2202" s="167">
        <v>365</v>
      </c>
      <c r="D2202" s="170">
        <v>207.20869999999999</v>
      </c>
      <c r="E2202" s="74" t="str">
        <f t="shared" si="138"/>
        <v>Unison Network Ltd</v>
      </c>
      <c r="F2202" s="74" t="str">
        <f t="shared" si="139"/>
        <v>Rotorua District</v>
      </c>
      <c r="G2202" s="74" t="str">
        <f t="shared" si="140"/>
        <v>BOP</v>
      </c>
      <c r="I2202" s="74" t="str">
        <f t="shared" si="141"/>
        <v>Bay of Plenty</v>
      </c>
      <c r="J2202" s="74" t="str">
        <f t="shared" si="142"/>
        <v>Unison</v>
      </c>
    </row>
    <row r="2203" spans="1:10" s="74" customFormat="1">
      <c r="A2203" s="167">
        <v>2004</v>
      </c>
      <c r="B2203" s="167" t="s">
        <v>298</v>
      </c>
      <c r="C2203" s="167">
        <v>366</v>
      </c>
      <c r="D2203" s="170">
        <v>203.22829999999999</v>
      </c>
      <c r="E2203" s="74" t="str">
        <f t="shared" ref="E2203:E2266" si="143">IF(ISNA(VLOOKUP(B2203,$A$338:$D$525,4,FALSE)),"NOTFOUND",VLOOKUP(B2203,$A$338:$D$525,4,FALSE))</f>
        <v>Unison Network Ltd</v>
      </c>
      <c r="F2203" s="74" t="str">
        <f t="shared" si="139"/>
        <v>Rotorua District</v>
      </c>
      <c r="G2203" s="74" t="str">
        <f t="shared" si="140"/>
        <v>BOP</v>
      </c>
      <c r="I2203" s="74" t="str">
        <f t="shared" si="141"/>
        <v>Bay of Plenty</v>
      </c>
      <c r="J2203" s="74" t="str">
        <f t="shared" si="142"/>
        <v>Unison</v>
      </c>
    </row>
    <row r="2204" spans="1:10" s="74" customFormat="1">
      <c r="A2204" s="167">
        <v>2005</v>
      </c>
      <c r="B2204" s="167" t="s">
        <v>298</v>
      </c>
      <c r="C2204" s="167">
        <v>365</v>
      </c>
      <c r="D2204" s="170">
        <v>201.4443</v>
      </c>
      <c r="E2204" s="74" t="str">
        <f t="shared" si="143"/>
        <v>Unison Network Ltd</v>
      </c>
      <c r="F2204" s="74" t="str">
        <f t="shared" si="139"/>
        <v>Rotorua District</v>
      </c>
      <c r="G2204" s="74" t="str">
        <f t="shared" si="140"/>
        <v>BOP</v>
      </c>
      <c r="I2204" s="74" t="str">
        <f t="shared" si="141"/>
        <v>Bay of Plenty</v>
      </c>
      <c r="J2204" s="74" t="str">
        <f t="shared" si="142"/>
        <v>Unison</v>
      </c>
    </row>
    <row r="2205" spans="1:10" s="74" customFormat="1">
      <c r="A2205" s="167">
        <v>2006</v>
      </c>
      <c r="B2205" s="167" t="s">
        <v>298</v>
      </c>
      <c r="C2205" s="167">
        <v>365</v>
      </c>
      <c r="D2205" s="170">
        <v>199.20945</v>
      </c>
      <c r="E2205" s="74" t="str">
        <f t="shared" si="143"/>
        <v>Unison Network Ltd</v>
      </c>
      <c r="F2205" s="74" t="str">
        <f t="shared" si="139"/>
        <v>Rotorua District</v>
      </c>
      <c r="G2205" s="74" t="str">
        <f t="shared" si="140"/>
        <v>BOP</v>
      </c>
      <c r="I2205" s="74" t="str">
        <f t="shared" si="141"/>
        <v>Bay of Plenty</v>
      </c>
      <c r="J2205" s="74" t="str">
        <f t="shared" si="142"/>
        <v>Unison</v>
      </c>
    </row>
    <row r="2206" spans="1:10" s="74" customFormat="1">
      <c r="A2206" s="167">
        <v>2007</v>
      </c>
      <c r="B2206" s="167" t="s">
        <v>298</v>
      </c>
      <c r="C2206" s="167">
        <v>365</v>
      </c>
      <c r="D2206" s="170">
        <v>202.02690000000001</v>
      </c>
      <c r="E2206" s="74" t="str">
        <f t="shared" si="143"/>
        <v>Unison Network Ltd</v>
      </c>
      <c r="F2206" s="74" t="str">
        <f t="shared" si="139"/>
        <v>Rotorua District</v>
      </c>
      <c r="G2206" s="74" t="str">
        <f t="shared" si="140"/>
        <v>BOP</v>
      </c>
      <c r="I2206" s="74" t="str">
        <f t="shared" si="141"/>
        <v>Bay of Plenty</v>
      </c>
      <c r="J2206" s="74" t="str">
        <f t="shared" si="142"/>
        <v>Unison</v>
      </c>
    </row>
    <row r="2207" spans="1:10" s="74" customFormat="1">
      <c r="A2207" s="167">
        <v>2008</v>
      </c>
      <c r="B2207" s="167" t="s">
        <v>298</v>
      </c>
      <c r="C2207" s="167">
        <v>366</v>
      </c>
      <c r="D2207" s="170">
        <v>195.09129999999999</v>
      </c>
      <c r="E2207" s="74" t="str">
        <f t="shared" si="143"/>
        <v>Unison Network Ltd</v>
      </c>
      <c r="F2207" s="74" t="str">
        <f t="shared" si="139"/>
        <v>Rotorua District</v>
      </c>
      <c r="G2207" s="74" t="str">
        <f t="shared" si="140"/>
        <v>BOP</v>
      </c>
      <c r="I2207" s="74" t="str">
        <f t="shared" si="141"/>
        <v>Bay of Plenty</v>
      </c>
      <c r="J2207" s="74" t="str">
        <f t="shared" si="142"/>
        <v>Unison</v>
      </c>
    </row>
    <row r="2208" spans="1:10" s="74" customFormat="1">
      <c r="A2208" s="167">
        <v>2009</v>
      </c>
      <c r="B2208" s="167" t="s">
        <v>298</v>
      </c>
      <c r="C2208" s="167">
        <v>365</v>
      </c>
      <c r="D2208" s="170">
        <v>211.89255</v>
      </c>
      <c r="E2208" s="74" t="str">
        <f t="shared" si="143"/>
        <v>Unison Network Ltd</v>
      </c>
      <c r="F2208" s="74" t="str">
        <f t="shared" si="139"/>
        <v>Rotorua District</v>
      </c>
      <c r="G2208" s="74" t="str">
        <f t="shared" si="140"/>
        <v>BOP</v>
      </c>
      <c r="I2208" s="74" t="str">
        <f t="shared" si="141"/>
        <v>Bay of Plenty</v>
      </c>
      <c r="J2208" s="74" t="str">
        <f t="shared" si="142"/>
        <v>Unison</v>
      </c>
    </row>
    <row r="2209" spans="1:10" s="74" customFormat="1">
      <c r="A2209" s="167">
        <v>2010</v>
      </c>
      <c r="B2209" s="167" t="s">
        <v>298</v>
      </c>
      <c r="C2209" s="167">
        <v>365</v>
      </c>
      <c r="D2209" s="170">
        <v>219.53020000000001</v>
      </c>
      <c r="E2209" s="74" t="str">
        <f t="shared" si="143"/>
        <v>Unison Network Ltd</v>
      </c>
      <c r="F2209" s="74" t="str">
        <f t="shared" si="139"/>
        <v>Rotorua District</v>
      </c>
      <c r="G2209" s="74" t="str">
        <f t="shared" si="140"/>
        <v>BOP</v>
      </c>
      <c r="I2209" s="74" t="str">
        <f t="shared" si="141"/>
        <v>Bay of Plenty</v>
      </c>
      <c r="J2209" s="74" t="str">
        <f t="shared" si="142"/>
        <v>Unison</v>
      </c>
    </row>
    <row r="2210" spans="1:10" s="74" customFormat="1">
      <c r="A2210" s="167">
        <v>2011</v>
      </c>
      <c r="B2210" s="167" t="s">
        <v>298</v>
      </c>
      <c r="C2210" s="167">
        <v>181</v>
      </c>
      <c r="D2210" s="170">
        <v>109.0303</v>
      </c>
      <c r="E2210" s="74" t="str">
        <f t="shared" si="143"/>
        <v>Unison Network Ltd</v>
      </c>
      <c r="F2210" s="74" t="str">
        <f t="shared" si="139"/>
        <v>Rotorua District</v>
      </c>
      <c r="G2210" s="74" t="str">
        <f t="shared" si="140"/>
        <v>BOP</v>
      </c>
      <c r="I2210" s="74" t="str">
        <f t="shared" si="141"/>
        <v>Bay of Plenty</v>
      </c>
      <c r="J2210" s="74" t="str">
        <f t="shared" si="142"/>
        <v>Unison</v>
      </c>
    </row>
    <row r="2211" spans="1:10" s="74" customFormat="1">
      <c r="A2211" s="167">
        <v>2000</v>
      </c>
      <c r="B2211" s="167" t="s">
        <v>299</v>
      </c>
      <c r="C2211" s="167">
        <v>366</v>
      </c>
      <c r="D2211" s="170">
        <v>139.34569999999999</v>
      </c>
      <c r="E2211" s="74" t="str">
        <f t="shared" si="143"/>
        <v>MainPower NZ Ltd</v>
      </c>
      <c r="F2211" s="74" t="str">
        <f t="shared" si="139"/>
        <v>Waimakariri District</v>
      </c>
      <c r="G2211" s="74" t="str">
        <f t="shared" si="140"/>
        <v>Canterbury</v>
      </c>
      <c r="I2211" s="74" t="str">
        <f t="shared" si="141"/>
        <v>Canterbury</v>
      </c>
      <c r="J2211" s="74" t="str">
        <f t="shared" si="142"/>
        <v>NOTFOUND</v>
      </c>
    </row>
    <row r="2212" spans="1:10" s="74" customFormat="1">
      <c r="A2212" s="167">
        <v>2001</v>
      </c>
      <c r="B2212" s="167" t="s">
        <v>299</v>
      </c>
      <c r="C2212" s="167">
        <v>365</v>
      </c>
      <c r="D2212" s="170">
        <v>149.84895</v>
      </c>
      <c r="E2212" s="74" t="str">
        <f t="shared" si="143"/>
        <v>MainPower NZ Ltd</v>
      </c>
      <c r="F2212" s="74" t="str">
        <f t="shared" si="139"/>
        <v>Waimakariri District</v>
      </c>
      <c r="G2212" s="74" t="str">
        <f t="shared" si="140"/>
        <v>Canterbury</v>
      </c>
      <c r="I2212" s="74" t="str">
        <f t="shared" si="141"/>
        <v>Canterbury</v>
      </c>
      <c r="J2212" s="74" t="str">
        <f t="shared" si="142"/>
        <v>NOTFOUND</v>
      </c>
    </row>
    <row r="2213" spans="1:10" s="74" customFormat="1">
      <c r="A2213" s="167">
        <v>2002</v>
      </c>
      <c r="B2213" s="167" t="s">
        <v>299</v>
      </c>
      <c r="C2213" s="167">
        <v>365</v>
      </c>
      <c r="D2213" s="170">
        <v>153.42935</v>
      </c>
      <c r="E2213" s="74" t="str">
        <f t="shared" si="143"/>
        <v>MainPower NZ Ltd</v>
      </c>
      <c r="F2213" s="74" t="str">
        <f t="shared" si="139"/>
        <v>Waimakariri District</v>
      </c>
      <c r="G2213" s="74" t="str">
        <f t="shared" si="140"/>
        <v>Canterbury</v>
      </c>
      <c r="I2213" s="74" t="str">
        <f t="shared" si="141"/>
        <v>Canterbury</v>
      </c>
      <c r="J2213" s="74" t="str">
        <f t="shared" si="142"/>
        <v>NOTFOUND</v>
      </c>
    </row>
    <row r="2214" spans="1:10" s="74" customFormat="1">
      <c r="A2214" s="167">
        <v>2003</v>
      </c>
      <c r="B2214" s="167" t="s">
        <v>299</v>
      </c>
      <c r="C2214" s="167">
        <v>365</v>
      </c>
      <c r="D2214" s="170">
        <v>170.32685000000001</v>
      </c>
      <c r="E2214" s="74" t="str">
        <f t="shared" si="143"/>
        <v>MainPower NZ Ltd</v>
      </c>
      <c r="F2214" s="74" t="str">
        <f t="shared" si="139"/>
        <v>Waimakariri District</v>
      </c>
      <c r="G2214" s="74" t="str">
        <f t="shared" si="140"/>
        <v>Canterbury</v>
      </c>
      <c r="I2214" s="74" t="str">
        <f t="shared" si="141"/>
        <v>Canterbury</v>
      </c>
      <c r="J2214" s="74" t="str">
        <f t="shared" si="142"/>
        <v>NOTFOUND</v>
      </c>
    </row>
    <row r="2215" spans="1:10" s="74" customFormat="1">
      <c r="A2215" s="167">
        <v>2004</v>
      </c>
      <c r="B2215" s="167" t="s">
        <v>299</v>
      </c>
      <c r="C2215" s="167">
        <v>366</v>
      </c>
      <c r="D2215" s="170">
        <v>171.88319999999999</v>
      </c>
      <c r="E2215" s="74" t="str">
        <f t="shared" si="143"/>
        <v>MainPower NZ Ltd</v>
      </c>
      <c r="F2215" s="74" t="str">
        <f t="shared" si="139"/>
        <v>Waimakariri District</v>
      </c>
      <c r="G2215" s="74" t="str">
        <f t="shared" si="140"/>
        <v>Canterbury</v>
      </c>
      <c r="I2215" s="74" t="str">
        <f t="shared" si="141"/>
        <v>Canterbury</v>
      </c>
      <c r="J2215" s="74" t="str">
        <f t="shared" si="142"/>
        <v>NOTFOUND</v>
      </c>
    </row>
    <row r="2216" spans="1:10" s="74" customFormat="1">
      <c r="A2216" s="167">
        <v>2005</v>
      </c>
      <c r="B2216" s="167" t="s">
        <v>299</v>
      </c>
      <c r="C2216" s="167">
        <v>365</v>
      </c>
      <c r="D2216" s="170">
        <v>179.81479999999999</v>
      </c>
      <c r="E2216" s="74" t="str">
        <f t="shared" si="143"/>
        <v>MainPower NZ Ltd</v>
      </c>
      <c r="F2216" s="74" t="str">
        <f t="shared" ref="F2216:F2279" si="144">IF(ISNA(VLOOKUP(B2216,$A$338:$D$525,2,FALSE)),"NOTFOUND",VLOOKUP(B2216,$A$338:$D$525,2,FALSE))</f>
        <v>Waimakariri District</v>
      </c>
      <c r="G2216" s="74" t="str">
        <f t="shared" ref="G2216:G2279" si="145">IF(ISNA(VLOOKUP(B2216,$A$338:$D$525,3,FALSE)),"NOTFOUND",VLOOKUP(B2216,$A$338:$D$525,3,FALSE))</f>
        <v>Canterbury</v>
      </c>
      <c r="I2216" s="74" t="str">
        <f t="shared" ref="I2216:I2279" si="146">IF(ISNA(VLOOKUP(B2216,$A$338:$E$525,5,FALSE)),"NOTFOUND",(VLOOKUP(B2216,$A$338:$E$525,5,FALSE)))</f>
        <v>Canterbury</v>
      </c>
      <c r="J2216" s="74" t="str">
        <f t="shared" ref="J2216:J2279" si="147">IF(ISNA(VLOOKUP(E2216,$A$528:$B$545,2,FALSE)),"NOTFOUND",VLOOKUP(E2216,$A$528:$B$545,2,FALSE))</f>
        <v>NOTFOUND</v>
      </c>
    </row>
    <row r="2217" spans="1:10" s="74" customFormat="1">
      <c r="A2217" s="167">
        <v>2006</v>
      </c>
      <c r="B2217" s="167" t="s">
        <v>299</v>
      </c>
      <c r="C2217" s="167">
        <v>365</v>
      </c>
      <c r="D2217" s="170">
        <v>186.69040000000001</v>
      </c>
      <c r="E2217" s="74" t="str">
        <f t="shared" si="143"/>
        <v>MainPower NZ Ltd</v>
      </c>
      <c r="F2217" s="74" t="str">
        <f t="shared" si="144"/>
        <v>Waimakariri District</v>
      </c>
      <c r="G2217" s="74" t="str">
        <f t="shared" si="145"/>
        <v>Canterbury</v>
      </c>
      <c r="I2217" s="74" t="str">
        <f t="shared" si="146"/>
        <v>Canterbury</v>
      </c>
      <c r="J2217" s="74" t="str">
        <f t="shared" si="147"/>
        <v>NOTFOUND</v>
      </c>
    </row>
    <row r="2218" spans="1:10" s="74" customFormat="1">
      <c r="A2218" s="167">
        <v>2007</v>
      </c>
      <c r="B2218" s="167" t="s">
        <v>299</v>
      </c>
      <c r="C2218" s="167">
        <v>365</v>
      </c>
      <c r="D2218" s="170">
        <v>191.17850000000001</v>
      </c>
      <c r="E2218" s="74" t="str">
        <f t="shared" si="143"/>
        <v>MainPower NZ Ltd</v>
      </c>
      <c r="F2218" s="74" t="str">
        <f t="shared" si="144"/>
        <v>Waimakariri District</v>
      </c>
      <c r="G2218" s="74" t="str">
        <f t="shared" si="145"/>
        <v>Canterbury</v>
      </c>
      <c r="I2218" s="74" t="str">
        <f t="shared" si="146"/>
        <v>Canterbury</v>
      </c>
      <c r="J2218" s="74" t="str">
        <f t="shared" si="147"/>
        <v>NOTFOUND</v>
      </c>
    </row>
    <row r="2219" spans="1:10" s="74" customFormat="1">
      <c r="A2219" s="167">
        <v>2008</v>
      </c>
      <c r="B2219" s="167" t="s">
        <v>299</v>
      </c>
      <c r="C2219" s="167">
        <v>366</v>
      </c>
      <c r="D2219" s="170">
        <v>206.95529999999999</v>
      </c>
      <c r="E2219" s="74" t="str">
        <f t="shared" si="143"/>
        <v>MainPower NZ Ltd</v>
      </c>
      <c r="F2219" s="74" t="str">
        <f t="shared" si="144"/>
        <v>Waimakariri District</v>
      </c>
      <c r="G2219" s="74" t="str">
        <f t="shared" si="145"/>
        <v>Canterbury</v>
      </c>
      <c r="I2219" s="74" t="str">
        <f t="shared" si="146"/>
        <v>Canterbury</v>
      </c>
      <c r="J2219" s="74" t="str">
        <f t="shared" si="147"/>
        <v>NOTFOUND</v>
      </c>
    </row>
    <row r="2220" spans="1:10" s="74" customFormat="1">
      <c r="A2220" s="167">
        <v>2009</v>
      </c>
      <c r="B2220" s="167" t="s">
        <v>299</v>
      </c>
      <c r="C2220" s="167">
        <v>365</v>
      </c>
      <c r="D2220" s="170">
        <v>211.3801</v>
      </c>
      <c r="E2220" s="74" t="str">
        <f t="shared" si="143"/>
        <v>MainPower NZ Ltd</v>
      </c>
      <c r="F2220" s="74" t="str">
        <f t="shared" si="144"/>
        <v>Waimakariri District</v>
      </c>
      <c r="G2220" s="74" t="str">
        <f t="shared" si="145"/>
        <v>Canterbury</v>
      </c>
      <c r="I2220" s="74" t="str">
        <f t="shared" si="146"/>
        <v>Canterbury</v>
      </c>
      <c r="J2220" s="74" t="str">
        <f t="shared" si="147"/>
        <v>NOTFOUND</v>
      </c>
    </row>
    <row r="2221" spans="1:10" s="74" customFormat="1">
      <c r="A2221" s="167">
        <v>2010</v>
      </c>
      <c r="B2221" s="167" t="s">
        <v>299</v>
      </c>
      <c r="C2221" s="167">
        <v>365</v>
      </c>
      <c r="D2221" s="170">
        <v>227.07624999999999</v>
      </c>
      <c r="E2221" s="74" t="str">
        <f t="shared" si="143"/>
        <v>MainPower NZ Ltd</v>
      </c>
      <c r="F2221" s="74" t="str">
        <f t="shared" si="144"/>
        <v>Waimakariri District</v>
      </c>
      <c r="G2221" s="74" t="str">
        <f t="shared" si="145"/>
        <v>Canterbury</v>
      </c>
      <c r="I2221" s="74" t="str">
        <f t="shared" si="146"/>
        <v>Canterbury</v>
      </c>
      <c r="J2221" s="74" t="str">
        <f t="shared" si="147"/>
        <v>NOTFOUND</v>
      </c>
    </row>
    <row r="2222" spans="1:10" s="74" customFormat="1">
      <c r="A2222" s="167">
        <v>2011</v>
      </c>
      <c r="B2222" s="167" t="s">
        <v>299</v>
      </c>
      <c r="C2222" s="167">
        <v>181</v>
      </c>
      <c r="D2222" s="170">
        <v>110.18259999999999</v>
      </c>
      <c r="E2222" s="74" t="str">
        <f t="shared" si="143"/>
        <v>MainPower NZ Ltd</v>
      </c>
      <c r="F2222" s="74" t="str">
        <f t="shared" si="144"/>
        <v>Waimakariri District</v>
      </c>
      <c r="G2222" s="74" t="str">
        <f t="shared" si="145"/>
        <v>Canterbury</v>
      </c>
      <c r="I2222" s="74" t="str">
        <f t="shared" si="146"/>
        <v>Canterbury</v>
      </c>
      <c r="J2222" s="74" t="str">
        <f t="shared" si="147"/>
        <v>NOTFOUND</v>
      </c>
    </row>
    <row r="2223" spans="1:10" s="74" customFormat="1">
      <c r="A2223" s="167">
        <v>2000</v>
      </c>
      <c r="B2223" s="167" t="s">
        <v>300</v>
      </c>
      <c r="C2223" s="167">
        <v>366</v>
      </c>
      <c r="D2223" s="170">
        <v>298.98869999999999</v>
      </c>
      <c r="E2223" s="74" t="str">
        <f t="shared" si="143"/>
        <v>Aurora Energy Ltd</v>
      </c>
      <c r="F2223" s="74" t="str">
        <f t="shared" si="144"/>
        <v>Dunedin City</v>
      </c>
      <c r="G2223" s="74" t="str">
        <f t="shared" si="145"/>
        <v>Otago Southland</v>
      </c>
      <c r="I2223" s="74" t="str">
        <f t="shared" si="146"/>
        <v>Otago</v>
      </c>
      <c r="J2223" s="74" t="str">
        <f t="shared" si="147"/>
        <v>Aurora Energy</v>
      </c>
    </row>
    <row r="2224" spans="1:10" s="74" customFormat="1">
      <c r="A2224" s="167">
        <v>2001</v>
      </c>
      <c r="B2224" s="167" t="s">
        <v>300</v>
      </c>
      <c r="C2224" s="167">
        <v>365</v>
      </c>
      <c r="D2224" s="170">
        <v>295.20389999999998</v>
      </c>
      <c r="E2224" s="74" t="str">
        <f t="shared" si="143"/>
        <v>Aurora Energy Ltd</v>
      </c>
      <c r="F2224" s="74" t="str">
        <f t="shared" si="144"/>
        <v>Dunedin City</v>
      </c>
      <c r="G2224" s="74" t="str">
        <f t="shared" si="145"/>
        <v>Otago Southland</v>
      </c>
      <c r="I2224" s="74" t="str">
        <f t="shared" si="146"/>
        <v>Otago</v>
      </c>
      <c r="J2224" s="74" t="str">
        <f t="shared" si="147"/>
        <v>Aurora Energy</v>
      </c>
    </row>
    <row r="2225" spans="1:10" s="74" customFormat="1">
      <c r="A2225" s="167">
        <v>2002</v>
      </c>
      <c r="B2225" s="167" t="s">
        <v>300</v>
      </c>
      <c r="C2225" s="167">
        <v>365</v>
      </c>
      <c r="D2225" s="170">
        <v>305.13155</v>
      </c>
      <c r="E2225" s="74" t="str">
        <f t="shared" si="143"/>
        <v>Aurora Energy Ltd</v>
      </c>
      <c r="F2225" s="74" t="str">
        <f t="shared" si="144"/>
        <v>Dunedin City</v>
      </c>
      <c r="G2225" s="74" t="str">
        <f t="shared" si="145"/>
        <v>Otago Southland</v>
      </c>
      <c r="I2225" s="74" t="str">
        <f t="shared" si="146"/>
        <v>Otago</v>
      </c>
      <c r="J2225" s="74" t="str">
        <f t="shared" si="147"/>
        <v>Aurora Energy</v>
      </c>
    </row>
    <row r="2226" spans="1:10" s="74" customFormat="1">
      <c r="A2226" s="167">
        <v>2003</v>
      </c>
      <c r="B2226" s="167" t="s">
        <v>300</v>
      </c>
      <c r="C2226" s="167">
        <v>365</v>
      </c>
      <c r="D2226" s="170">
        <v>297.18315000000001</v>
      </c>
      <c r="E2226" s="74" t="str">
        <f t="shared" si="143"/>
        <v>Aurora Energy Ltd</v>
      </c>
      <c r="F2226" s="74" t="str">
        <f t="shared" si="144"/>
        <v>Dunedin City</v>
      </c>
      <c r="G2226" s="74" t="str">
        <f t="shared" si="145"/>
        <v>Otago Southland</v>
      </c>
      <c r="I2226" s="74" t="str">
        <f t="shared" si="146"/>
        <v>Otago</v>
      </c>
      <c r="J2226" s="74" t="str">
        <f t="shared" si="147"/>
        <v>Aurora Energy</v>
      </c>
    </row>
    <row r="2227" spans="1:10" s="74" customFormat="1">
      <c r="A2227" s="167">
        <v>2004</v>
      </c>
      <c r="B2227" s="167" t="s">
        <v>300</v>
      </c>
      <c r="C2227" s="167">
        <v>366</v>
      </c>
      <c r="D2227" s="170">
        <v>317.10149999999999</v>
      </c>
      <c r="E2227" s="74" t="str">
        <f t="shared" si="143"/>
        <v>Aurora Energy Ltd</v>
      </c>
      <c r="F2227" s="74" t="str">
        <f t="shared" si="144"/>
        <v>Dunedin City</v>
      </c>
      <c r="G2227" s="74" t="str">
        <f t="shared" si="145"/>
        <v>Otago Southland</v>
      </c>
      <c r="I2227" s="74" t="str">
        <f t="shared" si="146"/>
        <v>Otago</v>
      </c>
      <c r="J2227" s="74" t="str">
        <f t="shared" si="147"/>
        <v>Aurora Energy</v>
      </c>
    </row>
    <row r="2228" spans="1:10" s="74" customFormat="1">
      <c r="A2228" s="167">
        <v>2005</v>
      </c>
      <c r="B2228" s="167" t="s">
        <v>300</v>
      </c>
      <c r="C2228" s="167">
        <v>365</v>
      </c>
      <c r="D2228" s="170">
        <v>313.29935</v>
      </c>
      <c r="E2228" s="74" t="str">
        <f t="shared" si="143"/>
        <v>Aurora Energy Ltd</v>
      </c>
      <c r="F2228" s="74" t="str">
        <f t="shared" si="144"/>
        <v>Dunedin City</v>
      </c>
      <c r="G2228" s="74" t="str">
        <f t="shared" si="145"/>
        <v>Otago Southland</v>
      </c>
      <c r="I2228" s="74" t="str">
        <f t="shared" si="146"/>
        <v>Otago</v>
      </c>
      <c r="J2228" s="74" t="str">
        <f t="shared" si="147"/>
        <v>Aurora Energy</v>
      </c>
    </row>
    <row r="2229" spans="1:10" s="74" customFormat="1">
      <c r="A2229" s="167">
        <v>2006</v>
      </c>
      <c r="B2229" s="167" t="s">
        <v>300</v>
      </c>
      <c r="C2229" s="167">
        <v>365</v>
      </c>
      <c r="D2229" s="170">
        <v>325.73045000000002</v>
      </c>
      <c r="E2229" s="74" t="str">
        <f t="shared" si="143"/>
        <v>Aurora Energy Ltd</v>
      </c>
      <c r="F2229" s="74" t="str">
        <f t="shared" si="144"/>
        <v>Dunedin City</v>
      </c>
      <c r="G2229" s="74" t="str">
        <f t="shared" si="145"/>
        <v>Otago Southland</v>
      </c>
      <c r="I2229" s="74" t="str">
        <f t="shared" si="146"/>
        <v>Otago</v>
      </c>
      <c r="J2229" s="74" t="str">
        <f t="shared" si="147"/>
        <v>Aurora Energy</v>
      </c>
    </row>
    <row r="2230" spans="1:10" s="74" customFormat="1">
      <c r="A2230" s="167">
        <v>2007</v>
      </c>
      <c r="B2230" s="167" t="s">
        <v>300</v>
      </c>
      <c r="C2230" s="167">
        <v>365</v>
      </c>
      <c r="D2230" s="170">
        <v>324.79065000000003</v>
      </c>
      <c r="E2230" s="74" t="str">
        <f t="shared" si="143"/>
        <v>Aurora Energy Ltd</v>
      </c>
      <c r="F2230" s="74" t="str">
        <f t="shared" si="144"/>
        <v>Dunedin City</v>
      </c>
      <c r="G2230" s="74" t="str">
        <f t="shared" si="145"/>
        <v>Otago Southland</v>
      </c>
      <c r="I2230" s="74" t="str">
        <f t="shared" si="146"/>
        <v>Otago</v>
      </c>
      <c r="J2230" s="74" t="str">
        <f t="shared" si="147"/>
        <v>Aurora Energy</v>
      </c>
    </row>
    <row r="2231" spans="1:10" s="74" customFormat="1">
      <c r="A2231" s="167">
        <v>2008</v>
      </c>
      <c r="B2231" s="167" t="s">
        <v>300</v>
      </c>
      <c r="C2231" s="167">
        <v>366</v>
      </c>
      <c r="D2231" s="170">
        <v>316.26704999999998</v>
      </c>
      <c r="E2231" s="74" t="str">
        <f t="shared" si="143"/>
        <v>Aurora Energy Ltd</v>
      </c>
      <c r="F2231" s="74" t="str">
        <f t="shared" si="144"/>
        <v>Dunedin City</v>
      </c>
      <c r="G2231" s="74" t="str">
        <f t="shared" si="145"/>
        <v>Otago Southland</v>
      </c>
      <c r="I2231" s="74" t="str">
        <f t="shared" si="146"/>
        <v>Otago</v>
      </c>
      <c r="J2231" s="74" t="str">
        <f t="shared" si="147"/>
        <v>Aurora Energy</v>
      </c>
    </row>
    <row r="2232" spans="1:10" s="74" customFormat="1">
      <c r="A2232" s="167">
        <v>2009</v>
      </c>
      <c r="B2232" s="167" t="s">
        <v>300</v>
      </c>
      <c r="C2232" s="167">
        <v>365</v>
      </c>
      <c r="D2232" s="170">
        <v>315.17779999999999</v>
      </c>
      <c r="E2232" s="74" t="str">
        <f t="shared" si="143"/>
        <v>Aurora Energy Ltd</v>
      </c>
      <c r="F2232" s="74" t="str">
        <f t="shared" si="144"/>
        <v>Dunedin City</v>
      </c>
      <c r="G2232" s="74" t="str">
        <f t="shared" si="145"/>
        <v>Otago Southland</v>
      </c>
      <c r="I2232" s="74" t="str">
        <f t="shared" si="146"/>
        <v>Otago</v>
      </c>
      <c r="J2232" s="74" t="str">
        <f t="shared" si="147"/>
        <v>Aurora Energy</v>
      </c>
    </row>
    <row r="2233" spans="1:10" s="74" customFormat="1">
      <c r="A2233" s="167">
        <v>2010</v>
      </c>
      <c r="B2233" s="167" t="s">
        <v>300</v>
      </c>
      <c r="C2233" s="167">
        <v>365</v>
      </c>
      <c r="D2233" s="170">
        <v>311.85014999999999</v>
      </c>
      <c r="E2233" s="74" t="str">
        <f t="shared" si="143"/>
        <v>Aurora Energy Ltd</v>
      </c>
      <c r="F2233" s="74" t="str">
        <f t="shared" si="144"/>
        <v>Dunedin City</v>
      </c>
      <c r="G2233" s="74" t="str">
        <f t="shared" si="145"/>
        <v>Otago Southland</v>
      </c>
      <c r="I2233" s="74" t="str">
        <f t="shared" si="146"/>
        <v>Otago</v>
      </c>
      <c r="J2233" s="74" t="str">
        <f t="shared" si="147"/>
        <v>Aurora Energy</v>
      </c>
    </row>
    <row r="2234" spans="1:10" s="74" customFormat="1">
      <c r="A2234" s="167">
        <v>2011</v>
      </c>
      <c r="B2234" s="167" t="s">
        <v>300</v>
      </c>
      <c r="C2234" s="167">
        <v>181</v>
      </c>
      <c r="D2234" s="170">
        <v>146.00004999999999</v>
      </c>
      <c r="E2234" s="74" t="str">
        <f t="shared" si="143"/>
        <v>Aurora Energy Ltd</v>
      </c>
      <c r="F2234" s="74" t="str">
        <f t="shared" si="144"/>
        <v>Dunedin City</v>
      </c>
      <c r="G2234" s="74" t="str">
        <f t="shared" si="145"/>
        <v>Otago Southland</v>
      </c>
      <c r="I2234" s="74" t="str">
        <f t="shared" si="146"/>
        <v>Otago</v>
      </c>
      <c r="J2234" s="74" t="str">
        <f t="shared" si="147"/>
        <v>Aurora Energy</v>
      </c>
    </row>
    <row r="2235" spans="1:10" s="74" customFormat="1">
      <c r="A2235" s="167">
        <v>2000</v>
      </c>
      <c r="B2235" s="167" t="s">
        <v>301</v>
      </c>
      <c r="C2235" s="167">
        <v>366</v>
      </c>
      <c r="D2235" s="170">
        <v>117.3304</v>
      </c>
      <c r="E2235" s="74" t="str">
        <f t="shared" si="143"/>
        <v>Powerco Ltd</v>
      </c>
      <c r="F2235" s="74" t="str">
        <f t="shared" si="144"/>
        <v>Stratford District</v>
      </c>
      <c r="G2235" s="74" t="str">
        <f t="shared" si="145"/>
        <v>Taranaki</v>
      </c>
      <c r="I2235" s="74" t="str">
        <f t="shared" si="146"/>
        <v>Taranaki</v>
      </c>
      <c r="J2235" s="74" t="str">
        <f t="shared" si="147"/>
        <v>Powerco</v>
      </c>
    </row>
    <row r="2236" spans="1:10" s="74" customFormat="1">
      <c r="A2236" s="167">
        <v>2001</v>
      </c>
      <c r="B2236" s="167" t="s">
        <v>301</v>
      </c>
      <c r="C2236" s="167">
        <v>365</v>
      </c>
      <c r="D2236" s="170">
        <v>113.5128</v>
      </c>
      <c r="E2236" s="74" t="str">
        <f t="shared" si="143"/>
        <v>Powerco Ltd</v>
      </c>
      <c r="F2236" s="74" t="str">
        <f t="shared" si="144"/>
        <v>Stratford District</v>
      </c>
      <c r="G2236" s="74" t="str">
        <f t="shared" si="145"/>
        <v>Taranaki</v>
      </c>
      <c r="I2236" s="74" t="str">
        <f t="shared" si="146"/>
        <v>Taranaki</v>
      </c>
      <c r="J2236" s="74" t="str">
        <f t="shared" si="147"/>
        <v>Powerco</v>
      </c>
    </row>
    <row r="2237" spans="1:10" s="74" customFormat="1">
      <c r="A2237" s="167">
        <v>2002</v>
      </c>
      <c r="B2237" s="167" t="s">
        <v>301</v>
      </c>
      <c r="C2237" s="167">
        <v>365</v>
      </c>
      <c r="D2237" s="170">
        <v>114.69385</v>
      </c>
      <c r="E2237" s="74" t="str">
        <f t="shared" si="143"/>
        <v>Powerco Ltd</v>
      </c>
      <c r="F2237" s="74" t="str">
        <f t="shared" si="144"/>
        <v>Stratford District</v>
      </c>
      <c r="G2237" s="74" t="str">
        <f t="shared" si="145"/>
        <v>Taranaki</v>
      </c>
      <c r="I2237" s="74" t="str">
        <f t="shared" si="146"/>
        <v>Taranaki</v>
      </c>
      <c r="J2237" s="74" t="str">
        <f t="shared" si="147"/>
        <v>Powerco</v>
      </c>
    </row>
    <row r="2238" spans="1:10" s="74" customFormat="1">
      <c r="A2238" s="167">
        <v>2003</v>
      </c>
      <c r="B2238" s="167" t="s">
        <v>301</v>
      </c>
      <c r="C2238" s="167">
        <v>365</v>
      </c>
      <c r="D2238" s="170">
        <v>117.65085000000001</v>
      </c>
      <c r="E2238" s="74" t="str">
        <f t="shared" si="143"/>
        <v>Powerco Ltd</v>
      </c>
      <c r="F2238" s="74" t="str">
        <f t="shared" si="144"/>
        <v>Stratford District</v>
      </c>
      <c r="G2238" s="74" t="str">
        <f t="shared" si="145"/>
        <v>Taranaki</v>
      </c>
      <c r="I2238" s="74" t="str">
        <f t="shared" si="146"/>
        <v>Taranaki</v>
      </c>
      <c r="J2238" s="74" t="str">
        <f t="shared" si="147"/>
        <v>Powerco</v>
      </c>
    </row>
    <row r="2239" spans="1:10" s="74" customFormat="1">
      <c r="A2239" s="167">
        <v>2004</v>
      </c>
      <c r="B2239" s="167" t="s">
        <v>301</v>
      </c>
      <c r="C2239" s="167">
        <v>366</v>
      </c>
      <c r="D2239" s="170">
        <v>125.2513</v>
      </c>
      <c r="E2239" s="74" t="str">
        <f t="shared" si="143"/>
        <v>Powerco Ltd</v>
      </c>
      <c r="F2239" s="74" t="str">
        <f t="shared" si="144"/>
        <v>Stratford District</v>
      </c>
      <c r="G2239" s="74" t="str">
        <f t="shared" si="145"/>
        <v>Taranaki</v>
      </c>
      <c r="I2239" s="74" t="str">
        <f t="shared" si="146"/>
        <v>Taranaki</v>
      </c>
      <c r="J2239" s="74" t="str">
        <f t="shared" si="147"/>
        <v>Powerco</v>
      </c>
    </row>
    <row r="2240" spans="1:10" s="74" customFormat="1">
      <c r="A2240" s="167">
        <v>2005</v>
      </c>
      <c r="B2240" s="167" t="s">
        <v>301</v>
      </c>
      <c r="C2240" s="167">
        <v>365</v>
      </c>
      <c r="D2240" s="170">
        <v>126.67265</v>
      </c>
      <c r="E2240" s="74" t="str">
        <f t="shared" si="143"/>
        <v>Powerco Ltd</v>
      </c>
      <c r="F2240" s="74" t="str">
        <f t="shared" si="144"/>
        <v>Stratford District</v>
      </c>
      <c r="G2240" s="74" t="str">
        <f t="shared" si="145"/>
        <v>Taranaki</v>
      </c>
      <c r="I2240" s="74" t="str">
        <f t="shared" si="146"/>
        <v>Taranaki</v>
      </c>
      <c r="J2240" s="74" t="str">
        <f t="shared" si="147"/>
        <v>Powerco</v>
      </c>
    </row>
    <row r="2241" spans="1:10" s="74" customFormat="1">
      <c r="A2241" s="167">
        <v>2006</v>
      </c>
      <c r="B2241" s="167" t="s">
        <v>301</v>
      </c>
      <c r="C2241" s="167">
        <v>365</v>
      </c>
      <c r="D2241" s="170">
        <v>126.46939999999999</v>
      </c>
      <c r="E2241" s="74" t="str">
        <f t="shared" si="143"/>
        <v>Powerco Ltd</v>
      </c>
      <c r="F2241" s="74" t="str">
        <f t="shared" si="144"/>
        <v>Stratford District</v>
      </c>
      <c r="G2241" s="74" t="str">
        <f t="shared" si="145"/>
        <v>Taranaki</v>
      </c>
      <c r="I2241" s="74" t="str">
        <f t="shared" si="146"/>
        <v>Taranaki</v>
      </c>
      <c r="J2241" s="74" t="str">
        <f t="shared" si="147"/>
        <v>Powerco</v>
      </c>
    </row>
    <row r="2242" spans="1:10" s="74" customFormat="1">
      <c r="A2242" s="167">
        <v>2007</v>
      </c>
      <c r="B2242" s="167" t="s">
        <v>301</v>
      </c>
      <c r="C2242" s="167">
        <v>365</v>
      </c>
      <c r="D2242" s="170">
        <v>126.33135</v>
      </c>
      <c r="E2242" s="74" t="str">
        <f t="shared" si="143"/>
        <v>Powerco Ltd</v>
      </c>
      <c r="F2242" s="74" t="str">
        <f t="shared" si="144"/>
        <v>Stratford District</v>
      </c>
      <c r="G2242" s="74" t="str">
        <f t="shared" si="145"/>
        <v>Taranaki</v>
      </c>
      <c r="I2242" s="74" t="str">
        <f t="shared" si="146"/>
        <v>Taranaki</v>
      </c>
      <c r="J2242" s="74" t="str">
        <f t="shared" si="147"/>
        <v>Powerco</v>
      </c>
    </row>
    <row r="2243" spans="1:10" s="74" customFormat="1">
      <c r="A2243" s="167">
        <v>2008</v>
      </c>
      <c r="B2243" s="167" t="s">
        <v>301</v>
      </c>
      <c r="C2243" s="167">
        <v>366</v>
      </c>
      <c r="D2243" s="170">
        <v>125.7337</v>
      </c>
      <c r="E2243" s="74" t="str">
        <f t="shared" si="143"/>
        <v>Powerco Ltd</v>
      </c>
      <c r="F2243" s="74" t="str">
        <f t="shared" si="144"/>
        <v>Stratford District</v>
      </c>
      <c r="G2243" s="74" t="str">
        <f t="shared" si="145"/>
        <v>Taranaki</v>
      </c>
      <c r="I2243" s="74" t="str">
        <f t="shared" si="146"/>
        <v>Taranaki</v>
      </c>
      <c r="J2243" s="74" t="str">
        <f t="shared" si="147"/>
        <v>Powerco</v>
      </c>
    </row>
    <row r="2244" spans="1:10" s="74" customFormat="1">
      <c r="A2244" s="167">
        <v>2009</v>
      </c>
      <c r="B2244" s="167" t="s">
        <v>301</v>
      </c>
      <c r="C2244" s="167">
        <v>365</v>
      </c>
      <c r="D2244" s="170">
        <v>126.95440000000001</v>
      </c>
      <c r="E2244" s="74" t="str">
        <f t="shared" si="143"/>
        <v>Powerco Ltd</v>
      </c>
      <c r="F2244" s="74" t="str">
        <f t="shared" si="144"/>
        <v>Stratford District</v>
      </c>
      <c r="G2244" s="74" t="str">
        <f t="shared" si="145"/>
        <v>Taranaki</v>
      </c>
      <c r="I2244" s="74" t="str">
        <f t="shared" si="146"/>
        <v>Taranaki</v>
      </c>
      <c r="J2244" s="74" t="str">
        <f t="shared" si="147"/>
        <v>Powerco</v>
      </c>
    </row>
    <row r="2245" spans="1:10" s="74" customFormat="1">
      <c r="A2245" s="167">
        <v>2010</v>
      </c>
      <c r="B2245" s="167" t="s">
        <v>301</v>
      </c>
      <c r="C2245" s="167">
        <v>365</v>
      </c>
      <c r="D2245" s="170">
        <v>129.64675</v>
      </c>
      <c r="E2245" s="74" t="str">
        <f t="shared" si="143"/>
        <v>Powerco Ltd</v>
      </c>
      <c r="F2245" s="74" t="str">
        <f t="shared" si="144"/>
        <v>Stratford District</v>
      </c>
      <c r="G2245" s="74" t="str">
        <f t="shared" si="145"/>
        <v>Taranaki</v>
      </c>
      <c r="I2245" s="74" t="str">
        <f t="shared" si="146"/>
        <v>Taranaki</v>
      </c>
      <c r="J2245" s="74" t="str">
        <f t="shared" si="147"/>
        <v>Powerco</v>
      </c>
    </row>
    <row r="2246" spans="1:10" s="74" customFormat="1">
      <c r="A2246" s="167">
        <v>2011</v>
      </c>
      <c r="B2246" s="167" t="s">
        <v>301</v>
      </c>
      <c r="C2246" s="167">
        <v>181</v>
      </c>
      <c r="D2246" s="170">
        <v>62.584499999999998</v>
      </c>
      <c r="E2246" s="74" t="str">
        <f t="shared" si="143"/>
        <v>Powerco Ltd</v>
      </c>
      <c r="F2246" s="74" t="str">
        <f t="shared" si="144"/>
        <v>Stratford District</v>
      </c>
      <c r="G2246" s="74" t="str">
        <f t="shared" si="145"/>
        <v>Taranaki</v>
      </c>
      <c r="I2246" s="74" t="str">
        <f t="shared" si="146"/>
        <v>Taranaki</v>
      </c>
      <c r="J2246" s="74" t="str">
        <f t="shared" si="147"/>
        <v>Powerco</v>
      </c>
    </row>
    <row r="2247" spans="1:10" s="74" customFormat="1">
      <c r="A2247" s="167">
        <v>2003</v>
      </c>
      <c r="B2247" s="167" t="s">
        <v>302</v>
      </c>
      <c r="C2247" s="167">
        <v>303</v>
      </c>
      <c r="D2247" s="170">
        <v>1.05975</v>
      </c>
      <c r="E2247" s="74" t="str">
        <f t="shared" si="143"/>
        <v/>
      </c>
      <c r="F2247" s="74" t="str">
        <f t="shared" si="144"/>
        <v>Stratford District</v>
      </c>
      <c r="G2247" s="74" t="str">
        <f t="shared" si="145"/>
        <v>Taranaki</v>
      </c>
      <c r="I2247" s="74" t="str">
        <f t="shared" si="146"/>
        <v>Taranaki</v>
      </c>
      <c r="J2247" s="74" t="str">
        <f t="shared" si="147"/>
        <v>NOTFOUND</v>
      </c>
    </row>
    <row r="2248" spans="1:10" s="74" customFormat="1">
      <c r="A2248" s="167">
        <v>2004</v>
      </c>
      <c r="B2248" s="167" t="s">
        <v>302</v>
      </c>
      <c r="C2248" s="167">
        <v>366</v>
      </c>
      <c r="D2248" s="170">
        <v>1.54915</v>
      </c>
      <c r="E2248" s="74" t="str">
        <f t="shared" si="143"/>
        <v/>
      </c>
      <c r="F2248" s="74" t="str">
        <f t="shared" si="144"/>
        <v>Stratford District</v>
      </c>
      <c r="G2248" s="74" t="str">
        <f t="shared" si="145"/>
        <v>Taranaki</v>
      </c>
      <c r="I2248" s="74" t="str">
        <f t="shared" si="146"/>
        <v>Taranaki</v>
      </c>
      <c r="J2248" s="74" t="str">
        <f t="shared" si="147"/>
        <v>NOTFOUND</v>
      </c>
    </row>
    <row r="2249" spans="1:10" s="74" customFormat="1">
      <c r="A2249" s="167">
        <v>2005</v>
      </c>
      <c r="B2249" s="167" t="s">
        <v>302</v>
      </c>
      <c r="C2249" s="167">
        <v>365</v>
      </c>
      <c r="D2249" s="170">
        <v>1.9918499999999999</v>
      </c>
      <c r="E2249" s="74" t="str">
        <f t="shared" si="143"/>
        <v/>
      </c>
      <c r="F2249" s="74" t="str">
        <f t="shared" si="144"/>
        <v>Stratford District</v>
      </c>
      <c r="G2249" s="74" t="str">
        <f t="shared" si="145"/>
        <v>Taranaki</v>
      </c>
      <c r="I2249" s="74" t="str">
        <f t="shared" si="146"/>
        <v>Taranaki</v>
      </c>
      <c r="J2249" s="74" t="str">
        <f t="shared" si="147"/>
        <v>NOTFOUND</v>
      </c>
    </row>
    <row r="2250" spans="1:10" s="74" customFormat="1">
      <c r="A2250" s="167">
        <v>2006</v>
      </c>
      <c r="B2250" s="167" t="s">
        <v>302</v>
      </c>
      <c r="C2250" s="167">
        <v>365</v>
      </c>
      <c r="D2250" s="170">
        <v>0.86309999999999998</v>
      </c>
      <c r="E2250" s="74" t="str">
        <f t="shared" si="143"/>
        <v/>
      </c>
      <c r="F2250" s="74" t="str">
        <f t="shared" si="144"/>
        <v>Stratford District</v>
      </c>
      <c r="G2250" s="74" t="str">
        <f t="shared" si="145"/>
        <v>Taranaki</v>
      </c>
      <c r="I2250" s="74" t="str">
        <f t="shared" si="146"/>
        <v>Taranaki</v>
      </c>
      <c r="J2250" s="74" t="str">
        <f t="shared" si="147"/>
        <v>NOTFOUND</v>
      </c>
    </row>
    <row r="2251" spans="1:10" s="74" customFormat="1">
      <c r="A2251" s="167">
        <v>2007</v>
      </c>
      <c r="B2251" s="167" t="s">
        <v>302</v>
      </c>
      <c r="C2251" s="167">
        <v>365</v>
      </c>
      <c r="D2251" s="170">
        <v>0.99604999999999999</v>
      </c>
      <c r="E2251" s="74" t="str">
        <f t="shared" si="143"/>
        <v/>
      </c>
      <c r="F2251" s="74" t="str">
        <f t="shared" si="144"/>
        <v>Stratford District</v>
      </c>
      <c r="G2251" s="74" t="str">
        <f t="shared" si="145"/>
        <v>Taranaki</v>
      </c>
      <c r="I2251" s="74" t="str">
        <f t="shared" si="146"/>
        <v>Taranaki</v>
      </c>
      <c r="J2251" s="74" t="str">
        <f t="shared" si="147"/>
        <v>NOTFOUND</v>
      </c>
    </row>
    <row r="2252" spans="1:10" s="74" customFormat="1">
      <c r="A2252" s="167">
        <v>2008</v>
      </c>
      <c r="B2252" s="167" t="s">
        <v>302</v>
      </c>
      <c r="C2252" s="167">
        <v>366</v>
      </c>
      <c r="D2252" s="170">
        <v>2.2220499999999999</v>
      </c>
      <c r="E2252" s="74" t="str">
        <f t="shared" si="143"/>
        <v/>
      </c>
      <c r="F2252" s="74" t="str">
        <f t="shared" si="144"/>
        <v>Stratford District</v>
      </c>
      <c r="G2252" s="74" t="str">
        <f t="shared" si="145"/>
        <v>Taranaki</v>
      </c>
      <c r="I2252" s="74" t="str">
        <f t="shared" si="146"/>
        <v>Taranaki</v>
      </c>
      <c r="J2252" s="74" t="str">
        <f t="shared" si="147"/>
        <v>NOTFOUND</v>
      </c>
    </row>
    <row r="2253" spans="1:10" s="74" customFormat="1">
      <c r="A2253" s="167">
        <v>2009</v>
      </c>
      <c r="B2253" s="167" t="s">
        <v>302</v>
      </c>
      <c r="C2253" s="167">
        <v>365</v>
      </c>
      <c r="D2253" s="170">
        <v>1.5494000000000001</v>
      </c>
      <c r="E2253" s="74" t="str">
        <f t="shared" si="143"/>
        <v/>
      </c>
      <c r="F2253" s="74" t="str">
        <f t="shared" si="144"/>
        <v>Stratford District</v>
      </c>
      <c r="G2253" s="74" t="str">
        <f t="shared" si="145"/>
        <v>Taranaki</v>
      </c>
      <c r="I2253" s="74" t="str">
        <f t="shared" si="146"/>
        <v>Taranaki</v>
      </c>
      <c r="J2253" s="74" t="str">
        <f t="shared" si="147"/>
        <v>NOTFOUND</v>
      </c>
    </row>
    <row r="2254" spans="1:10" s="74" customFormat="1">
      <c r="A2254" s="167">
        <v>2010</v>
      </c>
      <c r="B2254" s="167" t="s">
        <v>302</v>
      </c>
      <c r="C2254" s="167">
        <v>273</v>
      </c>
      <c r="D2254" s="170">
        <v>0.98109999999999997</v>
      </c>
      <c r="E2254" s="74" t="str">
        <f t="shared" si="143"/>
        <v/>
      </c>
      <c r="F2254" s="74" t="str">
        <f t="shared" si="144"/>
        <v>Stratford District</v>
      </c>
      <c r="G2254" s="74" t="str">
        <f t="shared" si="145"/>
        <v>Taranaki</v>
      </c>
      <c r="I2254" s="74" t="str">
        <f t="shared" si="146"/>
        <v>Taranaki</v>
      </c>
      <c r="J2254" s="74" t="str">
        <f t="shared" si="147"/>
        <v>NOTFOUND</v>
      </c>
    </row>
    <row r="2255" spans="1:10" s="74" customFormat="1">
      <c r="A2255" s="167">
        <v>2000</v>
      </c>
      <c r="B2255" s="167" t="s">
        <v>303</v>
      </c>
      <c r="C2255" s="167">
        <v>366</v>
      </c>
      <c r="D2255" s="170">
        <v>190.8903</v>
      </c>
      <c r="E2255" s="74" t="str">
        <f t="shared" si="143"/>
        <v>Orion New Zealand Limited</v>
      </c>
      <c r="F2255" s="74" t="str">
        <f t="shared" si="144"/>
        <v>Selwyn District</v>
      </c>
      <c r="G2255" s="74" t="str">
        <f t="shared" si="145"/>
        <v>Canterbury</v>
      </c>
      <c r="I2255" s="74" t="str">
        <f t="shared" si="146"/>
        <v>Canterbury</v>
      </c>
      <c r="J2255" s="74" t="str">
        <f t="shared" si="147"/>
        <v>Orion</v>
      </c>
    </row>
    <row r="2256" spans="1:10" s="74" customFormat="1">
      <c r="A2256" s="167">
        <v>2001</v>
      </c>
      <c r="B2256" s="167" t="s">
        <v>303</v>
      </c>
      <c r="C2256" s="167">
        <v>365</v>
      </c>
      <c r="D2256" s="170">
        <v>225.7621</v>
      </c>
      <c r="E2256" s="74" t="str">
        <f t="shared" si="143"/>
        <v>Orion New Zealand Limited</v>
      </c>
      <c r="F2256" s="74" t="str">
        <f t="shared" si="144"/>
        <v>Selwyn District</v>
      </c>
      <c r="G2256" s="74" t="str">
        <f t="shared" si="145"/>
        <v>Canterbury</v>
      </c>
      <c r="I2256" s="74" t="str">
        <f t="shared" si="146"/>
        <v>Canterbury</v>
      </c>
      <c r="J2256" s="74" t="str">
        <f t="shared" si="147"/>
        <v>Orion</v>
      </c>
    </row>
    <row r="2257" spans="1:10" s="74" customFormat="1">
      <c r="A2257" s="167">
        <v>2002</v>
      </c>
      <c r="B2257" s="167" t="s">
        <v>303</v>
      </c>
      <c r="C2257" s="167">
        <v>365</v>
      </c>
      <c r="D2257" s="170">
        <v>201.99340000000001</v>
      </c>
      <c r="E2257" s="74" t="str">
        <f t="shared" si="143"/>
        <v>Orion New Zealand Limited</v>
      </c>
      <c r="F2257" s="74" t="str">
        <f t="shared" si="144"/>
        <v>Selwyn District</v>
      </c>
      <c r="G2257" s="74" t="str">
        <f t="shared" si="145"/>
        <v>Canterbury</v>
      </c>
      <c r="I2257" s="74" t="str">
        <f t="shared" si="146"/>
        <v>Canterbury</v>
      </c>
      <c r="J2257" s="74" t="str">
        <f t="shared" si="147"/>
        <v>Orion</v>
      </c>
    </row>
    <row r="2258" spans="1:10" s="74" customFormat="1">
      <c r="A2258" s="167">
        <v>2003</v>
      </c>
      <c r="B2258" s="167" t="s">
        <v>303</v>
      </c>
      <c r="C2258" s="167">
        <v>365</v>
      </c>
      <c r="D2258" s="170">
        <v>231.05850000000001</v>
      </c>
      <c r="E2258" s="74" t="str">
        <f t="shared" si="143"/>
        <v>Orion New Zealand Limited</v>
      </c>
      <c r="F2258" s="74" t="str">
        <f t="shared" si="144"/>
        <v>Selwyn District</v>
      </c>
      <c r="G2258" s="74" t="str">
        <f t="shared" si="145"/>
        <v>Canterbury</v>
      </c>
      <c r="I2258" s="74" t="str">
        <f t="shared" si="146"/>
        <v>Canterbury</v>
      </c>
      <c r="J2258" s="74" t="str">
        <f t="shared" si="147"/>
        <v>Orion</v>
      </c>
    </row>
    <row r="2259" spans="1:10" s="74" customFormat="1">
      <c r="A2259" s="167">
        <v>2004</v>
      </c>
      <c r="B2259" s="167" t="s">
        <v>303</v>
      </c>
      <c r="C2259" s="167">
        <v>366</v>
      </c>
      <c r="D2259" s="170">
        <v>229.6122</v>
      </c>
      <c r="E2259" s="74" t="str">
        <f t="shared" si="143"/>
        <v>Orion New Zealand Limited</v>
      </c>
      <c r="F2259" s="74" t="str">
        <f t="shared" si="144"/>
        <v>Selwyn District</v>
      </c>
      <c r="G2259" s="74" t="str">
        <f t="shared" si="145"/>
        <v>Canterbury</v>
      </c>
      <c r="I2259" s="74" t="str">
        <f t="shared" si="146"/>
        <v>Canterbury</v>
      </c>
      <c r="J2259" s="74" t="str">
        <f t="shared" si="147"/>
        <v>Orion</v>
      </c>
    </row>
    <row r="2260" spans="1:10" s="74" customFormat="1">
      <c r="A2260" s="167">
        <v>2005</v>
      </c>
      <c r="B2260" s="167" t="s">
        <v>303</v>
      </c>
      <c r="C2260" s="167">
        <v>365</v>
      </c>
      <c r="D2260" s="170">
        <v>231.21035000000001</v>
      </c>
      <c r="E2260" s="74" t="str">
        <f t="shared" si="143"/>
        <v>Orion New Zealand Limited</v>
      </c>
      <c r="F2260" s="74" t="str">
        <f t="shared" si="144"/>
        <v>Selwyn District</v>
      </c>
      <c r="G2260" s="74" t="str">
        <f t="shared" si="145"/>
        <v>Canterbury</v>
      </c>
      <c r="I2260" s="74" t="str">
        <f t="shared" si="146"/>
        <v>Canterbury</v>
      </c>
      <c r="J2260" s="74" t="str">
        <f t="shared" si="147"/>
        <v>Orion</v>
      </c>
    </row>
    <row r="2261" spans="1:10" s="74" customFormat="1">
      <c r="A2261" s="167">
        <v>2006</v>
      </c>
      <c r="B2261" s="167" t="s">
        <v>303</v>
      </c>
      <c r="C2261" s="167">
        <v>365</v>
      </c>
      <c r="D2261" s="170">
        <v>235.3382</v>
      </c>
      <c r="E2261" s="74" t="str">
        <f t="shared" si="143"/>
        <v>Orion New Zealand Limited</v>
      </c>
      <c r="F2261" s="74" t="str">
        <f t="shared" si="144"/>
        <v>Selwyn District</v>
      </c>
      <c r="G2261" s="74" t="str">
        <f t="shared" si="145"/>
        <v>Canterbury</v>
      </c>
      <c r="I2261" s="74" t="str">
        <f t="shared" si="146"/>
        <v>Canterbury</v>
      </c>
      <c r="J2261" s="74" t="str">
        <f t="shared" si="147"/>
        <v>Orion</v>
      </c>
    </row>
    <row r="2262" spans="1:10" s="74" customFormat="1">
      <c r="A2262" s="167">
        <v>2007</v>
      </c>
      <c r="B2262" s="167" t="s">
        <v>303</v>
      </c>
      <c r="C2262" s="167">
        <v>365</v>
      </c>
      <c r="D2262" s="170">
        <v>240.6883</v>
      </c>
      <c r="E2262" s="74" t="str">
        <f t="shared" si="143"/>
        <v>Orion New Zealand Limited</v>
      </c>
      <c r="F2262" s="74" t="str">
        <f t="shared" si="144"/>
        <v>Selwyn District</v>
      </c>
      <c r="G2262" s="74" t="str">
        <f t="shared" si="145"/>
        <v>Canterbury</v>
      </c>
      <c r="I2262" s="74" t="str">
        <f t="shared" si="146"/>
        <v>Canterbury</v>
      </c>
      <c r="J2262" s="74" t="str">
        <f t="shared" si="147"/>
        <v>Orion</v>
      </c>
    </row>
    <row r="2263" spans="1:10" s="74" customFormat="1">
      <c r="A2263" s="167">
        <v>2008</v>
      </c>
      <c r="B2263" s="167" t="s">
        <v>303</v>
      </c>
      <c r="C2263" s="167">
        <v>366</v>
      </c>
      <c r="D2263" s="170">
        <v>268.10115000000002</v>
      </c>
      <c r="E2263" s="74" t="str">
        <f t="shared" si="143"/>
        <v>Orion New Zealand Limited</v>
      </c>
      <c r="F2263" s="74" t="str">
        <f t="shared" si="144"/>
        <v>Selwyn District</v>
      </c>
      <c r="G2263" s="74" t="str">
        <f t="shared" si="145"/>
        <v>Canterbury</v>
      </c>
      <c r="I2263" s="74" t="str">
        <f t="shared" si="146"/>
        <v>Canterbury</v>
      </c>
      <c r="J2263" s="74" t="str">
        <f t="shared" si="147"/>
        <v>Orion</v>
      </c>
    </row>
    <row r="2264" spans="1:10" s="74" customFormat="1">
      <c r="A2264" s="167">
        <v>2009</v>
      </c>
      <c r="B2264" s="167" t="s">
        <v>303</v>
      </c>
      <c r="C2264" s="167">
        <v>365</v>
      </c>
      <c r="D2264" s="170">
        <v>262.47885000000002</v>
      </c>
      <c r="E2264" s="74" t="str">
        <f t="shared" si="143"/>
        <v>Orion New Zealand Limited</v>
      </c>
      <c r="F2264" s="74" t="str">
        <f t="shared" si="144"/>
        <v>Selwyn District</v>
      </c>
      <c r="G2264" s="74" t="str">
        <f t="shared" si="145"/>
        <v>Canterbury</v>
      </c>
      <c r="I2264" s="74" t="str">
        <f t="shared" si="146"/>
        <v>Canterbury</v>
      </c>
      <c r="J2264" s="74" t="str">
        <f t="shared" si="147"/>
        <v>Orion</v>
      </c>
    </row>
    <row r="2265" spans="1:10" s="74" customFormat="1">
      <c r="A2265" s="167">
        <v>2010</v>
      </c>
      <c r="B2265" s="167" t="s">
        <v>303</v>
      </c>
      <c r="C2265" s="167">
        <v>365</v>
      </c>
      <c r="D2265" s="170">
        <v>282.11925000000002</v>
      </c>
      <c r="E2265" s="74" t="str">
        <f t="shared" si="143"/>
        <v>Orion New Zealand Limited</v>
      </c>
      <c r="F2265" s="74" t="str">
        <f t="shared" si="144"/>
        <v>Selwyn District</v>
      </c>
      <c r="G2265" s="74" t="str">
        <f t="shared" si="145"/>
        <v>Canterbury</v>
      </c>
      <c r="I2265" s="74" t="str">
        <f t="shared" si="146"/>
        <v>Canterbury</v>
      </c>
      <c r="J2265" s="74" t="str">
        <f t="shared" si="147"/>
        <v>Orion</v>
      </c>
    </row>
    <row r="2266" spans="1:10" s="74" customFormat="1">
      <c r="A2266" s="167">
        <v>2011</v>
      </c>
      <c r="B2266" s="167" t="s">
        <v>303</v>
      </c>
      <c r="C2266" s="167">
        <v>181</v>
      </c>
      <c r="D2266" s="170">
        <v>130.84305000000001</v>
      </c>
      <c r="E2266" s="74" t="str">
        <f t="shared" si="143"/>
        <v>Orion New Zealand Limited</v>
      </c>
      <c r="F2266" s="74" t="str">
        <f t="shared" si="144"/>
        <v>Selwyn District</v>
      </c>
      <c r="G2266" s="74" t="str">
        <f t="shared" si="145"/>
        <v>Canterbury</v>
      </c>
      <c r="I2266" s="74" t="str">
        <f t="shared" si="146"/>
        <v>Canterbury</v>
      </c>
      <c r="J2266" s="74" t="str">
        <f t="shared" si="147"/>
        <v>Orion</v>
      </c>
    </row>
    <row r="2267" spans="1:10" s="74" customFormat="1">
      <c r="A2267" s="167">
        <v>2008</v>
      </c>
      <c r="B2267" s="167" t="s">
        <v>304</v>
      </c>
      <c r="C2267" s="167">
        <v>306</v>
      </c>
      <c r="D2267" s="170">
        <v>19.409800000000001</v>
      </c>
      <c r="E2267" s="74" t="str">
        <f t="shared" ref="E2267:E2330" si="148">IF(ISNA(VLOOKUP(B2267,$A$338:$D$525,4,FALSE)),"NOTFOUND",VLOOKUP(B2267,$A$338:$D$525,4,FALSE))</f>
        <v>Orion New Zealand Limited</v>
      </c>
      <c r="F2267" s="74" t="str">
        <f t="shared" si="144"/>
        <v>Selwyn District</v>
      </c>
      <c r="G2267" s="74" t="str">
        <f t="shared" si="145"/>
        <v>Canterbury</v>
      </c>
      <c r="I2267" s="74" t="str">
        <f t="shared" si="146"/>
        <v>Canterbury</v>
      </c>
      <c r="J2267" s="74" t="str">
        <f t="shared" si="147"/>
        <v>Orion</v>
      </c>
    </row>
    <row r="2268" spans="1:10" s="74" customFormat="1">
      <c r="A2268" s="167">
        <v>2009</v>
      </c>
      <c r="B2268" s="167" t="s">
        <v>304</v>
      </c>
      <c r="C2268" s="167">
        <v>365</v>
      </c>
      <c r="D2268" s="170">
        <v>36.875</v>
      </c>
      <c r="E2268" s="74" t="str">
        <f t="shared" si="148"/>
        <v>Orion New Zealand Limited</v>
      </c>
      <c r="F2268" s="74" t="str">
        <f t="shared" si="144"/>
        <v>Selwyn District</v>
      </c>
      <c r="G2268" s="74" t="str">
        <f t="shared" si="145"/>
        <v>Canterbury</v>
      </c>
      <c r="I2268" s="74" t="str">
        <f t="shared" si="146"/>
        <v>Canterbury</v>
      </c>
      <c r="J2268" s="74" t="str">
        <f t="shared" si="147"/>
        <v>Orion</v>
      </c>
    </row>
    <row r="2269" spans="1:10" s="74" customFormat="1">
      <c r="A2269" s="167">
        <v>2010</v>
      </c>
      <c r="B2269" s="167" t="s">
        <v>304</v>
      </c>
      <c r="C2269" s="167">
        <v>365</v>
      </c>
      <c r="D2269" s="170">
        <v>38.416849999999997</v>
      </c>
      <c r="E2269" s="74" t="str">
        <f t="shared" si="148"/>
        <v>Orion New Zealand Limited</v>
      </c>
      <c r="F2269" s="74" t="str">
        <f t="shared" si="144"/>
        <v>Selwyn District</v>
      </c>
      <c r="G2269" s="74" t="str">
        <f t="shared" si="145"/>
        <v>Canterbury</v>
      </c>
      <c r="I2269" s="74" t="str">
        <f t="shared" si="146"/>
        <v>Canterbury</v>
      </c>
      <c r="J2269" s="74" t="str">
        <f t="shared" si="147"/>
        <v>Orion</v>
      </c>
    </row>
    <row r="2270" spans="1:10" s="74" customFormat="1">
      <c r="A2270" s="167">
        <v>2011</v>
      </c>
      <c r="B2270" s="167" t="s">
        <v>304</v>
      </c>
      <c r="C2270" s="167">
        <v>181</v>
      </c>
      <c r="D2270" s="170">
        <v>17.269749999999998</v>
      </c>
      <c r="E2270" s="74" t="str">
        <f t="shared" si="148"/>
        <v>Orion New Zealand Limited</v>
      </c>
      <c r="F2270" s="74" t="str">
        <f t="shared" si="144"/>
        <v>Selwyn District</v>
      </c>
      <c r="G2270" s="74" t="str">
        <f t="shared" si="145"/>
        <v>Canterbury</v>
      </c>
      <c r="I2270" s="74" t="str">
        <f t="shared" si="146"/>
        <v>Canterbury</v>
      </c>
      <c r="J2270" s="74" t="str">
        <f t="shared" si="147"/>
        <v>Orion</v>
      </c>
    </row>
    <row r="2271" spans="1:10" s="74" customFormat="1">
      <c r="A2271" s="167">
        <v>2000</v>
      </c>
      <c r="B2271" s="167" t="s">
        <v>305</v>
      </c>
      <c r="C2271" s="167">
        <v>366</v>
      </c>
      <c r="D2271" s="170">
        <v>535.19749999999999</v>
      </c>
      <c r="E2271" s="74" t="str">
        <f t="shared" si="148"/>
        <v>Network Tasman Ltd</v>
      </c>
      <c r="F2271" s="74" t="str">
        <f t="shared" si="144"/>
        <v>Nelson City</v>
      </c>
      <c r="G2271" s="74" t="str">
        <f t="shared" si="145"/>
        <v>Nelson Marlborough</v>
      </c>
      <c r="I2271" s="74" t="str">
        <f t="shared" si="146"/>
        <v>Upper South Island</v>
      </c>
      <c r="J2271" s="74" t="str">
        <f t="shared" si="147"/>
        <v>Network Tasman</v>
      </c>
    </row>
    <row r="2272" spans="1:10" s="74" customFormat="1">
      <c r="A2272" s="167">
        <v>2001</v>
      </c>
      <c r="B2272" s="167" t="s">
        <v>305</v>
      </c>
      <c r="C2272" s="167">
        <v>365</v>
      </c>
      <c r="D2272" s="170">
        <v>538.31299999999999</v>
      </c>
      <c r="E2272" s="74" t="str">
        <f t="shared" si="148"/>
        <v>Network Tasman Ltd</v>
      </c>
      <c r="F2272" s="74" t="str">
        <f t="shared" si="144"/>
        <v>Nelson City</v>
      </c>
      <c r="G2272" s="74" t="str">
        <f t="shared" si="145"/>
        <v>Nelson Marlborough</v>
      </c>
      <c r="I2272" s="74" t="str">
        <f t="shared" si="146"/>
        <v>Upper South Island</v>
      </c>
      <c r="J2272" s="74" t="str">
        <f t="shared" si="147"/>
        <v>Network Tasman</v>
      </c>
    </row>
    <row r="2273" spans="1:10" s="74" customFormat="1">
      <c r="A2273" s="167">
        <v>2002</v>
      </c>
      <c r="B2273" s="167" t="s">
        <v>305</v>
      </c>
      <c r="C2273" s="167">
        <v>365</v>
      </c>
      <c r="D2273" s="170">
        <v>576.43205</v>
      </c>
      <c r="E2273" s="74" t="str">
        <f t="shared" si="148"/>
        <v>Network Tasman Ltd</v>
      </c>
      <c r="F2273" s="74" t="str">
        <f t="shared" si="144"/>
        <v>Nelson City</v>
      </c>
      <c r="G2273" s="74" t="str">
        <f t="shared" si="145"/>
        <v>Nelson Marlborough</v>
      </c>
      <c r="I2273" s="74" t="str">
        <f t="shared" si="146"/>
        <v>Upper South Island</v>
      </c>
      <c r="J2273" s="74" t="str">
        <f t="shared" si="147"/>
        <v>Network Tasman</v>
      </c>
    </row>
    <row r="2274" spans="1:10" s="74" customFormat="1">
      <c r="A2274" s="167">
        <v>2003</v>
      </c>
      <c r="B2274" s="167" t="s">
        <v>305</v>
      </c>
      <c r="C2274" s="167">
        <v>365</v>
      </c>
      <c r="D2274" s="170">
        <v>573.70285000000001</v>
      </c>
      <c r="E2274" s="74" t="str">
        <f t="shared" si="148"/>
        <v>Network Tasman Ltd</v>
      </c>
      <c r="F2274" s="74" t="str">
        <f t="shared" si="144"/>
        <v>Nelson City</v>
      </c>
      <c r="G2274" s="74" t="str">
        <f t="shared" si="145"/>
        <v>Nelson Marlborough</v>
      </c>
      <c r="I2274" s="74" t="str">
        <f t="shared" si="146"/>
        <v>Upper South Island</v>
      </c>
      <c r="J2274" s="74" t="str">
        <f t="shared" si="147"/>
        <v>Network Tasman</v>
      </c>
    </row>
    <row r="2275" spans="1:10" s="74" customFormat="1">
      <c r="A2275" s="167">
        <v>2004</v>
      </c>
      <c r="B2275" s="167" t="s">
        <v>305</v>
      </c>
      <c r="C2275" s="167">
        <v>366</v>
      </c>
      <c r="D2275" s="170">
        <v>615.16539999999998</v>
      </c>
      <c r="E2275" s="74" t="str">
        <f t="shared" si="148"/>
        <v>Network Tasman Ltd</v>
      </c>
      <c r="F2275" s="74" t="str">
        <f t="shared" si="144"/>
        <v>Nelson City</v>
      </c>
      <c r="G2275" s="74" t="str">
        <f t="shared" si="145"/>
        <v>Nelson Marlborough</v>
      </c>
      <c r="I2275" s="74" t="str">
        <f t="shared" si="146"/>
        <v>Upper South Island</v>
      </c>
      <c r="J2275" s="74" t="str">
        <f t="shared" si="147"/>
        <v>Network Tasman</v>
      </c>
    </row>
    <row r="2276" spans="1:10" s="74" customFormat="1">
      <c r="A2276" s="167">
        <v>2005</v>
      </c>
      <c r="B2276" s="167" t="s">
        <v>305</v>
      </c>
      <c r="C2276" s="167">
        <v>365</v>
      </c>
      <c r="D2276" s="170">
        <v>607.31375000000003</v>
      </c>
      <c r="E2276" s="74" t="str">
        <f t="shared" si="148"/>
        <v>Network Tasman Ltd</v>
      </c>
      <c r="F2276" s="74" t="str">
        <f t="shared" si="144"/>
        <v>Nelson City</v>
      </c>
      <c r="G2276" s="74" t="str">
        <f t="shared" si="145"/>
        <v>Nelson Marlborough</v>
      </c>
      <c r="I2276" s="74" t="str">
        <f t="shared" si="146"/>
        <v>Upper South Island</v>
      </c>
      <c r="J2276" s="74" t="str">
        <f t="shared" si="147"/>
        <v>Network Tasman</v>
      </c>
    </row>
    <row r="2277" spans="1:10" s="74" customFormat="1">
      <c r="A2277" s="167">
        <v>2006</v>
      </c>
      <c r="B2277" s="167" t="s">
        <v>305</v>
      </c>
      <c r="C2277" s="167">
        <v>365</v>
      </c>
      <c r="D2277" s="170">
        <v>618.73554999999999</v>
      </c>
      <c r="E2277" s="74" t="str">
        <f t="shared" si="148"/>
        <v>Network Tasman Ltd</v>
      </c>
      <c r="F2277" s="74" t="str">
        <f t="shared" si="144"/>
        <v>Nelson City</v>
      </c>
      <c r="G2277" s="74" t="str">
        <f t="shared" si="145"/>
        <v>Nelson Marlborough</v>
      </c>
      <c r="I2277" s="74" t="str">
        <f t="shared" si="146"/>
        <v>Upper South Island</v>
      </c>
      <c r="J2277" s="74" t="str">
        <f t="shared" si="147"/>
        <v>Network Tasman</v>
      </c>
    </row>
    <row r="2278" spans="1:10" s="74" customFormat="1">
      <c r="A2278" s="167">
        <v>2007</v>
      </c>
      <c r="B2278" s="167" t="s">
        <v>305</v>
      </c>
      <c r="C2278" s="167">
        <v>365</v>
      </c>
      <c r="D2278" s="170">
        <v>632.02305000000001</v>
      </c>
      <c r="E2278" s="74" t="str">
        <f t="shared" si="148"/>
        <v>Network Tasman Ltd</v>
      </c>
      <c r="F2278" s="74" t="str">
        <f t="shared" si="144"/>
        <v>Nelson City</v>
      </c>
      <c r="G2278" s="74" t="str">
        <f t="shared" si="145"/>
        <v>Nelson Marlborough</v>
      </c>
      <c r="I2278" s="74" t="str">
        <f t="shared" si="146"/>
        <v>Upper South Island</v>
      </c>
      <c r="J2278" s="74" t="str">
        <f t="shared" si="147"/>
        <v>Network Tasman</v>
      </c>
    </row>
    <row r="2279" spans="1:10" s="74" customFormat="1">
      <c r="A2279" s="167">
        <v>2008</v>
      </c>
      <c r="B2279" s="167" t="s">
        <v>305</v>
      </c>
      <c r="C2279" s="167">
        <v>366</v>
      </c>
      <c r="D2279" s="170">
        <v>619.02660000000003</v>
      </c>
      <c r="E2279" s="74" t="str">
        <f t="shared" si="148"/>
        <v>Network Tasman Ltd</v>
      </c>
      <c r="F2279" s="74" t="str">
        <f t="shared" si="144"/>
        <v>Nelson City</v>
      </c>
      <c r="G2279" s="74" t="str">
        <f t="shared" si="145"/>
        <v>Nelson Marlborough</v>
      </c>
      <c r="I2279" s="74" t="str">
        <f t="shared" si="146"/>
        <v>Upper South Island</v>
      </c>
      <c r="J2279" s="74" t="str">
        <f t="shared" si="147"/>
        <v>Network Tasman</v>
      </c>
    </row>
    <row r="2280" spans="1:10" s="74" customFormat="1">
      <c r="A2280" s="167">
        <v>2009</v>
      </c>
      <c r="B2280" s="167" t="s">
        <v>305</v>
      </c>
      <c r="C2280" s="167">
        <v>365</v>
      </c>
      <c r="D2280" s="170">
        <v>608.95925</v>
      </c>
      <c r="E2280" s="74" t="str">
        <f t="shared" si="148"/>
        <v>Network Tasman Ltd</v>
      </c>
      <c r="F2280" s="74" t="str">
        <f t="shared" ref="F2280:F2343" si="149">IF(ISNA(VLOOKUP(B2280,$A$338:$D$525,2,FALSE)),"NOTFOUND",VLOOKUP(B2280,$A$338:$D$525,2,FALSE))</f>
        <v>Nelson City</v>
      </c>
      <c r="G2280" s="74" t="str">
        <f t="shared" ref="G2280:G2343" si="150">IF(ISNA(VLOOKUP(B2280,$A$338:$D$525,3,FALSE)),"NOTFOUND",VLOOKUP(B2280,$A$338:$D$525,3,FALSE))</f>
        <v>Nelson Marlborough</v>
      </c>
      <c r="I2280" s="74" t="str">
        <f t="shared" ref="I2280:I2343" si="151">IF(ISNA(VLOOKUP(B2280,$A$338:$E$525,5,FALSE)),"NOTFOUND",(VLOOKUP(B2280,$A$338:$E$525,5,FALSE)))</f>
        <v>Upper South Island</v>
      </c>
      <c r="J2280" s="74" t="str">
        <f t="shared" ref="J2280:J2343" si="152">IF(ISNA(VLOOKUP(E2280,$A$528:$B$545,2,FALSE)),"NOTFOUND",VLOOKUP(E2280,$A$528:$B$545,2,FALSE))</f>
        <v>Network Tasman</v>
      </c>
    </row>
    <row r="2281" spans="1:10" s="74" customFormat="1">
      <c r="A2281" s="167">
        <v>2010</v>
      </c>
      <c r="B2281" s="167" t="s">
        <v>305</v>
      </c>
      <c r="C2281" s="167">
        <v>365</v>
      </c>
      <c r="D2281" s="170">
        <v>608.84770000000003</v>
      </c>
      <c r="E2281" s="74" t="str">
        <f t="shared" si="148"/>
        <v>Network Tasman Ltd</v>
      </c>
      <c r="F2281" s="74" t="str">
        <f t="shared" si="149"/>
        <v>Nelson City</v>
      </c>
      <c r="G2281" s="74" t="str">
        <f t="shared" si="150"/>
        <v>Nelson Marlborough</v>
      </c>
      <c r="I2281" s="74" t="str">
        <f t="shared" si="151"/>
        <v>Upper South Island</v>
      </c>
      <c r="J2281" s="74" t="str">
        <f t="shared" si="152"/>
        <v>Network Tasman</v>
      </c>
    </row>
    <row r="2282" spans="1:10" s="74" customFormat="1">
      <c r="A2282" s="167">
        <v>2011</v>
      </c>
      <c r="B2282" s="167" t="s">
        <v>305</v>
      </c>
      <c r="C2282" s="167">
        <v>181</v>
      </c>
      <c r="D2282" s="170">
        <v>299.13440000000003</v>
      </c>
      <c r="E2282" s="74" t="str">
        <f t="shared" si="148"/>
        <v>Network Tasman Ltd</v>
      </c>
      <c r="F2282" s="74" t="str">
        <f t="shared" si="149"/>
        <v>Nelson City</v>
      </c>
      <c r="G2282" s="74" t="str">
        <f t="shared" si="150"/>
        <v>Nelson Marlborough</v>
      </c>
      <c r="I2282" s="74" t="str">
        <f t="shared" si="151"/>
        <v>Upper South Island</v>
      </c>
      <c r="J2282" s="74" t="str">
        <f t="shared" si="152"/>
        <v>Network Tasman</v>
      </c>
    </row>
    <row r="2283" spans="1:10" s="74" customFormat="1">
      <c r="A2283" s="167">
        <v>2000</v>
      </c>
      <c r="B2283" s="167" t="s">
        <v>306</v>
      </c>
      <c r="C2283" s="167">
        <v>366</v>
      </c>
      <c r="D2283" s="170">
        <v>49.1404</v>
      </c>
      <c r="E2283" s="74" t="str">
        <f t="shared" si="148"/>
        <v>Alpine Energy</v>
      </c>
      <c r="F2283" s="74" t="str">
        <f t="shared" si="149"/>
        <v>Waimate District</v>
      </c>
      <c r="G2283" s="74" t="str">
        <f t="shared" si="150"/>
        <v>Otago Southland</v>
      </c>
      <c r="I2283" s="74" t="str">
        <f t="shared" si="151"/>
        <v>Canterbury</v>
      </c>
      <c r="J2283" s="74" t="str">
        <f t="shared" si="152"/>
        <v>Alpine Energy</v>
      </c>
    </row>
    <row r="2284" spans="1:10" s="74" customFormat="1">
      <c r="A2284" s="167">
        <v>2001</v>
      </c>
      <c r="B2284" s="167" t="s">
        <v>306</v>
      </c>
      <c r="C2284" s="167">
        <v>365</v>
      </c>
      <c r="D2284" s="170">
        <v>51.170050000000003</v>
      </c>
      <c r="E2284" s="74" t="str">
        <f t="shared" si="148"/>
        <v>Alpine Energy</v>
      </c>
      <c r="F2284" s="74" t="str">
        <f t="shared" si="149"/>
        <v>Waimate District</v>
      </c>
      <c r="G2284" s="74" t="str">
        <f t="shared" si="150"/>
        <v>Otago Southland</v>
      </c>
      <c r="I2284" s="74" t="str">
        <f t="shared" si="151"/>
        <v>Canterbury</v>
      </c>
      <c r="J2284" s="74" t="str">
        <f t="shared" si="152"/>
        <v>Alpine Energy</v>
      </c>
    </row>
    <row r="2285" spans="1:10" s="74" customFormat="1">
      <c r="A2285" s="167">
        <v>2002</v>
      </c>
      <c r="B2285" s="167" t="s">
        <v>306</v>
      </c>
      <c r="C2285" s="167">
        <v>365</v>
      </c>
      <c r="D2285" s="170">
        <v>53.485500000000002</v>
      </c>
      <c r="E2285" s="74" t="str">
        <f t="shared" si="148"/>
        <v>Alpine Energy</v>
      </c>
      <c r="F2285" s="74" t="str">
        <f t="shared" si="149"/>
        <v>Waimate District</v>
      </c>
      <c r="G2285" s="74" t="str">
        <f t="shared" si="150"/>
        <v>Otago Southland</v>
      </c>
      <c r="I2285" s="74" t="str">
        <f t="shared" si="151"/>
        <v>Canterbury</v>
      </c>
      <c r="J2285" s="74" t="str">
        <f t="shared" si="152"/>
        <v>Alpine Energy</v>
      </c>
    </row>
    <row r="2286" spans="1:10" s="74" customFormat="1">
      <c r="A2286" s="167">
        <v>2003</v>
      </c>
      <c r="B2286" s="167" t="s">
        <v>306</v>
      </c>
      <c r="C2286" s="167">
        <v>365</v>
      </c>
      <c r="D2286" s="170">
        <v>59.352849999999997</v>
      </c>
      <c r="E2286" s="74" t="str">
        <f t="shared" si="148"/>
        <v>Alpine Energy</v>
      </c>
      <c r="F2286" s="74" t="str">
        <f t="shared" si="149"/>
        <v>Waimate District</v>
      </c>
      <c r="G2286" s="74" t="str">
        <f t="shared" si="150"/>
        <v>Otago Southland</v>
      </c>
      <c r="I2286" s="74" t="str">
        <f t="shared" si="151"/>
        <v>Canterbury</v>
      </c>
      <c r="J2286" s="74" t="str">
        <f t="shared" si="152"/>
        <v>Alpine Energy</v>
      </c>
    </row>
    <row r="2287" spans="1:10" s="74" customFormat="1">
      <c r="A2287" s="167">
        <v>2004</v>
      </c>
      <c r="B2287" s="167" t="s">
        <v>306</v>
      </c>
      <c r="C2287" s="167">
        <v>366</v>
      </c>
      <c r="D2287" s="170">
        <v>58.544699999999999</v>
      </c>
      <c r="E2287" s="74" t="str">
        <f t="shared" si="148"/>
        <v>Alpine Energy</v>
      </c>
      <c r="F2287" s="74" t="str">
        <f t="shared" si="149"/>
        <v>Waimate District</v>
      </c>
      <c r="G2287" s="74" t="str">
        <f t="shared" si="150"/>
        <v>Otago Southland</v>
      </c>
      <c r="I2287" s="74" t="str">
        <f t="shared" si="151"/>
        <v>Canterbury</v>
      </c>
      <c r="J2287" s="74" t="str">
        <f t="shared" si="152"/>
        <v>Alpine Energy</v>
      </c>
    </row>
    <row r="2288" spans="1:10" s="74" customFormat="1">
      <c r="A2288" s="167">
        <v>2005</v>
      </c>
      <c r="B2288" s="167" t="s">
        <v>306</v>
      </c>
      <c r="C2288" s="167">
        <v>365</v>
      </c>
      <c r="D2288" s="170">
        <v>56.175350000000002</v>
      </c>
      <c r="E2288" s="74" t="str">
        <f t="shared" si="148"/>
        <v>Alpine Energy</v>
      </c>
      <c r="F2288" s="74" t="str">
        <f t="shared" si="149"/>
        <v>Waimate District</v>
      </c>
      <c r="G2288" s="74" t="str">
        <f t="shared" si="150"/>
        <v>Otago Southland</v>
      </c>
      <c r="I2288" s="74" t="str">
        <f t="shared" si="151"/>
        <v>Canterbury</v>
      </c>
      <c r="J2288" s="74" t="str">
        <f t="shared" si="152"/>
        <v>Alpine Energy</v>
      </c>
    </row>
    <row r="2289" spans="1:10" s="74" customFormat="1">
      <c r="A2289" s="167">
        <v>2006</v>
      </c>
      <c r="B2289" s="167" t="s">
        <v>306</v>
      </c>
      <c r="C2289" s="167">
        <v>365</v>
      </c>
      <c r="D2289" s="170">
        <v>63.125050000000002</v>
      </c>
      <c r="E2289" s="74" t="str">
        <f t="shared" si="148"/>
        <v>Alpine Energy</v>
      </c>
      <c r="F2289" s="74" t="str">
        <f t="shared" si="149"/>
        <v>Waimate District</v>
      </c>
      <c r="G2289" s="74" t="str">
        <f t="shared" si="150"/>
        <v>Otago Southland</v>
      </c>
      <c r="I2289" s="74" t="str">
        <f t="shared" si="151"/>
        <v>Canterbury</v>
      </c>
      <c r="J2289" s="74" t="str">
        <f t="shared" si="152"/>
        <v>Alpine Energy</v>
      </c>
    </row>
    <row r="2290" spans="1:10" s="74" customFormat="1">
      <c r="A2290" s="167">
        <v>2007</v>
      </c>
      <c r="B2290" s="167" t="s">
        <v>306</v>
      </c>
      <c r="C2290" s="167">
        <v>365</v>
      </c>
      <c r="D2290" s="170">
        <v>66.722800000000007</v>
      </c>
      <c r="E2290" s="74" t="str">
        <f t="shared" si="148"/>
        <v>Alpine Energy</v>
      </c>
      <c r="F2290" s="74" t="str">
        <f t="shared" si="149"/>
        <v>Waimate District</v>
      </c>
      <c r="G2290" s="74" t="str">
        <f t="shared" si="150"/>
        <v>Otago Southland</v>
      </c>
      <c r="I2290" s="74" t="str">
        <f t="shared" si="151"/>
        <v>Canterbury</v>
      </c>
      <c r="J2290" s="74" t="str">
        <f t="shared" si="152"/>
        <v>Alpine Energy</v>
      </c>
    </row>
    <row r="2291" spans="1:10" s="74" customFormat="1">
      <c r="A2291" s="167">
        <v>2008</v>
      </c>
      <c r="B2291" s="167" t="s">
        <v>306</v>
      </c>
      <c r="C2291" s="167">
        <v>366</v>
      </c>
      <c r="D2291" s="170">
        <v>84.378249999999994</v>
      </c>
      <c r="E2291" s="74" t="str">
        <f t="shared" si="148"/>
        <v>Alpine Energy</v>
      </c>
      <c r="F2291" s="74" t="str">
        <f t="shared" si="149"/>
        <v>Waimate District</v>
      </c>
      <c r="G2291" s="74" t="str">
        <f t="shared" si="150"/>
        <v>Otago Southland</v>
      </c>
      <c r="I2291" s="74" t="str">
        <f t="shared" si="151"/>
        <v>Canterbury</v>
      </c>
      <c r="J2291" s="74" t="str">
        <f t="shared" si="152"/>
        <v>Alpine Energy</v>
      </c>
    </row>
    <row r="2292" spans="1:10" s="74" customFormat="1">
      <c r="A2292" s="167">
        <v>2009</v>
      </c>
      <c r="B2292" s="167" t="s">
        <v>306</v>
      </c>
      <c r="C2292" s="167">
        <v>365</v>
      </c>
      <c r="D2292" s="170">
        <v>82.927350000000004</v>
      </c>
      <c r="E2292" s="74" t="str">
        <f t="shared" si="148"/>
        <v>Alpine Energy</v>
      </c>
      <c r="F2292" s="74" t="str">
        <f t="shared" si="149"/>
        <v>Waimate District</v>
      </c>
      <c r="G2292" s="74" t="str">
        <f t="shared" si="150"/>
        <v>Otago Southland</v>
      </c>
      <c r="I2292" s="74" t="str">
        <f t="shared" si="151"/>
        <v>Canterbury</v>
      </c>
      <c r="J2292" s="74" t="str">
        <f t="shared" si="152"/>
        <v>Alpine Energy</v>
      </c>
    </row>
    <row r="2293" spans="1:10" s="74" customFormat="1">
      <c r="A2293" s="167">
        <v>2010</v>
      </c>
      <c r="B2293" s="167" t="s">
        <v>306</v>
      </c>
      <c r="C2293" s="167">
        <v>365</v>
      </c>
      <c r="D2293" s="170">
        <v>80.866100000000003</v>
      </c>
      <c r="E2293" s="74" t="str">
        <f t="shared" si="148"/>
        <v>Alpine Energy</v>
      </c>
      <c r="F2293" s="74" t="str">
        <f t="shared" si="149"/>
        <v>Waimate District</v>
      </c>
      <c r="G2293" s="74" t="str">
        <f t="shared" si="150"/>
        <v>Otago Southland</v>
      </c>
      <c r="I2293" s="74" t="str">
        <f t="shared" si="151"/>
        <v>Canterbury</v>
      </c>
      <c r="J2293" s="74" t="str">
        <f t="shared" si="152"/>
        <v>Alpine Energy</v>
      </c>
    </row>
    <row r="2294" spans="1:10" s="74" customFormat="1">
      <c r="A2294" s="167">
        <v>2011</v>
      </c>
      <c r="B2294" s="167" t="s">
        <v>306</v>
      </c>
      <c r="C2294" s="167">
        <v>181</v>
      </c>
      <c r="D2294" s="170">
        <v>27.425850000000001</v>
      </c>
      <c r="E2294" s="74" t="str">
        <f t="shared" si="148"/>
        <v>Alpine Energy</v>
      </c>
      <c r="F2294" s="74" t="str">
        <f t="shared" si="149"/>
        <v>Waimate District</v>
      </c>
      <c r="G2294" s="74" t="str">
        <f t="shared" si="150"/>
        <v>Otago Southland</v>
      </c>
      <c r="I2294" s="74" t="str">
        <f t="shared" si="151"/>
        <v>Canterbury</v>
      </c>
      <c r="J2294" s="74" t="str">
        <f t="shared" si="152"/>
        <v>Alpine Energy</v>
      </c>
    </row>
    <row r="2295" spans="1:10" s="74" customFormat="1">
      <c r="A2295" s="167">
        <v>2003</v>
      </c>
      <c r="B2295" s="167" t="s">
        <v>307</v>
      </c>
      <c r="C2295" s="167">
        <v>61</v>
      </c>
      <c r="D2295" s="170">
        <v>14.8566</v>
      </c>
      <c r="E2295" s="74" t="str">
        <f t="shared" si="148"/>
        <v>United Networks Ltd</v>
      </c>
      <c r="F2295" s="74" t="str">
        <f t="shared" si="149"/>
        <v>Rodney District</v>
      </c>
      <c r="G2295" s="74" t="str">
        <f t="shared" si="150"/>
        <v>North Isthmus</v>
      </c>
      <c r="I2295" s="74" t="str">
        <f t="shared" si="151"/>
        <v>Auckland</v>
      </c>
      <c r="J2295" s="74" t="str">
        <f t="shared" si="152"/>
        <v>NOTFOUND</v>
      </c>
    </row>
    <row r="2296" spans="1:10" s="74" customFormat="1">
      <c r="A2296" s="167">
        <v>2004</v>
      </c>
      <c r="B2296" s="167" t="s">
        <v>307</v>
      </c>
      <c r="C2296" s="167">
        <v>366</v>
      </c>
      <c r="D2296" s="170">
        <v>225.40309999999999</v>
      </c>
      <c r="E2296" s="74" t="str">
        <f t="shared" si="148"/>
        <v>United Networks Ltd</v>
      </c>
      <c r="F2296" s="74" t="str">
        <f t="shared" si="149"/>
        <v>Rodney District</v>
      </c>
      <c r="G2296" s="74" t="str">
        <f t="shared" si="150"/>
        <v>North Isthmus</v>
      </c>
      <c r="I2296" s="74" t="str">
        <f t="shared" si="151"/>
        <v>Auckland</v>
      </c>
      <c r="J2296" s="74" t="str">
        <f t="shared" si="152"/>
        <v>NOTFOUND</v>
      </c>
    </row>
    <row r="2297" spans="1:10" s="74" customFormat="1">
      <c r="A2297" s="167">
        <v>2005</v>
      </c>
      <c r="B2297" s="167" t="s">
        <v>307</v>
      </c>
      <c r="C2297" s="167">
        <v>365</v>
      </c>
      <c r="D2297" s="170">
        <v>228.07769999999999</v>
      </c>
      <c r="E2297" s="74" t="str">
        <f t="shared" si="148"/>
        <v>United Networks Ltd</v>
      </c>
      <c r="F2297" s="74" t="str">
        <f t="shared" si="149"/>
        <v>Rodney District</v>
      </c>
      <c r="G2297" s="74" t="str">
        <f t="shared" si="150"/>
        <v>North Isthmus</v>
      </c>
      <c r="I2297" s="74" t="str">
        <f t="shared" si="151"/>
        <v>Auckland</v>
      </c>
      <c r="J2297" s="74" t="str">
        <f t="shared" si="152"/>
        <v>NOTFOUND</v>
      </c>
    </row>
    <row r="2298" spans="1:10" s="74" customFormat="1">
      <c r="A2298" s="167">
        <v>2006</v>
      </c>
      <c r="B2298" s="167" t="s">
        <v>307</v>
      </c>
      <c r="C2298" s="167">
        <v>365</v>
      </c>
      <c r="D2298" s="170">
        <v>236.06055000000001</v>
      </c>
      <c r="E2298" s="74" t="str">
        <f t="shared" si="148"/>
        <v>United Networks Ltd</v>
      </c>
      <c r="F2298" s="74" t="str">
        <f t="shared" si="149"/>
        <v>Rodney District</v>
      </c>
      <c r="G2298" s="74" t="str">
        <f t="shared" si="150"/>
        <v>North Isthmus</v>
      </c>
      <c r="I2298" s="74" t="str">
        <f t="shared" si="151"/>
        <v>Auckland</v>
      </c>
      <c r="J2298" s="74" t="str">
        <f t="shared" si="152"/>
        <v>NOTFOUND</v>
      </c>
    </row>
    <row r="2299" spans="1:10" s="74" customFormat="1">
      <c r="A2299" s="167">
        <v>2007</v>
      </c>
      <c r="B2299" s="167" t="s">
        <v>307</v>
      </c>
      <c r="C2299" s="167">
        <v>365</v>
      </c>
      <c r="D2299" s="170">
        <v>223.3528</v>
      </c>
      <c r="E2299" s="74" t="str">
        <f t="shared" si="148"/>
        <v>United Networks Ltd</v>
      </c>
      <c r="F2299" s="74" t="str">
        <f t="shared" si="149"/>
        <v>Rodney District</v>
      </c>
      <c r="G2299" s="74" t="str">
        <f t="shared" si="150"/>
        <v>North Isthmus</v>
      </c>
      <c r="I2299" s="74" t="str">
        <f t="shared" si="151"/>
        <v>Auckland</v>
      </c>
      <c r="J2299" s="74" t="str">
        <f t="shared" si="152"/>
        <v>NOTFOUND</v>
      </c>
    </row>
    <row r="2300" spans="1:10" s="74" customFormat="1">
      <c r="A2300" s="167">
        <v>2008</v>
      </c>
      <c r="B2300" s="167" t="s">
        <v>307</v>
      </c>
      <c r="C2300" s="167">
        <v>366</v>
      </c>
      <c r="D2300" s="170">
        <v>225.96435</v>
      </c>
      <c r="E2300" s="74" t="str">
        <f t="shared" si="148"/>
        <v>United Networks Ltd</v>
      </c>
      <c r="F2300" s="74" t="str">
        <f t="shared" si="149"/>
        <v>Rodney District</v>
      </c>
      <c r="G2300" s="74" t="str">
        <f t="shared" si="150"/>
        <v>North Isthmus</v>
      </c>
      <c r="I2300" s="74" t="str">
        <f t="shared" si="151"/>
        <v>Auckland</v>
      </c>
      <c r="J2300" s="74" t="str">
        <f t="shared" si="152"/>
        <v>NOTFOUND</v>
      </c>
    </row>
    <row r="2301" spans="1:10" s="74" customFormat="1">
      <c r="A2301" s="167">
        <v>2009</v>
      </c>
      <c r="B2301" s="167" t="s">
        <v>307</v>
      </c>
      <c r="C2301" s="167">
        <v>365</v>
      </c>
      <c r="D2301" s="170">
        <v>272.63895000000002</v>
      </c>
      <c r="E2301" s="74" t="str">
        <f t="shared" si="148"/>
        <v>United Networks Ltd</v>
      </c>
      <c r="F2301" s="74" t="str">
        <f t="shared" si="149"/>
        <v>Rodney District</v>
      </c>
      <c r="G2301" s="74" t="str">
        <f t="shared" si="150"/>
        <v>North Isthmus</v>
      </c>
      <c r="I2301" s="74" t="str">
        <f t="shared" si="151"/>
        <v>Auckland</v>
      </c>
      <c r="J2301" s="74" t="str">
        <f t="shared" si="152"/>
        <v>NOTFOUND</v>
      </c>
    </row>
    <row r="2302" spans="1:10" s="74" customFormat="1">
      <c r="A2302" s="167">
        <v>2010</v>
      </c>
      <c r="B2302" s="167" t="s">
        <v>307</v>
      </c>
      <c r="C2302" s="167">
        <v>365</v>
      </c>
      <c r="D2302" s="170">
        <v>283.66640000000001</v>
      </c>
      <c r="E2302" s="74" t="str">
        <f t="shared" si="148"/>
        <v>United Networks Ltd</v>
      </c>
      <c r="F2302" s="74" t="str">
        <f t="shared" si="149"/>
        <v>Rodney District</v>
      </c>
      <c r="G2302" s="74" t="str">
        <f t="shared" si="150"/>
        <v>North Isthmus</v>
      </c>
      <c r="I2302" s="74" t="str">
        <f t="shared" si="151"/>
        <v>Auckland</v>
      </c>
      <c r="J2302" s="74" t="str">
        <f t="shared" si="152"/>
        <v>NOTFOUND</v>
      </c>
    </row>
    <row r="2303" spans="1:10" s="74" customFormat="1">
      <c r="A2303" s="167">
        <v>2011</v>
      </c>
      <c r="B2303" s="167" t="s">
        <v>307</v>
      </c>
      <c r="C2303" s="167">
        <v>181</v>
      </c>
      <c r="D2303" s="170">
        <v>136.17474999999999</v>
      </c>
      <c r="E2303" s="74" t="str">
        <f t="shared" si="148"/>
        <v>United Networks Ltd</v>
      </c>
      <c r="F2303" s="74" t="str">
        <f t="shared" si="149"/>
        <v>Rodney District</v>
      </c>
      <c r="G2303" s="74" t="str">
        <f t="shared" si="150"/>
        <v>North Isthmus</v>
      </c>
      <c r="I2303" s="74" t="str">
        <f t="shared" si="151"/>
        <v>Auckland</v>
      </c>
      <c r="J2303" s="74" t="str">
        <f t="shared" si="152"/>
        <v>NOTFOUND</v>
      </c>
    </row>
    <row r="2304" spans="1:10" s="74" customFormat="1">
      <c r="A2304" s="167">
        <v>2000</v>
      </c>
      <c r="B2304" s="167" t="s">
        <v>308</v>
      </c>
      <c r="C2304" s="167">
        <v>366</v>
      </c>
      <c r="D2304" s="170">
        <v>453.29275000000001</v>
      </c>
      <c r="E2304" s="74" t="str">
        <f t="shared" si="148"/>
        <v>Vector Limited</v>
      </c>
      <c r="F2304" s="74" t="str">
        <f t="shared" si="149"/>
        <v>Papakura District</v>
      </c>
      <c r="G2304" s="74" t="str">
        <f t="shared" si="150"/>
        <v>Auckland</v>
      </c>
      <c r="I2304" s="74" t="str">
        <f t="shared" si="151"/>
        <v>Auckland</v>
      </c>
      <c r="J2304" s="74" t="str">
        <f t="shared" si="152"/>
        <v>Vector</v>
      </c>
    </row>
    <row r="2305" spans="1:10" s="74" customFormat="1">
      <c r="A2305" s="167">
        <v>2001</v>
      </c>
      <c r="B2305" s="167" t="s">
        <v>308</v>
      </c>
      <c r="C2305" s="167">
        <v>365</v>
      </c>
      <c r="D2305" s="170">
        <v>461.31700000000001</v>
      </c>
      <c r="E2305" s="74" t="str">
        <f t="shared" si="148"/>
        <v>Vector Limited</v>
      </c>
      <c r="F2305" s="74" t="str">
        <f t="shared" si="149"/>
        <v>Papakura District</v>
      </c>
      <c r="G2305" s="74" t="str">
        <f t="shared" si="150"/>
        <v>Auckland</v>
      </c>
      <c r="I2305" s="74" t="str">
        <f t="shared" si="151"/>
        <v>Auckland</v>
      </c>
      <c r="J2305" s="74" t="str">
        <f t="shared" si="152"/>
        <v>Vector</v>
      </c>
    </row>
    <row r="2306" spans="1:10" s="74" customFormat="1">
      <c r="A2306" s="167">
        <v>2002</v>
      </c>
      <c r="B2306" s="167" t="s">
        <v>308</v>
      </c>
      <c r="C2306" s="167">
        <v>365</v>
      </c>
      <c r="D2306" s="170">
        <v>454.20445000000001</v>
      </c>
      <c r="E2306" s="74" t="str">
        <f t="shared" si="148"/>
        <v>Vector Limited</v>
      </c>
      <c r="F2306" s="74" t="str">
        <f t="shared" si="149"/>
        <v>Papakura District</v>
      </c>
      <c r="G2306" s="74" t="str">
        <f t="shared" si="150"/>
        <v>Auckland</v>
      </c>
      <c r="I2306" s="74" t="str">
        <f t="shared" si="151"/>
        <v>Auckland</v>
      </c>
      <c r="J2306" s="74" t="str">
        <f t="shared" si="152"/>
        <v>Vector</v>
      </c>
    </row>
    <row r="2307" spans="1:10" s="74" customFormat="1">
      <c r="A2307" s="167">
        <v>2003</v>
      </c>
      <c r="B2307" s="167" t="s">
        <v>308</v>
      </c>
      <c r="C2307" s="167">
        <v>365</v>
      </c>
      <c r="D2307" s="170">
        <v>472.42665</v>
      </c>
      <c r="E2307" s="74" t="str">
        <f t="shared" si="148"/>
        <v>Vector Limited</v>
      </c>
      <c r="F2307" s="74" t="str">
        <f t="shared" si="149"/>
        <v>Papakura District</v>
      </c>
      <c r="G2307" s="74" t="str">
        <f t="shared" si="150"/>
        <v>Auckland</v>
      </c>
      <c r="I2307" s="74" t="str">
        <f t="shared" si="151"/>
        <v>Auckland</v>
      </c>
      <c r="J2307" s="74" t="str">
        <f t="shared" si="152"/>
        <v>Vector</v>
      </c>
    </row>
    <row r="2308" spans="1:10" s="74" customFormat="1">
      <c r="A2308" s="167">
        <v>2004</v>
      </c>
      <c r="B2308" s="167" t="s">
        <v>308</v>
      </c>
      <c r="C2308" s="167">
        <v>366</v>
      </c>
      <c r="D2308" s="170">
        <v>486.25459999999998</v>
      </c>
      <c r="E2308" s="74" t="str">
        <f t="shared" si="148"/>
        <v>Vector Limited</v>
      </c>
      <c r="F2308" s="74" t="str">
        <f t="shared" si="149"/>
        <v>Papakura District</v>
      </c>
      <c r="G2308" s="74" t="str">
        <f t="shared" si="150"/>
        <v>Auckland</v>
      </c>
      <c r="I2308" s="74" t="str">
        <f t="shared" si="151"/>
        <v>Auckland</v>
      </c>
      <c r="J2308" s="74" t="str">
        <f t="shared" si="152"/>
        <v>Vector</v>
      </c>
    </row>
    <row r="2309" spans="1:10" s="74" customFormat="1">
      <c r="A2309" s="167">
        <v>2005</v>
      </c>
      <c r="B2309" s="167" t="s">
        <v>308</v>
      </c>
      <c r="C2309" s="167">
        <v>365</v>
      </c>
      <c r="D2309" s="170">
        <v>488.83510000000001</v>
      </c>
      <c r="E2309" s="74" t="str">
        <f t="shared" si="148"/>
        <v>Vector Limited</v>
      </c>
      <c r="F2309" s="74" t="str">
        <f t="shared" si="149"/>
        <v>Papakura District</v>
      </c>
      <c r="G2309" s="74" t="str">
        <f t="shared" si="150"/>
        <v>Auckland</v>
      </c>
      <c r="I2309" s="74" t="str">
        <f t="shared" si="151"/>
        <v>Auckland</v>
      </c>
      <c r="J2309" s="74" t="str">
        <f t="shared" si="152"/>
        <v>Vector</v>
      </c>
    </row>
    <row r="2310" spans="1:10" s="74" customFormat="1">
      <c r="A2310" s="167">
        <v>2006</v>
      </c>
      <c r="B2310" s="167" t="s">
        <v>308</v>
      </c>
      <c r="C2310" s="167">
        <v>365</v>
      </c>
      <c r="D2310" s="170">
        <v>505.64949999999999</v>
      </c>
      <c r="E2310" s="74" t="str">
        <f t="shared" si="148"/>
        <v>Vector Limited</v>
      </c>
      <c r="F2310" s="74" t="str">
        <f t="shared" si="149"/>
        <v>Papakura District</v>
      </c>
      <c r="G2310" s="74" t="str">
        <f t="shared" si="150"/>
        <v>Auckland</v>
      </c>
      <c r="I2310" s="74" t="str">
        <f t="shared" si="151"/>
        <v>Auckland</v>
      </c>
      <c r="J2310" s="74" t="str">
        <f t="shared" si="152"/>
        <v>Vector</v>
      </c>
    </row>
    <row r="2311" spans="1:10" s="74" customFormat="1">
      <c r="A2311" s="167">
        <v>2007</v>
      </c>
      <c r="B2311" s="167" t="s">
        <v>308</v>
      </c>
      <c r="C2311" s="167">
        <v>365</v>
      </c>
      <c r="D2311" s="170">
        <v>491.36624999999998</v>
      </c>
      <c r="E2311" s="74" t="str">
        <f t="shared" si="148"/>
        <v>Vector Limited</v>
      </c>
      <c r="F2311" s="74" t="str">
        <f t="shared" si="149"/>
        <v>Papakura District</v>
      </c>
      <c r="G2311" s="74" t="str">
        <f t="shared" si="150"/>
        <v>Auckland</v>
      </c>
      <c r="I2311" s="74" t="str">
        <f t="shared" si="151"/>
        <v>Auckland</v>
      </c>
      <c r="J2311" s="74" t="str">
        <f t="shared" si="152"/>
        <v>Vector</v>
      </c>
    </row>
    <row r="2312" spans="1:10" s="74" customFormat="1">
      <c r="A2312" s="167">
        <v>2008</v>
      </c>
      <c r="B2312" s="167" t="s">
        <v>308</v>
      </c>
      <c r="C2312" s="167">
        <v>366</v>
      </c>
      <c r="D2312" s="170">
        <v>494.21755000000002</v>
      </c>
      <c r="E2312" s="74" t="str">
        <f t="shared" si="148"/>
        <v>Vector Limited</v>
      </c>
      <c r="F2312" s="74" t="str">
        <f t="shared" si="149"/>
        <v>Papakura District</v>
      </c>
      <c r="G2312" s="74" t="str">
        <f t="shared" si="150"/>
        <v>Auckland</v>
      </c>
      <c r="I2312" s="74" t="str">
        <f t="shared" si="151"/>
        <v>Auckland</v>
      </c>
      <c r="J2312" s="74" t="str">
        <f t="shared" si="152"/>
        <v>Vector</v>
      </c>
    </row>
    <row r="2313" spans="1:10" s="74" customFormat="1">
      <c r="A2313" s="167">
        <v>2009</v>
      </c>
      <c r="B2313" s="167" t="s">
        <v>308</v>
      </c>
      <c r="C2313" s="167">
        <v>365</v>
      </c>
      <c r="D2313" s="170">
        <v>505.99829999999997</v>
      </c>
      <c r="E2313" s="74" t="str">
        <f t="shared" si="148"/>
        <v>Vector Limited</v>
      </c>
      <c r="F2313" s="74" t="str">
        <f t="shared" si="149"/>
        <v>Papakura District</v>
      </c>
      <c r="G2313" s="74" t="str">
        <f t="shared" si="150"/>
        <v>Auckland</v>
      </c>
      <c r="I2313" s="74" t="str">
        <f t="shared" si="151"/>
        <v>Auckland</v>
      </c>
      <c r="J2313" s="74" t="str">
        <f t="shared" si="152"/>
        <v>Vector</v>
      </c>
    </row>
    <row r="2314" spans="1:10" s="74" customFormat="1">
      <c r="A2314" s="167">
        <v>2010</v>
      </c>
      <c r="B2314" s="167" t="s">
        <v>308</v>
      </c>
      <c r="C2314" s="167">
        <v>365</v>
      </c>
      <c r="D2314" s="170">
        <v>477.19065000000001</v>
      </c>
      <c r="E2314" s="74" t="str">
        <f t="shared" si="148"/>
        <v>Vector Limited</v>
      </c>
      <c r="F2314" s="74" t="str">
        <f t="shared" si="149"/>
        <v>Papakura District</v>
      </c>
      <c r="G2314" s="74" t="str">
        <f t="shared" si="150"/>
        <v>Auckland</v>
      </c>
      <c r="I2314" s="74" t="str">
        <f t="shared" si="151"/>
        <v>Auckland</v>
      </c>
      <c r="J2314" s="74" t="str">
        <f t="shared" si="152"/>
        <v>Vector</v>
      </c>
    </row>
    <row r="2315" spans="1:10" s="74" customFormat="1">
      <c r="A2315" s="167">
        <v>2011</v>
      </c>
      <c r="B2315" s="167" t="s">
        <v>308</v>
      </c>
      <c r="C2315" s="167">
        <v>181</v>
      </c>
      <c r="D2315" s="170">
        <v>217.61075</v>
      </c>
      <c r="E2315" s="74" t="str">
        <f t="shared" si="148"/>
        <v>Vector Limited</v>
      </c>
      <c r="F2315" s="74" t="str">
        <f t="shared" si="149"/>
        <v>Papakura District</v>
      </c>
      <c r="G2315" s="74" t="str">
        <f t="shared" si="150"/>
        <v>Auckland</v>
      </c>
      <c r="I2315" s="74" t="str">
        <f t="shared" si="151"/>
        <v>Auckland</v>
      </c>
      <c r="J2315" s="74" t="str">
        <f t="shared" si="152"/>
        <v>Vector</v>
      </c>
    </row>
    <row r="2316" spans="1:10" s="74" customFormat="1">
      <c r="A2316" s="167">
        <v>2000</v>
      </c>
      <c r="B2316" s="167" t="s">
        <v>309</v>
      </c>
      <c r="C2316" s="167">
        <v>366</v>
      </c>
      <c r="D2316" s="170">
        <v>94.311599999999999</v>
      </c>
      <c r="E2316" s="74" t="str">
        <f t="shared" si="148"/>
        <v>Powerco Ltd</v>
      </c>
      <c r="F2316" s="74" t="str">
        <f t="shared" si="149"/>
        <v>Tauranga City</v>
      </c>
      <c r="G2316" s="74" t="str">
        <f t="shared" si="150"/>
        <v>BOP</v>
      </c>
      <c r="I2316" s="74" t="str">
        <f t="shared" si="151"/>
        <v>Bay of Plenty</v>
      </c>
      <c r="J2316" s="74" t="str">
        <f t="shared" si="152"/>
        <v>Powerco</v>
      </c>
    </row>
    <row r="2317" spans="1:10" s="74" customFormat="1">
      <c r="A2317" s="167">
        <v>2001</v>
      </c>
      <c r="B2317" s="167" t="s">
        <v>309</v>
      </c>
      <c r="C2317" s="167">
        <v>365</v>
      </c>
      <c r="D2317" s="170">
        <v>94.815449999999998</v>
      </c>
      <c r="E2317" s="74" t="str">
        <f t="shared" si="148"/>
        <v>Powerco Ltd</v>
      </c>
      <c r="F2317" s="74" t="str">
        <f t="shared" si="149"/>
        <v>Tauranga City</v>
      </c>
      <c r="G2317" s="74" t="str">
        <f t="shared" si="150"/>
        <v>BOP</v>
      </c>
      <c r="I2317" s="74" t="str">
        <f t="shared" si="151"/>
        <v>Bay of Plenty</v>
      </c>
      <c r="J2317" s="74" t="str">
        <f t="shared" si="152"/>
        <v>Powerco</v>
      </c>
    </row>
    <row r="2318" spans="1:10" s="74" customFormat="1">
      <c r="A2318" s="167">
        <v>2002</v>
      </c>
      <c r="B2318" s="167" t="s">
        <v>309</v>
      </c>
      <c r="C2318" s="167">
        <v>365</v>
      </c>
      <c r="D2318" s="170">
        <v>100.46015</v>
      </c>
      <c r="E2318" s="74" t="str">
        <f t="shared" si="148"/>
        <v>Powerco Ltd</v>
      </c>
      <c r="F2318" s="74" t="str">
        <f t="shared" si="149"/>
        <v>Tauranga City</v>
      </c>
      <c r="G2318" s="74" t="str">
        <f t="shared" si="150"/>
        <v>BOP</v>
      </c>
      <c r="I2318" s="74" t="str">
        <f t="shared" si="151"/>
        <v>Bay of Plenty</v>
      </c>
      <c r="J2318" s="74" t="str">
        <f t="shared" si="152"/>
        <v>Powerco</v>
      </c>
    </row>
    <row r="2319" spans="1:10" s="74" customFormat="1">
      <c r="A2319" s="167">
        <v>2003</v>
      </c>
      <c r="B2319" s="167" t="s">
        <v>309</v>
      </c>
      <c r="C2319" s="167">
        <v>365</v>
      </c>
      <c r="D2319" s="170">
        <v>103.58735</v>
      </c>
      <c r="E2319" s="74" t="str">
        <f t="shared" si="148"/>
        <v>Powerco Ltd</v>
      </c>
      <c r="F2319" s="74" t="str">
        <f t="shared" si="149"/>
        <v>Tauranga City</v>
      </c>
      <c r="G2319" s="74" t="str">
        <f t="shared" si="150"/>
        <v>BOP</v>
      </c>
      <c r="I2319" s="74" t="str">
        <f t="shared" si="151"/>
        <v>Bay of Plenty</v>
      </c>
      <c r="J2319" s="74" t="str">
        <f t="shared" si="152"/>
        <v>Powerco</v>
      </c>
    </row>
    <row r="2320" spans="1:10" s="74" customFormat="1">
      <c r="A2320" s="167">
        <v>2004</v>
      </c>
      <c r="B2320" s="167" t="s">
        <v>309</v>
      </c>
      <c r="C2320" s="167">
        <v>366</v>
      </c>
      <c r="D2320" s="170">
        <v>110.99975000000001</v>
      </c>
      <c r="E2320" s="74" t="str">
        <f t="shared" si="148"/>
        <v>Powerco Ltd</v>
      </c>
      <c r="F2320" s="74" t="str">
        <f t="shared" si="149"/>
        <v>Tauranga City</v>
      </c>
      <c r="G2320" s="74" t="str">
        <f t="shared" si="150"/>
        <v>BOP</v>
      </c>
      <c r="I2320" s="74" t="str">
        <f t="shared" si="151"/>
        <v>Bay of Plenty</v>
      </c>
      <c r="J2320" s="74" t="str">
        <f t="shared" si="152"/>
        <v>Powerco</v>
      </c>
    </row>
    <row r="2321" spans="1:10" s="74" customFormat="1">
      <c r="A2321" s="167">
        <v>2005</v>
      </c>
      <c r="B2321" s="167" t="s">
        <v>309</v>
      </c>
      <c r="C2321" s="167">
        <v>365</v>
      </c>
      <c r="D2321" s="170">
        <v>108.18565</v>
      </c>
      <c r="E2321" s="74" t="str">
        <f t="shared" si="148"/>
        <v>Powerco Ltd</v>
      </c>
      <c r="F2321" s="74" t="str">
        <f t="shared" si="149"/>
        <v>Tauranga City</v>
      </c>
      <c r="G2321" s="74" t="str">
        <f t="shared" si="150"/>
        <v>BOP</v>
      </c>
      <c r="I2321" s="74" t="str">
        <f t="shared" si="151"/>
        <v>Bay of Plenty</v>
      </c>
      <c r="J2321" s="74" t="str">
        <f t="shared" si="152"/>
        <v>Powerco</v>
      </c>
    </row>
    <row r="2322" spans="1:10" s="74" customFormat="1">
      <c r="A2322" s="167">
        <v>2006</v>
      </c>
      <c r="B2322" s="167" t="s">
        <v>309</v>
      </c>
      <c r="C2322" s="167">
        <v>365</v>
      </c>
      <c r="D2322" s="170">
        <v>113.2715</v>
      </c>
      <c r="E2322" s="74" t="str">
        <f t="shared" si="148"/>
        <v>Powerco Ltd</v>
      </c>
      <c r="F2322" s="74" t="str">
        <f t="shared" si="149"/>
        <v>Tauranga City</v>
      </c>
      <c r="G2322" s="74" t="str">
        <f t="shared" si="150"/>
        <v>BOP</v>
      </c>
      <c r="I2322" s="74" t="str">
        <f t="shared" si="151"/>
        <v>Bay of Plenty</v>
      </c>
      <c r="J2322" s="74" t="str">
        <f t="shared" si="152"/>
        <v>Powerco</v>
      </c>
    </row>
    <row r="2323" spans="1:10" s="74" customFormat="1">
      <c r="A2323" s="167">
        <v>2007</v>
      </c>
      <c r="B2323" s="167" t="s">
        <v>309</v>
      </c>
      <c r="C2323" s="167">
        <v>365</v>
      </c>
      <c r="D2323" s="170">
        <v>118.7594</v>
      </c>
      <c r="E2323" s="74" t="str">
        <f t="shared" si="148"/>
        <v>Powerco Ltd</v>
      </c>
      <c r="F2323" s="74" t="str">
        <f t="shared" si="149"/>
        <v>Tauranga City</v>
      </c>
      <c r="G2323" s="74" t="str">
        <f t="shared" si="150"/>
        <v>BOP</v>
      </c>
      <c r="I2323" s="74" t="str">
        <f t="shared" si="151"/>
        <v>Bay of Plenty</v>
      </c>
      <c r="J2323" s="74" t="str">
        <f t="shared" si="152"/>
        <v>Powerco</v>
      </c>
    </row>
    <row r="2324" spans="1:10" s="74" customFormat="1">
      <c r="A2324" s="167">
        <v>2008</v>
      </c>
      <c r="B2324" s="167" t="s">
        <v>309</v>
      </c>
      <c r="C2324" s="167">
        <v>366</v>
      </c>
      <c r="D2324" s="170">
        <v>112.62715</v>
      </c>
      <c r="E2324" s="74" t="str">
        <f t="shared" si="148"/>
        <v>Powerco Ltd</v>
      </c>
      <c r="F2324" s="74" t="str">
        <f t="shared" si="149"/>
        <v>Tauranga City</v>
      </c>
      <c r="G2324" s="74" t="str">
        <f t="shared" si="150"/>
        <v>BOP</v>
      </c>
      <c r="I2324" s="74" t="str">
        <f t="shared" si="151"/>
        <v>Bay of Plenty</v>
      </c>
      <c r="J2324" s="74" t="str">
        <f t="shared" si="152"/>
        <v>Powerco</v>
      </c>
    </row>
    <row r="2325" spans="1:10" s="74" customFormat="1">
      <c r="A2325" s="167">
        <v>2009</v>
      </c>
      <c r="B2325" s="167" t="s">
        <v>309</v>
      </c>
      <c r="C2325" s="167">
        <v>365</v>
      </c>
      <c r="D2325" s="170">
        <v>114.32545</v>
      </c>
      <c r="E2325" s="74" t="str">
        <f t="shared" si="148"/>
        <v>Powerco Ltd</v>
      </c>
      <c r="F2325" s="74" t="str">
        <f t="shared" si="149"/>
        <v>Tauranga City</v>
      </c>
      <c r="G2325" s="74" t="str">
        <f t="shared" si="150"/>
        <v>BOP</v>
      </c>
      <c r="I2325" s="74" t="str">
        <f t="shared" si="151"/>
        <v>Bay of Plenty</v>
      </c>
      <c r="J2325" s="74" t="str">
        <f t="shared" si="152"/>
        <v>Powerco</v>
      </c>
    </row>
    <row r="2326" spans="1:10" s="74" customFormat="1">
      <c r="A2326" s="167">
        <v>2010</v>
      </c>
      <c r="B2326" s="167" t="s">
        <v>309</v>
      </c>
      <c r="C2326" s="167">
        <v>365</v>
      </c>
      <c r="D2326" s="170">
        <v>118.29385000000001</v>
      </c>
      <c r="E2326" s="74" t="str">
        <f t="shared" si="148"/>
        <v>Powerco Ltd</v>
      </c>
      <c r="F2326" s="74" t="str">
        <f t="shared" si="149"/>
        <v>Tauranga City</v>
      </c>
      <c r="G2326" s="74" t="str">
        <f t="shared" si="150"/>
        <v>BOP</v>
      </c>
      <c r="I2326" s="74" t="str">
        <f t="shared" si="151"/>
        <v>Bay of Plenty</v>
      </c>
      <c r="J2326" s="74" t="str">
        <f t="shared" si="152"/>
        <v>Powerco</v>
      </c>
    </row>
    <row r="2327" spans="1:10" s="74" customFormat="1">
      <c r="A2327" s="167">
        <v>2011</v>
      </c>
      <c r="B2327" s="167" t="s">
        <v>309</v>
      </c>
      <c r="C2327" s="167">
        <v>181</v>
      </c>
      <c r="D2327" s="170">
        <v>58.724699999999999</v>
      </c>
      <c r="E2327" s="74" t="str">
        <f t="shared" si="148"/>
        <v>Powerco Ltd</v>
      </c>
      <c r="F2327" s="74" t="str">
        <f t="shared" si="149"/>
        <v>Tauranga City</v>
      </c>
      <c r="G2327" s="74" t="str">
        <f t="shared" si="150"/>
        <v>BOP</v>
      </c>
      <c r="I2327" s="74" t="str">
        <f t="shared" si="151"/>
        <v>Bay of Plenty</v>
      </c>
      <c r="J2327" s="74" t="str">
        <f t="shared" si="152"/>
        <v>Powerco</v>
      </c>
    </row>
    <row r="2328" spans="1:10" s="74" customFormat="1">
      <c r="A2328" s="167">
        <v>2000</v>
      </c>
      <c r="B2328" s="167" t="s">
        <v>310</v>
      </c>
      <c r="C2328" s="167">
        <v>366</v>
      </c>
      <c r="D2328" s="170">
        <v>156.88245000000001</v>
      </c>
      <c r="E2328" s="74" t="str">
        <f t="shared" si="148"/>
        <v>Powerco Ltd</v>
      </c>
      <c r="F2328" s="74" t="str">
        <f t="shared" si="149"/>
        <v>Tauranga City</v>
      </c>
      <c r="G2328" s="74" t="str">
        <f t="shared" si="150"/>
        <v>BOP</v>
      </c>
      <c r="I2328" s="74" t="str">
        <f t="shared" si="151"/>
        <v>Bay of Plenty</v>
      </c>
      <c r="J2328" s="74" t="str">
        <f t="shared" si="152"/>
        <v>Powerco</v>
      </c>
    </row>
    <row r="2329" spans="1:10" s="74" customFormat="1">
      <c r="A2329" s="167">
        <v>2001</v>
      </c>
      <c r="B2329" s="167" t="s">
        <v>310</v>
      </c>
      <c r="C2329" s="167">
        <v>365</v>
      </c>
      <c r="D2329" s="170">
        <v>167.69605000000001</v>
      </c>
      <c r="E2329" s="74" t="str">
        <f t="shared" si="148"/>
        <v>Powerco Ltd</v>
      </c>
      <c r="F2329" s="74" t="str">
        <f t="shared" si="149"/>
        <v>Tauranga City</v>
      </c>
      <c r="G2329" s="74" t="str">
        <f t="shared" si="150"/>
        <v>BOP</v>
      </c>
      <c r="I2329" s="74" t="str">
        <f t="shared" si="151"/>
        <v>Bay of Plenty</v>
      </c>
      <c r="J2329" s="74" t="str">
        <f t="shared" si="152"/>
        <v>Powerco</v>
      </c>
    </row>
    <row r="2330" spans="1:10" s="74" customFormat="1">
      <c r="A2330" s="167">
        <v>2002</v>
      </c>
      <c r="B2330" s="167" t="s">
        <v>310</v>
      </c>
      <c r="C2330" s="167">
        <v>365</v>
      </c>
      <c r="D2330" s="170">
        <v>181.13585</v>
      </c>
      <c r="E2330" s="74" t="str">
        <f t="shared" si="148"/>
        <v>Powerco Ltd</v>
      </c>
      <c r="F2330" s="74" t="str">
        <f t="shared" si="149"/>
        <v>Tauranga City</v>
      </c>
      <c r="G2330" s="74" t="str">
        <f t="shared" si="150"/>
        <v>BOP</v>
      </c>
      <c r="I2330" s="74" t="str">
        <f t="shared" si="151"/>
        <v>Bay of Plenty</v>
      </c>
      <c r="J2330" s="74" t="str">
        <f t="shared" si="152"/>
        <v>Powerco</v>
      </c>
    </row>
    <row r="2331" spans="1:10" s="74" customFormat="1">
      <c r="A2331" s="167">
        <v>2003</v>
      </c>
      <c r="B2331" s="167" t="s">
        <v>310</v>
      </c>
      <c r="C2331" s="167">
        <v>365</v>
      </c>
      <c r="D2331" s="170">
        <v>182.64165</v>
      </c>
      <c r="E2331" s="74" t="str">
        <f t="shared" ref="E2331:E2394" si="153">IF(ISNA(VLOOKUP(B2331,$A$338:$D$525,4,FALSE)),"NOTFOUND",VLOOKUP(B2331,$A$338:$D$525,4,FALSE))</f>
        <v>Powerco Ltd</v>
      </c>
      <c r="F2331" s="74" t="str">
        <f t="shared" si="149"/>
        <v>Tauranga City</v>
      </c>
      <c r="G2331" s="74" t="str">
        <f t="shared" si="150"/>
        <v>BOP</v>
      </c>
      <c r="I2331" s="74" t="str">
        <f t="shared" si="151"/>
        <v>Bay of Plenty</v>
      </c>
      <c r="J2331" s="74" t="str">
        <f t="shared" si="152"/>
        <v>Powerco</v>
      </c>
    </row>
    <row r="2332" spans="1:10" s="74" customFormat="1">
      <c r="A2332" s="167">
        <v>2004</v>
      </c>
      <c r="B2332" s="167" t="s">
        <v>310</v>
      </c>
      <c r="C2332" s="167">
        <v>366</v>
      </c>
      <c r="D2332" s="170">
        <v>189.78469999999999</v>
      </c>
      <c r="E2332" s="74" t="str">
        <f t="shared" si="153"/>
        <v>Powerco Ltd</v>
      </c>
      <c r="F2332" s="74" t="str">
        <f t="shared" si="149"/>
        <v>Tauranga City</v>
      </c>
      <c r="G2332" s="74" t="str">
        <f t="shared" si="150"/>
        <v>BOP</v>
      </c>
      <c r="I2332" s="74" t="str">
        <f t="shared" si="151"/>
        <v>Bay of Plenty</v>
      </c>
      <c r="J2332" s="74" t="str">
        <f t="shared" si="152"/>
        <v>Powerco</v>
      </c>
    </row>
    <row r="2333" spans="1:10" s="74" customFormat="1">
      <c r="A2333" s="167">
        <v>2005</v>
      </c>
      <c r="B2333" s="167" t="s">
        <v>310</v>
      </c>
      <c r="C2333" s="167">
        <v>365</v>
      </c>
      <c r="D2333" s="170">
        <v>199.86855</v>
      </c>
      <c r="E2333" s="74" t="str">
        <f t="shared" si="153"/>
        <v>Powerco Ltd</v>
      </c>
      <c r="F2333" s="74" t="str">
        <f t="shared" si="149"/>
        <v>Tauranga City</v>
      </c>
      <c r="G2333" s="74" t="str">
        <f t="shared" si="150"/>
        <v>BOP</v>
      </c>
      <c r="I2333" s="74" t="str">
        <f t="shared" si="151"/>
        <v>Bay of Plenty</v>
      </c>
      <c r="J2333" s="74" t="str">
        <f t="shared" si="152"/>
        <v>Powerco</v>
      </c>
    </row>
    <row r="2334" spans="1:10" s="74" customFormat="1">
      <c r="A2334" s="167">
        <v>2006</v>
      </c>
      <c r="B2334" s="167" t="s">
        <v>310</v>
      </c>
      <c r="C2334" s="167">
        <v>365</v>
      </c>
      <c r="D2334" s="170">
        <v>220.53944999999999</v>
      </c>
      <c r="E2334" s="74" t="str">
        <f t="shared" si="153"/>
        <v>Powerco Ltd</v>
      </c>
      <c r="F2334" s="74" t="str">
        <f t="shared" si="149"/>
        <v>Tauranga City</v>
      </c>
      <c r="G2334" s="74" t="str">
        <f t="shared" si="150"/>
        <v>BOP</v>
      </c>
      <c r="I2334" s="74" t="str">
        <f t="shared" si="151"/>
        <v>Bay of Plenty</v>
      </c>
      <c r="J2334" s="74" t="str">
        <f t="shared" si="152"/>
        <v>Powerco</v>
      </c>
    </row>
    <row r="2335" spans="1:10" s="74" customFormat="1">
      <c r="A2335" s="167">
        <v>2007</v>
      </c>
      <c r="B2335" s="167" t="s">
        <v>310</v>
      </c>
      <c r="C2335" s="167">
        <v>365</v>
      </c>
      <c r="D2335" s="170">
        <v>236.99359999999999</v>
      </c>
      <c r="E2335" s="74" t="str">
        <f t="shared" si="153"/>
        <v>Powerco Ltd</v>
      </c>
      <c r="F2335" s="74" t="str">
        <f t="shared" si="149"/>
        <v>Tauranga City</v>
      </c>
      <c r="G2335" s="74" t="str">
        <f t="shared" si="150"/>
        <v>BOP</v>
      </c>
      <c r="I2335" s="74" t="str">
        <f t="shared" si="151"/>
        <v>Bay of Plenty</v>
      </c>
      <c r="J2335" s="74" t="str">
        <f t="shared" si="152"/>
        <v>Powerco</v>
      </c>
    </row>
    <row r="2336" spans="1:10" s="74" customFormat="1">
      <c r="A2336" s="167">
        <v>2008</v>
      </c>
      <c r="B2336" s="167" t="s">
        <v>310</v>
      </c>
      <c r="C2336" s="167">
        <v>366</v>
      </c>
      <c r="D2336" s="170">
        <v>247.09424999999999</v>
      </c>
      <c r="E2336" s="74" t="str">
        <f t="shared" si="153"/>
        <v>Powerco Ltd</v>
      </c>
      <c r="F2336" s="74" t="str">
        <f t="shared" si="149"/>
        <v>Tauranga City</v>
      </c>
      <c r="G2336" s="74" t="str">
        <f t="shared" si="150"/>
        <v>BOP</v>
      </c>
      <c r="I2336" s="74" t="str">
        <f t="shared" si="151"/>
        <v>Bay of Plenty</v>
      </c>
      <c r="J2336" s="74" t="str">
        <f t="shared" si="152"/>
        <v>Powerco</v>
      </c>
    </row>
    <row r="2337" spans="1:10" s="74" customFormat="1">
      <c r="A2337" s="167">
        <v>2009</v>
      </c>
      <c r="B2337" s="167" t="s">
        <v>310</v>
      </c>
      <c r="C2337" s="167">
        <v>365</v>
      </c>
      <c r="D2337" s="170">
        <v>224.59620000000001</v>
      </c>
      <c r="E2337" s="74" t="str">
        <f t="shared" si="153"/>
        <v>Powerco Ltd</v>
      </c>
      <c r="F2337" s="74" t="str">
        <f t="shared" si="149"/>
        <v>Tauranga City</v>
      </c>
      <c r="G2337" s="74" t="str">
        <f t="shared" si="150"/>
        <v>BOP</v>
      </c>
      <c r="I2337" s="74" t="str">
        <f t="shared" si="151"/>
        <v>Bay of Plenty</v>
      </c>
      <c r="J2337" s="74" t="str">
        <f t="shared" si="152"/>
        <v>Powerco</v>
      </c>
    </row>
    <row r="2338" spans="1:10" s="74" customFormat="1">
      <c r="A2338" s="167">
        <v>2010</v>
      </c>
      <c r="B2338" s="167" t="s">
        <v>310</v>
      </c>
      <c r="C2338" s="167">
        <v>365</v>
      </c>
      <c r="D2338" s="170">
        <v>186.32515000000001</v>
      </c>
      <c r="E2338" s="74" t="str">
        <f t="shared" si="153"/>
        <v>Powerco Ltd</v>
      </c>
      <c r="F2338" s="74" t="str">
        <f t="shared" si="149"/>
        <v>Tauranga City</v>
      </c>
      <c r="G2338" s="74" t="str">
        <f t="shared" si="150"/>
        <v>BOP</v>
      </c>
      <c r="I2338" s="74" t="str">
        <f t="shared" si="151"/>
        <v>Bay of Plenty</v>
      </c>
      <c r="J2338" s="74" t="str">
        <f t="shared" si="152"/>
        <v>Powerco</v>
      </c>
    </row>
    <row r="2339" spans="1:10" s="74" customFormat="1">
      <c r="A2339" s="167">
        <v>2011</v>
      </c>
      <c r="B2339" s="167" t="s">
        <v>310</v>
      </c>
      <c r="C2339" s="167">
        <v>181</v>
      </c>
      <c r="D2339" s="170">
        <v>86.614850000000004</v>
      </c>
      <c r="E2339" s="74" t="str">
        <f t="shared" si="153"/>
        <v>Powerco Ltd</v>
      </c>
      <c r="F2339" s="74" t="str">
        <f t="shared" si="149"/>
        <v>Tauranga City</v>
      </c>
      <c r="G2339" s="74" t="str">
        <f t="shared" si="150"/>
        <v>BOP</v>
      </c>
      <c r="I2339" s="74" t="str">
        <f t="shared" si="151"/>
        <v>Bay of Plenty</v>
      </c>
      <c r="J2339" s="74" t="str">
        <f t="shared" si="152"/>
        <v>Powerco</v>
      </c>
    </row>
    <row r="2340" spans="1:10" s="74" customFormat="1">
      <c r="A2340" s="167">
        <v>2000</v>
      </c>
      <c r="B2340" s="167" t="s">
        <v>311</v>
      </c>
      <c r="C2340" s="167">
        <v>366</v>
      </c>
      <c r="D2340" s="170">
        <v>293.29595</v>
      </c>
      <c r="E2340" s="74" t="str">
        <f t="shared" si="153"/>
        <v>Alpine Energy</v>
      </c>
      <c r="F2340" s="74" t="str">
        <f t="shared" si="149"/>
        <v>Timaru District</v>
      </c>
      <c r="G2340" s="74" t="str">
        <f t="shared" si="150"/>
        <v>South Canterbury</v>
      </c>
      <c r="I2340" s="74" t="str">
        <f t="shared" si="151"/>
        <v>Canterbury</v>
      </c>
      <c r="J2340" s="74" t="str">
        <f t="shared" si="152"/>
        <v>Alpine Energy</v>
      </c>
    </row>
    <row r="2341" spans="1:10" s="74" customFormat="1">
      <c r="A2341" s="167">
        <v>2001</v>
      </c>
      <c r="B2341" s="167" t="s">
        <v>311</v>
      </c>
      <c r="C2341" s="167">
        <v>365</v>
      </c>
      <c r="D2341" s="170">
        <v>296.41379999999998</v>
      </c>
      <c r="E2341" s="74" t="str">
        <f t="shared" si="153"/>
        <v>Alpine Energy</v>
      </c>
      <c r="F2341" s="74" t="str">
        <f t="shared" si="149"/>
        <v>Timaru District</v>
      </c>
      <c r="G2341" s="74" t="str">
        <f t="shared" si="150"/>
        <v>South Canterbury</v>
      </c>
      <c r="I2341" s="74" t="str">
        <f t="shared" si="151"/>
        <v>Canterbury</v>
      </c>
      <c r="J2341" s="74" t="str">
        <f t="shared" si="152"/>
        <v>Alpine Energy</v>
      </c>
    </row>
    <row r="2342" spans="1:10" s="74" customFormat="1">
      <c r="A2342" s="167">
        <v>2002</v>
      </c>
      <c r="B2342" s="167" t="s">
        <v>311</v>
      </c>
      <c r="C2342" s="167">
        <v>365</v>
      </c>
      <c r="D2342" s="170">
        <v>304.66165000000001</v>
      </c>
      <c r="E2342" s="74" t="str">
        <f t="shared" si="153"/>
        <v>Alpine Energy</v>
      </c>
      <c r="F2342" s="74" t="str">
        <f t="shared" si="149"/>
        <v>Timaru District</v>
      </c>
      <c r="G2342" s="74" t="str">
        <f t="shared" si="150"/>
        <v>South Canterbury</v>
      </c>
      <c r="I2342" s="74" t="str">
        <f t="shared" si="151"/>
        <v>Canterbury</v>
      </c>
      <c r="J2342" s="74" t="str">
        <f t="shared" si="152"/>
        <v>Alpine Energy</v>
      </c>
    </row>
    <row r="2343" spans="1:10" s="74" customFormat="1">
      <c r="A2343" s="167">
        <v>2003</v>
      </c>
      <c r="B2343" s="167" t="s">
        <v>311</v>
      </c>
      <c r="C2343" s="167">
        <v>365</v>
      </c>
      <c r="D2343" s="170">
        <v>311.39535000000001</v>
      </c>
      <c r="E2343" s="74" t="str">
        <f t="shared" si="153"/>
        <v>Alpine Energy</v>
      </c>
      <c r="F2343" s="74" t="str">
        <f t="shared" si="149"/>
        <v>Timaru District</v>
      </c>
      <c r="G2343" s="74" t="str">
        <f t="shared" si="150"/>
        <v>South Canterbury</v>
      </c>
      <c r="I2343" s="74" t="str">
        <f t="shared" si="151"/>
        <v>Canterbury</v>
      </c>
      <c r="J2343" s="74" t="str">
        <f t="shared" si="152"/>
        <v>Alpine Energy</v>
      </c>
    </row>
    <row r="2344" spans="1:10" s="74" customFormat="1">
      <c r="A2344" s="167">
        <v>2004</v>
      </c>
      <c r="B2344" s="167" t="s">
        <v>311</v>
      </c>
      <c r="C2344" s="167">
        <v>366</v>
      </c>
      <c r="D2344" s="170">
        <v>319.20159999999998</v>
      </c>
      <c r="E2344" s="74" t="str">
        <f t="shared" si="153"/>
        <v>Alpine Energy</v>
      </c>
      <c r="F2344" s="74" t="str">
        <f t="shared" ref="F2344:F2407" si="154">IF(ISNA(VLOOKUP(B2344,$A$338:$D$525,2,FALSE)),"NOTFOUND",VLOOKUP(B2344,$A$338:$D$525,2,FALSE))</f>
        <v>Timaru District</v>
      </c>
      <c r="G2344" s="74" t="str">
        <f t="shared" ref="G2344:G2407" si="155">IF(ISNA(VLOOKUP(B2344,$A$338:$D$525,3,FALSE)),"NOTFOUND",VLOOKUP(B2344,$A$338:$D$525,3,FALSE))</f>
        <v>South Canterbury</v>
      </c>
      <c r="I2344" s="74" t="str">
        <f t="shared" ref="I2344:I2407" si="156">IF(ISNA(VLOOKUP(B2344,$A$338:$E$525,5,FALSE)),"NOTFOUND",(VLOOKUP(B2344,$A$338:$E$525,5,FALSE)))</f>
        <v>Canterbury</v>
      </c>
      <c r="J2344" s="74" t="str">
        <f t="shared" ref="J2344:J2407" si="157">IF(ISNA(VLOOKUP(E2344,$A$528:$B$545,2,FALSE)),"NOTFOUND",VLOOKUP(E2344,$A$528:$B$545,2,FALSE))</f>
        <v>Alpine Energy</v>
      </c>
    </row>
    <row r="2345" spans="1:10" s="74" customFormat="1">
      <c r="A2345" s="167">
        <v>2005</v>
      </c>
      <c r="B2345" s="167" t="s">
        <v>311</v>
      </c>
      <c r="C2345" s="167">
        <v>365</v>
      </c>
      <c r="D2345" s="170">
        <v>315.19884999999999</v>
      </c>
      <c r="E2345" s="74" t="str">
        <f t="shared" si="153"/>
        <v>Alpine Energy</v>
      </c>
      <c r="F2345" s="74" t="str">
        <f t="shared" si="154"/>
        <v>Timaru District</v>
      </c>
      <c r="G2345" s="74" t="str">
        <f t="shared" si="155"/>
        <v>South Canterbury</v>
      </c>
      <c r="I2345" s="74" t="str">
        <f t="shared" si="156"/>
        <v>Canterbury</v>
      </c>
      <c r="J2345" s="74" t="str">
        <f t="shared" si="157"/>
        <v>Alpine Energy</v>
      </c>
    </row>
    <row r="2346" spans="1:10" s="74" customFormat="1">
      <c r="A2346" s="167">
        <v>2006</v>
      </c>
      <c r="B2346" s="167" t="s">
        <v>311</v>
      </c>
      <c r="C2346" s="167">
        <v>365</v>
      </c>
      <c r="D2346" s="170">
        <v>327.93770000000001</v>
      </c>
      <c r="E2346" s="74" t="str">
        <f t="shared" si="153"/>
        <v>Alpine Energy</v>
      </c>
      <c r="F2346" s="74" t="str">
        <f t="shared" si="154"/>
        <v>Timaru District</v>
      </c>
      <c r="G2346" s="74" t="str">
        <f t="shared" si="155"/>
        <v>South Canterbury</v>
      </c>
      <c r="I2346" s="74" t="str">
        <f t="shared" si="156"/>
        <v>Canterbury</v>
      </c>
      <c r="J2346" s="74" t="str">
        <f t="shared" si="157"/>
        <v>Alpine Energy</v>
      </c>
    </row>
    <row r="2347" spans="1:10" s="74" customFormat="1">
      <c r="A2347" s="167">
        <v>2007</v>
      </c>
      <c r="B2347" s="167" t="s">
        <v>311</v>
      </c>
      <c r="C2347" s="167">
        <v>365</v>
      </c>
      <c r="D2347" s="170">
        <v>328.76429999999999</v>
      </c>
      <c r="E2347" s="74" t="str">
        <f t="shared" si="153"/>
        <v>Alpine Energy</v>
      </c>
      <c r="F2347" s="74" t="str">
        <f t="shared" si="154"/>
        <v>Timaru District</v>
      </c>
      <c r="G2347" s="74" t="str">
        <f t="shared" si="155"/>
        <v>South Canterbury</v>
      </c>
      <c r="I2347" s="74" t="str">
        <f t="shared" si="156"/>
        <v>Canterbury</v>
      </c>
      <c r="J2347" s="74" t="str">
        <f t="shared" si="157"/>
        <v>Alpine Energy</v>
      </c>
    </row>
    <row r="2348" spans="1:10" s="74" customFormat="1">
      <c r="A2348" s="167">
        <v>2008</v>
      </c>
      <c r="B2348" s="167" t="s">
        <v>311</v>
      </c>
      <c r="C2348" s="167">
        <v>366</v>
      </c>
      <c r="D2348" s="170">
        <v>345.58350000000002</v>
      </c>
      <c r="E2348" s="74" t="str">
        <f t="shared" si="153"/>
        <v>Alpine Energy</v>
      </c>
      <c r="F2348" s="74" t="str">
        <f t="shared" si="154"/>
        <v>Timaru District</v>
      </c>
      <c r="G2348" s="74" t="str">
        <f t="shared" si="155"/>
        <v>South Canterbury</v>
      </c>
      <c r="I2348" s="74" t="str">
        <f t="shared" si="156"/>
        <v>Canterbury</v>
      </c>
      <c r="J2348" s="74" t="str">
        <f t="shared" si="157"/>
        <v>Alpine Energy</v>
      </c>
    </row>
    <row r="2349" spans="1:10" s="74" customFormat="1">
      <c r="A2349" s="167">
        <v>2009</v>
      </c>
      <c r="B2349" s="167" t="s">
        <v>311</v>
      </c>
      <c r="C2349" s="167">
        <v>365</v>
      </c>
      <c r="D2349" s="170">
        <v>340.70925</v>
      </c>
      <c r="E2349" s="74" t="str">
        <f t="shared" si="153"/>
        <v>Alpine Energy</v>
      </c>
      <c r="F2349" s="74" t="str">
        <f t="shared" si="154"/>
        <v>Timaru District</v>
      </c>
      <c r="G2349" s="74" t="str">
        <f t="shared" si="155"/>
        <v>South Canterbury</v>
      </c>
      <c r="I2349" s="74" t="str">
        <f t="shared" si="156"/>
        <v>Canterbury</v>
      </c>
      <c r="J2349" s="74" t="str">
        <f t="shared" si="157"/>
        <v>Alpine Energy</v>
      </c>
    </row>
    <row r="2350" spans="1:10" s="74" customFormat="1">
      <c r="A2350" s="167">
        <v>2010</v>
      </c>
      <c r="B2350" s="167" t="s">
        <v>311</v>
      </c>
      <c r="C2350" s="167">
        <v>365</v>
      </c>
      <c r="D2350" s="170">
        <v>342.88839999999999</v>
      </c>
      <c r="E2350" s="74" t="str">
        <f t="shared" si="153"/>
        <v>Alpine Energy</v>
      </c>
      <c r="F2350" s="74" t="str">
        <f t="shared" si="154"/>
        <v>Timaru District</v>
      </c>
      <c r="G2350" s="74" t="str">
        <f t="shared" si="155"/>
        <v>South Canterbury</v>
      </c>
      <c r="I2350" s="74" t="str">
        <f t="shared" si="156"/>
        <v>Canterbury</v>
      </c>
      <c r="J2350" s="74" t="str">
        <f t="shared" si="157"/>
        <v>Alpine Energy</v>
      </c>
    </row>
    <row r="2351" spans="1:10" s="74" customFormat="1">
      <c r="A2351" s="167">
        <v>2011</v>
      </c>
      <c r="B2351" s="167" t="s">
        <v>311</v>
      </c>
      <c r="C2351" s="167">
        <v>181</v>
      </c>
      <c r="D2351" s="170">
        <v>164.03765000000001</v>
      </c>
      <c r="E2351" s="74" t="str">
        <f t="shared" si="153"/>
        <v>Alpine Energy</v>
      </c>
      <c r="F2351" s="74" t="str">
        <f t="shared" si="154"/>
        <v>Timaru District</v>
      </c>
      <c r="G2351" s="74" t="str">
        <f t="shared" si="155"/>
        <v>South Canterbury</v>
      </c>
      <c r="I2351" s="74" t="str">
        <f t="shared" si="156"/>
        <v>Canterbury</v>
      </c>
      <c r="J2351" s="74" t="str">
        <f t="shared" si="157"/>
        <v>Alpine Energy</v>
      </c>
    </row>
    <row r="2352" spans="1:10" s="74" customFormat="1">
      <c r="A2352" s="167">
        <v>2000</v>
      </c>
      <c r="B2352" s="167" t="s">
        <v>312</v>
      </c>
      <c r="C2352" s="167">
        <v>366</v>
      </c>
      <c r="D2352" s="170">
        <v>10.9421</v>
      </c>
      <c r="E2352" s="74" t="str">
        <f t="shared" si="153"/>
        <v>Alpine Energy</v>
      </c>
      <c r="F2352" s="74" t="str">
        <f t="shared" si="154"/>
        <v>Mackenzie District</v>
      </c>
      <c r="G2352" s="74" t="str">
        <f t="shared" si="155"/>
        <v>South Canterbury</v>
      </c>
      <c r="I2352" s="74" t="str">
        <f t="shared" si="156"/>
        <v>Canterbury</v>
      </c>
      <c r="J2352" s="74" t="str">
        <f t="shared" si="157"/>
        <v>Alpine Energy</v>
      </c>
    </row>
    <row r="2353" spans="1:10" s="74" customFormat="1">
      <c r="A2353" s="167">
        <v>2001</v>
      </c>
      <c r="B2353" s="167" t="s">
        <v>312</v>
      </c>
      <c r="C2353" s="167">
        <v>365</v>
      </c>
      <c r="D2353" s="170">
        <v>11.597799999999999</v>
      </c>
      <c r="E2353" s="74" t="str">
        <f t="shared" si="153"/>
        <v>Alpine Energy</v>
      </c>
      <c r="F2353" s="74" t="str">
        <f t="shared" si="154"/>
        <v>Mackenzie District</v>
      </c>
      <c r="G2353" s="74" t="str">
        <f t="shared" si="155"/>
        <v>South Canterbury</v>
      </c>
      <c r="I2353" s="74" t="str">
        <f t="shared" si="156"/>
        <v>Canterbury</v>
      </c>
      <c r="J2353" s="74" t="str">
        <f t="shared" si="157"/>
        <v>Alpine Energy</v>
      </c>
    </row>
    <row r="2354" spans="1:10" s="74" customFormat="1">
      <c r="A2354" s="167">
        <v>2002</v>
      </c>
      <c r="B2354" s="167" t="s">
        <v>312</v>
      </c>
      <c r="C2354" s="167">
        <v>365</v>
      </c>
      <c r="D2354" s="170">
        <v>12.44735</v>
      </c>
      <c r="E2354" s="74" t="str">
        <f t="shared" si="153"/>
        <v>Alpine Energy</v>
      </c>
      <c r="F2354" s="74" t="str">
        <f t="shared" si="154"/>
        <v>Mackenzie District</v>
      </c>
      <c r="G2354" s="74" t="str">
        <f t="shared" si="155"/>
        <v>South Canterbury</v>
      </c>
      <c r="I2354" s="74" t="str">
        <f t="shared" si="156"/>
        <v>Canterbury</v>
      </c>
      <c r="J2354" s="74" t="str">
        <f t="shared" si="157"/>
        <v>Alpine Energy</v>
      </c>
    </row>
    <row r="2355" spans="1:10" s="74" customFormat="1">
      <c r="A2355" s="167">
        <v>2003</v>
      </c>
      <c r="B2355" s="167" t="s">
        <v>312</v>
      </c>
      <c r="C2355" s="167">
        <v>365</v>
      </c>
      <c r="D2355" s="170">
        <v>12.34225</v>
      </c>
      <c r="E2355" s="74" t="str">
        <f t="shared" si="153"/>
        <v>Alpine Energy</v>
      </c>
      <c r="F2355" s="74" t="str">
        <f t="shared" si="154"/>
        <v>Mackenzie District</v>
      </c>
      <c r="G2355" s="74" t="str">
        <f t="shared" si="155"/>
        <v>South Canterbury</v>
      </c>
      <c r="I2355" s="74" t="str">
        <f t="shared" si="156"/>
        <v>Canterbury</v>
      </c>
      <c r="J2355" s="74" t="str">
        <f t="shared" si="157"/>
        <v>Alpine Energy</v>
      </c>
    </row>
    <row r="2356" spans="1:10" s="74" customFormat="1">
      <c r="A2356" s="167">
        <v>2004</v>
      </c>
      <c r="B2356" s="167" t="s">
        <v>312</v>
      </c>
      <c r="C2356" s="167">
        <v>366</v>
      </c>
      <c r="D2356" s="170">
        <v>12.709</v>
      </c>
      <c r="E2356" s="74" t="str">
        <f t="shared" si="153"/>
        <v>Alpine Energy</v>
      </c>
      <c r="F2356" s="74" t="str">
        <f t="shared" si="154"/>
        <v>Mackenzie District</v>
      </c>
      <c r="G2356" s="74" t="str">
        <f t="shared" si="155"/>
        <v>South Canterbury</v>
      </c>
      <c r="I2356" s="74" t="str">
        <f t="shared" si="156"/>
        <v>Canterbury</v>
      </c>
      <c r="J2356" s="74" t="str">
        <f t="shared" si="157"/>
        <v>Alpine Energy</v>
      </c>
    </row>
    <row r="2357" spans="1:10" s="74" customFormat="1">
      <c r="A2357" s="167">
        <v>2005</v>
      </c>
      <c r="B2357" s="167" t="s">
        <v>312</v>
      </c>
      <c r="C2357" s="167">
        <v>365</v>
      </c>
      <c r="D2357" s="170">
        <v>12.39615</v>
      </c>
      <c r="E2357" s="74" t="str">
        <f t="shared" si="153"/>
        <v>Alpine Energy</v>
      </c>
      <c r="F2357" s="74" t="str">
        <f t="shared" si="154"/>
        <v>Mackenzie District</v>
      </c>
      <c r="G2357" s="74" t="str">
        <f t="shared" si="155"/>
        <v>South Canterbury</v>
      </c>
      <c r="I2357" s="74" t="str">
        <f t="shared" si="156"/>
        <v>Canterbury</v>
      </c>
      <c r="J2357" s="74" t="str">
        <f t="shared" si="157"/>
        <v>Alpine Energy</v>
      </c>
    </row>
    <row r="2358" spans="1:10" s="74" customFormat="1">
      <c r="A2358" s="167">
        <v>2006</v>
      </c>
      <c r="B2358" s="167" t="s">
        <v>312</v>
      </c>
      <c r="C2358" s="167">
        <v>365</v>
      </c>
      <c r="D2358" s="170">
        <v>12.90985</v>
      </c>
      <c r="E2358" s="74" t="str">
        <f t="shared" si="153"/>
        <v>Alpine Energy</v>
      </c>
      <c r="F2358" s="74" t="str">
        <f t="shared" si="154"/>
        <v>Mackenzie District</v>
      </c>
      <c r="G2358" s="74" t="str">
        <f t="shared" si="155"/>
        <v>South Canterbury</v>
      </c>
      <c r="I2358" s="74" t="str">
        <f t="shared" si="156"/>
        <v>Canterbury</v>
      </c>
      <c r="J2358" s="74" t="str">
        <f t="shared" si="157"/>
        <v>Alpine Energy</v>
      </c>
    </row>
    <row r="2359" spans="1:10" s="74" customFormat="1">
      <c r="A2359" s="167">
        <v>2007</v>
      </c>
      <c r="B2359" s="167" t="s">
        <v>312</v>
      </c>
      <c r="C2359" s="167">
        <v>365</v>
      </c>
      <c r="D2359" s="170">
        <v>13.72125</v>
      </c>
      <c r="E2359" s="74" t="str">
        <f t="shared" si="153"/>
        <v>Alpine Energy</v>
      </c>
      <c r="F2359" s="74" t="str">
        <f t="shared" si="154"/>
        <v>Mackenzie District</v>
      </c>
      <c r="G2359" s="74" t="str">
        <f t="shared" si="155"/>
        <v>South Canterbury</v>
      </c>
      <c r="I2359" s="74" t="str">
        <f t="shared" si="156"/>
        <v>Canterbury</v>
      </c>
      <c r="J2359" s="74" t="str">
        <f t="shared" si="157"/>
        <v>Alpine Energy</v>
      </c>
    </row>
    <row r="2360" spans="1:10" s="74" customFormat="1">
      <c r="A2360" s="167">
        <v>2008</v>
      </c>
      <c r="B2360" s="167" t="s">
        <v>312</v>
      </c>
      <c r="C2360" s="167">
        <v>366</v>
      </c>
      <c r="D2360" s="170">
        <v>15.80175</v>
      </c>
      <c r="E2360" s="74" t="str">
        <f t="shared" si="153"/>
        <v>Alpine Energy</v>
      </c>
      <c r="F2360" s="74" t="str">
        <f t="shared" si="154"/>
        <v>Mackenzie District</v>
      </c>
      <c r="G2360" s="74" t="str">
        <f t="shared" si="155"/>
        <v>South Canterbury</v>
      </c>
      <c r="I2360" s="74" t="str">
        <f t="shared" si="156"/>
        <v>Canterbury</v>
      </c>
      <c r="J2360" s="74" t="str">
        <f t="shared" si="157"/>
        <v>Alpine Energy</v>
      </c>
    </row>
    <row r="2361" spans="1:10" s="74" customFormat="1">
      <c r="A2361" s="167">
        <v>2009</v>
      </c>
      <c r="B2361" s="167" t="s">
        <v>312</v>
      </c>
      <c r="C2361" s="167">
        <v>365</v>
      </c>
      <c r="D2361" s="170">
        <v>17.018000000000001</v>
      </c>
      <c r="E2361" s="74" t="str">
        <f t="shared" si="153"/>
        <v>Alpine Energy</v>
      </c>
      <c r="F2361" s="74" t="str">
        <f t="shared" si="154"/>
        <v>Mackenzie District</v>
      </c>
      <c r="G2361" s="74" t="str">
        <f t="shared" si="155"/>
        <v>South Canterbury</v>
      </c>
      <c r="I2361" s="74" t="str">
        <f t="shared" si="156"/>
        <v>Canterbury</v>
      </c>
      <c r="J2361" s="74" t="str">
        <f t="shared" si="157"/>
        <v>Alpine Energy</v>
      </c>
    </row>
    <row r="2362" spans="1:10" s="74" customFormat="1">
      <c r="A2362" s="167">
        <v>2010</v>
      </c>
      <c r="B2362" s="167" t="s">
        <v>312</v>
      </c>
      <c r="C2362" s="167">
        <v>365</v>
      </c>
      <c r="D2362" s="170">
        <v>16.746749999999999</v>
      </c>
      <c r="E2362" s="74" t="str">
        <f t="shared" si="153"/>
        <v>Alpine Energy</v>
      </c>
      <c r="F2362" s="74" t="str">
        <f t="shared" si="154"/>
        <v>Mackenzie District</v>
      </c>
      <c r="G2362" s="74" t="str">
        <f t="shared" si="155"/>
        <v>South Canterbury</v>
      </c>
      <c r="I2362" s="74" t="str">
        <f t="shared" si="156"/>
        <v>Canterbury</v>
      </c>
      <c r="J2362" s="74" t="str">
        <f t="shared" si="157"/>
        <v>Alpine Energy</v>
      </c>
    </row>
    <row r="2363" spans="1:10" s="74" customFormat="1">
      <c r="A2363" s="167">
        <v>2011</v>
      </c>
      <c r="B2363" s="167" t="s">
        <v>312</v>
      </c>
      <c r="C2363" s="167">
        <v>181</v>
      </c>
      <c r="D2363" s="170">
        <v>7.5452500000000002</v>
      </c>
      <c r="E2363" s="74" t="str">
        <f t="shared" si="153"/>
        <v>Alpine Energy</v>
      </c>
      <c r="F2363" s="74" t="str">
        <f t="shared" si="154"/>
        <v>Mackenzie District</v>
      </c>
      <c r="G2363" s="74" t="str">
        <f t="shared" si="155"/>
        <v>South Canterbury</v>
      </c>
      <c r="I2363" s="74" t="str">
        <f t="shared" si="156"/>
        <v>Canterbury</v>
      </c>
      <c r="J2363" s="74" t="str">
        <f t="shared" si="157"/>
        <v>Alpine Energy</v>
      </c>
    </row>
    <row r="2364" spans="1:10" s="74" customFormat="1">
      <c r="A2364" s="167">
        <v>2000</v>
      </c>
      <c r="B2364" s="167" t="s">
        <v>313</v>
      </c>
      <c r="C2364" s="167">
        <v>366</v>
      </c>
      <c r="D2364" s="170">
        <v>5.8636999999999997</v>
      </c>
      <c r="E2364" s="74" t="str">
        <f t="shared" si="153"/>
        <v>Horizon Energy Distribution Limited</v>
      </c>
      <c r="F2364" s="74" t="str">
        <f t="shared" si="154"/>
        <v>Opotiki District</v>
      </c>
      <c r="G2364" s="74" t="str">
        <f t="shared" si="155"/>
        <v>BOP</v>
      </c>
      <c r="I2364" s="74" t="str">
        <f t="shared" si="156"/>
        <v>Bay of Plenty</v>
      </c>
      <c r="J2364" s="74" t="str">
        <f t="shared" si="157"/>
        <v xml:space="preserve">Horizon Energy </v>
      </c>
    </row>
    <row r="2365" spans="1:10" s="74" customFormat="1">
      <c r="A2365" s="167">
        <v>2001</v>
      </c>
      <c r="B2365" s="167" t="s">
        <v>313</v>
      </c>
      <c r="C2365" s="167">
        <v>365</v>
      </c>
      <c r="D2365" s="170">
        <v>5.7786999999999997</v>
      </c>
      <c r="E2365" s="74" t="str">
        <f t="shared" si="153"/>
        <v>Horizon Energy Distribution Limited</v>
      </c>
      <c r="F2365" s="74" t="str">
        <f t="shared" si="154"/>
        <v>Opotiki District</v>
      </c>
      <c r="G2365" s="74" t="str">
        <f t="shared" si="155"/>
        <v>BOP</v>
      </c>
      <c r="I2365" s="74" t="str">
        <f t="shared" si="156"/>
        <v>Bay of Plenty</v>
      </c>
      <c r="J2365" s="74" t="str">
        <f t="shared" si="157"/>
        <v xml:space="preserve">Horizon Energy </v>
      </c>
    </row>
    <row r="2366" spans="1:10" s="74" customFormat="1">
      <c r="A2366" s="167">
        <v>2002</v>
      </c>
      <c r="B2366" s="167" t="s">
        <v>313</v>
      </c>
      <c r="C2366" s="167">
        <v>365</v>
      </c>
      <c r="D2366" s="170">
        <v>5.7996499999999997</v>
      </c>
      <c r="E2366" s="74" t="str">
        <f t="shared" si="153"/>
        <v>Horizon Energy Distribution Limited</v>
      </c>
      <c r="F2366" s="74" t="str">
        <f t="shared" si="154"/>
        <v>Opotiki District</v>
      </c>
      <c r="G2366" s="74" t="str">
        <f t="shared" si="155"/>
        <v>BOP</v>
      </c>
      <c r="I2366" s="74" t="str">
        <f t="shared" si="156"/>
        <v>Bay of Plenty</v>
      </c>
      <c r="J2366" s="74" t="str">
        <f t="shared" si="157"/>
        <v xml:space="preserve">Horizon Energy </v>
      </c>
    </row>
    <row r="2367" spans="1:10" s="74" customFormat="1">
      <c r="A2367" s="167">
        <v>2003</v>
      </c>
      <c r="B2367" s="167" t="s">
        <v>313</v>
      </c>
      <c r="C2367" s="167">
        <v>365</v>
      </c>
      <c r="D2367" s="170">
        <v>5.7699499999999997</v>
      </c>
      <c r="E2367" s="74" t="str">
        <f t="shared" si="153"/>
        <v>Horizon Energy Distribution Limited</v>
      </c>
      <c r="F2367" s="74" t="str">
        <f t="shared" si="154"/>
        <v>Opotiki District</v>
      </c>
      <c r="G2367" s="74" t="str">
        <f t="shared" si="155"/>
        <v>BOP</v>
      </c>
      <c r="I2367" s="74" t="str">
        <f t="shared" si="156"/>
        <v>Bay of Plenty</v>
      </c>
      <c r="J2367" s="74" t="str">
        <f t="shared" si="157"/>
        <v xml:space="preserve">Horizon Energy </v>
      </c>
    </row>
    <row r="2368" spans="1:10" s="74" customFormat="1">
      <c r="A2368" s="167">
        <v>2004</v>
      </c>
      <c r="B2368" s="167" t="s">
        <v>313</v>
      </c>
      <c r="C2368" s="167">
        <v>366</v>
      </c>
      <c r="D2368" s="170">
        <v>5.5950499999999996</v>
      </c>
      <c r="E2368" s="74" t="str">
        <f t="shared" si="153"/>
        <v>Horizon Energy Distribution Limited</v>
      </c>
      <c r="F2368" s="74" t="str">
        <f t="shared" si="154"/>
        <v>Opotiki District</v>
      </c>
      <c r="G2368" s="74" t="str">
        <f t="shared" si="155"/>
        <v>BOP</v>
      </c>
      <c r="I2368" s="74" t="str">
        <f t="shared" si="156"/>
        <v>Bay of Plenty</v>
      </c>
      <c r="J2368" s="74" t="str">
        <f t="shared" si="157"/>
        <v xml:space="preserve">Horizon Energy </v>
      </c>
    </row>
    <row r="2369" spans="1:10" s="74" customFormat="1">
      <c r="A2369" s="167">
        <v>2005</v>
      </c>
      <c r="B2369" s="167" t="s">
        <v>313</v>
      </c>
      <c r="C2369" s="167">
        <v>365</v>
      </c>
      <c r="D2369" s="170">
        <v>5.7209000000000003</v>
      </c>
      <c r="E2369" s="74" t="str">
        <f t="shared" si="153"/>
        <v>Horizon Energy Distribution Limited</v>
      </c>
      <c r="F2369" s="74" t="str">
        <f t="shared" si="154"/>
        <v>Opotiki District</v>
      </c>
      <c r="G2369" s="74" t="str">
        <f t="shared" si="155"/>
        <v>BOP</v>
      </c>
      <c r="I2369" s="74" t="str">
        <f t="shared" si="156"/>
        <v>Bay of Plenty</v>
      </c>
      <c r="J2369" s="74" t="str">
        <f t="shared" si="157"/>
        <v xml:space="preserve">Horizon Energy </v>
      </c>
    </row>
    <row r="2370" spans="1:10" s="74" customFormat="1">
      <c r="A2370" s="167">
        <v>2006</v>
      </c>
      <c r="B2370" s="167" t="s">
        <v>313</v>
      </c>
      <c r="C2370" s="167">
        <v>365</v>
      </c>
      <c r="D2370" s="170">
        <v>5.7688499999999996</v>
      </c>
      <c r="E2370" s="74" t="str">
        <f t="shared" si="153"/>
        <v>Horizon Energy Distribution Limited</v>
      </c>
      <c r="F2370" s="74" t="str">
        <f t="shared" si="154"/>
        <v>Opotiki District</v>
      </c>
      <c r="G2370" s="74" t="str">
        <f t="shared" si="155"/>
        <v>BOP</v>
      </c>
      <c r="I2370" s="74" t="str">
        <f t="shared" si="156"/>
        <v>Bay of Plenty</v>
      </c>
      <c r="J2370" s="74" t="str">
        <f t="shared" si="157"/>
        <v xml:space="preserve">Horizon Energy </v>
      </c>
    </row>
    <row r="2371" spans="1:10" s="74" customFormat="1">
      <c r="A2371" s="167">
        <v>2007</v>
      </c>
      <c r="B2371" s="167" t="s">
        <v>313</v>
      </c>
      <c r="C2371" s="167">
        <v>365</v>
      </c>
      <c r="D2371" s="170">
        <v>5.8680500000000002</v>
      </c>
      <c r="E2371" s="74" t="str">
        <f t="shared" si="153"/>
        <v>Horizon Energy Distribution Limited</v>
      </c>
      <c r="F2371" s="74" t="str">
        <f t="shared" si="154"/>
        <v>Opotiki District</v>
      </c>
      <c r="G2371" s="74" t="str">
        <f t="shared" si="155"/>
        <v>BOP</v>
      </c>
      <c r="I2371" s="74" t="str">
        <f t="shared" si="156"/>
        <v>Bay of Plenty</v>
      </c>
      <c r="J2371" s="74" t="str">
        <f t="shared" si="157"/>
        <v xml:space="preserve">Horizon Energy </v>
      </c>
    </row>
    <row r="2372" spans="1:10" s="74" customFormat="1">
      <c r="A2372" s="167">
        <v>2008</v>
      </c>
      <c r="B2372" s="167" t="s">
        <v>313</v>
      </c>
      <c r="C2372" s="167">
        <v>366</v>
      </c>
      <c r="D2372" s="170">
        <v>5.9889999999999999</v>
      </c>
      <c r="E2372" s="74" t="str">
        <f t="shared" si="153"/>
        <v>Horizon Energy Distribution Limited</v>
      </c>
      <c r="F2372" s="74" t="str">
        <f t="shared" si="154"/>
        <v>Opotiki District</v>
      </c>
      <c r="G2372" s="74" t="str">
        <f t="shared" si="155"/>
        <v>BOP</v>
      </c>
      <c r="I2372" s="74" t="str">
        <f t="shared" si="156"/>
        <v>Bay of Plenty</v>
      </c>
      <c r="J2372" s="74" t="str">
        <f t="shared" si="157"/>
        <v xml:space="preserve">Horizon Energy </v>
      </c>
    </row>
    <row r="2373" spans="1:10" s="74" customFormat="1">
      <c r="A2373" s="167">
        <v>2009</v>
      </c>
      <c r="B2373" s="167" t="s">
        <v>313</v>
      </c>
      <c r="C2373" s="167">
        <v>365</v>
      </c>
      <c r="D2373" s="170">
        <v>6.0692500000000003</v>
      </c>
      <c r="E2373" s="74" t="str">
        <f t="shared" si="153"/>
        <v>Horizon Energy Distribution Limited</v>
      </c>
      <c r="F2373" s="74" t="str">
        <f t="shared" si="154"/>
        <v>Opotiki District</v>
      </c>
      <c r="G2373" s="74" t="str">
        <f t="shared" si="155"/>
        <v>BOP</v>
      </c>
      <c r="I2373" s="74" t="str">
        <f t="shared" si="156"/>
        <v>Bay of Plenty</v>
      </c>
      <c r="J2373" s="74" t="str">
        <f t="shared" si="157"/>
        <v xml:space="preserve">Horizon Energy </v>
      </c>
    </row>
    <row r="2374" spans="1:10" s="74" customFormat="1">
      <c r="A2374" s="167">
        <v>2010</v>
      </c>
      <c r="B2374" s="167" t="s">
        <v>313</v>
      </c>
      <c r="C2374" s="167">
        <v>365</v>
      </c>
      <c r="D2374" s="170">
        <v>6.11205</v>
      </c>
      <c r="E2374" s="74" t="str">
        <f t="shared" si="153"/>
        <v>Horizon Energy Distribution Limited</v>
      </c>
      <c r="F2374" s="74" t="str">
        <f t="shared" si="154"/>
        <v>Opotiki District</v>
      </c>
      <c r="G2374" s="74" t="str">
        <f t="shared" si="155"/>
        <v>BOP</v>
      </c>
      <c r="I2374" s="74" t="str">
        <f t="shared" si="156"/>
        <v>Bay of Plenty</v>
      </c>
      <c r="J2374" s="74" t="str">
        <f t="shared" si="157"/>
        <v xml:space="preserve">Horizon Energy </v>
      </c>
    </row>
    <row r="2375" spans="1:10" s="74" customFormat="1">
      <c r="A2375" s="167">
        <v>2011</v>
      </c>
      <c r="B2375" s="167" t="s">
        <v>313</v>
      </c>
      <c r="C2375" s="167">
        <v>181</v>
      </c>
      <c r="D2375" s="170">
        <v>2.5875499999999998</v>
      </c>
      <c r="E2375" s="74" t="str">
        <f t="shared" si="153"/>
        <v>Horizon Energy Distribution Limited</v>
      </c>
      <c r="F2375" s="74" t="str">
        <f t="shared" si="154"/>
        <v>Opotiki District</v>
      </c>
      <c r="G2375" s="74" t="str">
        <f t="shared" si="155"/>
        <v>BOP</v>
      </c>
      <c r="I2375" s="74" t="str">
        <f t="shared" si="156"/>
        <v>Bay of Plenty</v>
      </c>
      <c r="J2375" s="74" t="str">
        <f t="shared" si="157"/>
        <v xml:space="preserve">Horizon Energy </v>
      </c>
    </row>
    <row r="2376" spans="1:10" s="74" customFormat="1">
      <c r="A2376" s="167">
        <v>2000</v>
      </c>
      <c r="B2376" s="167" t="s">
        <v>314</v>
      </c>
      <c r="C2376" s="167">
        <v>366</v>
      </c>
      <c r="D2376" s="170">
        <v>338.22645</v>
      </c>
      <c r="E2376" s="74" t="str">
        <f t="shared" si="153"/>
        <v>Wellington Electricity Lines Limited</v>
      </c>
      <c r="F2376" s="74" t="str">
        <f t="shared" si="154"/>
        <v>Wellington City</v>
      </c>
      <c r="G2376" s="74" t="str">
        <f t="shared" si="155"/>
        <v>Wellington</v>
      </c>
      <c r="I2376" s="74" t="str">
        <f t="shared" si="156"/>
        <v>Wellington</v>
      </c>
      <c r="J2376" s="74" t="str">
        <f t="shared" si="157"/>
        <v>Wellington Electricity</v>
      </c>
    </row>
    <row r="2377" spans="1:10" s="74" customFormat="1">
      <c r="A2377" s="167">
        <v>2001</v>
      </c>
      <c r="B2377" s="167" t="s">
        <v>314</v>
      </c>
      <c r="C2377" s="167">
        <v>365</v>
      </c>
      <c r="D2377" s="170">
        <v>339.09140000000002</v>
      </c>
      <c r="E2377" s="74" t="str">
        <f t="shared" si="153"/>
        <v>Wellington Electricity Lines Limited</v>
      </c>
      <c r="F2377" s="74" t="str">
        <f t="shared" si="154"/>
        <v>Wellington City</v>
      </c>
      <c r="G2377" s="74" t="str">
        <f t="shared" si="155"/>
        <v>Wellington</v>
      </c>
      <c r="I2377" s="74" t="str">
        <f t="shared" si="156"/>
        <v>Wellington</v>
      </c>
      <c r="J2377" s="74" t="str">
        <f t="shared" si="157"/>
        <v>Wellington Electricity</v>
      </c>
    </row>
    <row r="2378" spans="1:10" s="74" customFormat="1">
      <c r="A2378" s="167">
        <v>2002</v>
      </c>
      <c r="B2378" s="167" t="s">
        <v>314</v>
      </c>
      <c r="C2378" s="167">
        <v>365</v>
      </c>
      <c r="D2378" s="170">
        <v>354.91415000000001</v>
      </c>
      <c r="E2378" s="74" t="str">
        <f t="shared" si="153"/>
        <v>Wellington Electricity Lines Limited</v>
      </c>
      <c r="F2378" s="74" t="str">
        <f t="shared" si="154"/>
        <v>Wellington City</v>
      </c>
      <c r="G2378" s="74" t="str">
        <f t="shared" si="155"/>
        <v>Wellington</v>
      </c>
      <c r="I2378" s="74" t="str">
        <f t="shared" si="156"/>
        <v>Wellington</v>
      </c>
      <c r="J2378" s="74" t="str">
        <f t="shared" si="157"/>
        <v>Wellington Electricity</v>
      </c>
    </row>
    <row r="2379" spans="1:10" s="74" customFormat="1">
      <c r="A2379" s="167">
        <v>2003</v>
      </c>
      <c r="B2379" s="167" t="s">
        <v>314</v>
      </c>
      <c r="C2379" s="167">
        <v>365</v>
      </c>
      <c r="D2379" s="170">
        <v>352.54235</v>
      </c>
      <c r="E2379" s="74" t="str">
        <f t="shared" si="153"/>
        <v>Wellington Electricity Lines Limited</v>
      </c>
      <c r="F2379" s="74" t="str">
        <f t="shared" si="154"/>
        <v>Wellington City</v>
      </c>
      <c r="G2379" s="74" t="str">
        <f t="shared" si="155"/>
        <v>Wellington</v>
      </c>
      <c r="I2379" s="74" t="str">
        <f t="shared" si="156"/>
        <v>Wellington</v>
      </c>
      <c r="J2379" s="74" t="str">
        <f t="shared" si="157"/>
        <v>Wellington Electricity</v>
      </c>
    </row>
    <row r="2380" spans="1:10" s="74" customFormat="1">
      <c r="A2380" s="167">
        <v>2004</v>
      </c>
      <c r="B2380" s="167" t="s">
        <v>314</v>
      </c>
      <c r="C2380" s="167">
        <v>366</v>
      </c>
      <c r="D2380" s="170">
        <v>375.45030000000003</v>
      </c>
      <c r="E2380" s="74" t="str">
        <f t="shared" si="153"/>
        <v>Wellington Electricity Lines Limited</v>
      </c>
      <c r="F2380" s="74" t="str">
        <f t="shared" si="154"/>
        <v>Wellington City</v>
      </c>
      <c r="G2380" s="74" t="str">
        <f t="shared" si="155"/>
        <v>Wellington</v>
      </c>
      <c r="I2380" s="74" t="str">
        <f t="shared" si="156"/>
        <v>Wellington</v>
      </c>
      <c r="J2380" s="74" t="str">
        <f t="shared" si="157"/>
        <v>Wellington Electricity</v>
      </c>
    </row>
    <row r="2381" spans="1:10" s="74" customFormat="1">
      <c r="A2381" s="167">
        <v>2005</v>
      </c>
      <c r="B2381" s="167" t="s">
        <v>314</v>
      </c>
      <c r="C2381" s="167">
        <v>365</v>
      </c>
      <c r="D2381" s="170">
        <v>370.31774999999999</v>
      </c>
      <c r="E2381" s="74" t="str">
        <f t="shared" si="153"/>
        <v>Wellington Electricity Lines Limited</v>
      </c>
      <c r="F2381" s="74" t="str">
        <f t="shared" si="154"/>
        <v>Wellington City</v>
      </c>
      <c r="G2381" s="74" t="str">
        <f t="shared" si="155"/>
        <v>Wellington</v>
      </c>
      <c r="I2381" s="74" t="str">
        <f t="shared" si="156"/>
        <v>Wellington</v>
      </c>
      <c r="J2381" s="74" t="str">
        <f t="shared" si="157"/>
        <v>Wellington Electricity</v>
      </c>
    </row>
    <row r="2382" spans="1:10" s="74" customFormat="1">
      <c r="A2382" s="167">
        <v>2006</v>
      </c>
      <c r="B2382" s="167" t="s">
        <v>314</v>
      </c>
      <c r="C2382" s="167">
        <v>365</v>
      </c>
      <c r="D2382" s="170">
        <v>389.00465000000003</v>
      </c>
      <c r="E2382" s="74" t="str">
        <f t="shared" si="153"/>
        <v>Wellington Electricity Lines Limited</v>
      </c>
      <c r="F2382" s="74" t="str">
        <f t="shared" si="154"/>
        <v>Wellington City</v>
      </c>
      <c r="G2382" s="74" t="str">
        <f t="shared" si="155"/>
        <v>Wellington</v>
      </c>
      <c r="I2382" s="74" t="str">
        <f t="shared" si="156"/>
        <v>Wellington</v>
      </c>
      <c r="J2382" s="74" t="str">
        <f t="shared" si="157"/>
        <v>Wellington Electricity</v>
      </c>
    </row>
    <row r="2383" spans="1:10" s="74" customFormat="1">
      <c r="A2383" s="167">
        <v>2007</v>
      </c>
      <c r="B2383" s="167" t="s">
        <v>314</v>
      </c>
      <c r="C2383" s="167">
        <v>365</v>
      </c>
      <c r="D2383" s="170">
        <v>387.03885000000002</v>
      </c>
      <c r="E2383" s="74" t="str">
        <f t="shared" si="153"/>
        <v>Wellington Electricity Lines Limited</v>
      </c>
      <c r="F2383" s="74" t="str">
        <f t="shared" si="154"/>
        <v>Wellington City</v>
      </c>
      <c r="G2383" s="74" t="str">
        <f t="shared" si="155"/>
        <v>Wellington</v>
      </c>
      <c r="I2383" s="74" t="str">
        <f t="shared" si="156"/>
        <v>Wellington</v>
      </c>
      <c r="J2383" s="74" t="str">
        <f t="shared" si="157"/>
        <v>Wellington Electricity</v>
      </c>
    </row>
    <row r="2384" spans="1:10" s="74" customFormat="1">
      <c r="A2384" s="167">
        <v>2008</v>
      </c>
      <c r="B2384" s="167" t="s">
        <v>314</v>
      </c>
      <c r="C2384" s="167">
        <v>366</v>
      </c>
      <c r="D2384" s="170">
        <v>391.74209999999999</v>
      </c>
      <c r="E2384" s="74" t="str">
        <f t="shared" si="153"/>
        <v>Wellington Electricity Lines Limited</v>
      </c>
      <c r="F2384" s="74" t="str">
        <f t="shared" si="154"/>
        <v>Wellington City</v>
      </c>
      <c r="G2384" s="74" t="str">
        <f t="shared" si="155"/>
        <v>Wellington</v>
      </c>
      <c r="I2384" s="74" t="str">
        <f t="shared" si="156"/>
        <v>Wellington</v>
      </c>
      <c r="J2384" s="74" t="str">
        <f t="shared" si="157"/>
        <v>Wellington Electricity</v>
      </c>
    </row>
    <row r="2385" spans="1:10" s="74" customFormat="1">
      <c r="A2385" s="167">
        <v>2009</v>
      </c>
      <c r="B2385" s="167" t="s">
        <v>314</v>
      </c>
      <c r="C2385" s="167">
        <v>365</v>
      </c>
      <c r="D2385" s="170">
        <v>405.52544999999998</v>
      </c>
      <c r="E2385" s="74" t="str">
        <f t="shared" si="153"/>
        <v>Wellington Electricity Lines Limited</v>
      </c>
      <c r="F2385" s="74" t="str">
        <f t="shared" si="154"/>
        <v>Wellington City</v>
      </c>
      <c r="G2385" s="74" t="str">
        <f t="shared" si="155"/>
        <v>Wellington</v>
      </c>
      <c r="I2385" s="74" t="str">
        <f t="shared" si="156"/>
        <v>Wellington</v>
      </c>
      <c r="J2385" s="74" t="str">
        <f t="shared" si="157"/>
        <v>Wellington Electricity</v>
      </c>
    </row>
    <row r="2386" spans="1:10" s="74" customFormat="1">
      <c r="A2386" s="167">
        <v>2010</v>
      </c>
      <c r="B2386" s="167" t="s">
        <v>314</v>
      </c>
      <c r="C2386" s="167">
        <v>365</v>
      </c>
      <c r="D2386" s="170">
        <v>399.46305000000001</v>
      </c>
      <c r="E2386" s="74" t="str">
        <f t="shared" si="153"/>
        <v>Wellington Electricity Lines Limited</v>
      </c>
      <c r="F2386" s="74" t="str">
        <f t="shared" si="154"/>
        <v>Wellington City</v>
      </c>
      <c r="G2386" s="74" t="str">
        <f t="shared" si="155"/>
        <v>Wellington</v>
      </c>
      <c r="I2386" s="74" t="str">
        <f t="shared" si="156"/>
        <v>Wellington</v>
      </c>
      <c r="J2386" s="74" t="str">
        <f t="shared" si="157"/>
        <v>Wellington Electricity</v>
      </c>
    </row>
    <row r="2387" spans="1:10" s="74" customFormat="1">
      <c r="A2387" s="167">
        <v>2011</v>
      </c>
      <c r="B2387" s="167" t="s">
        <v>314</v>
      </c>
      <c r="C2387" s="167">
        <v>181</v>
      </c>
      <c r="D2387" s="170">
        <v>188.39425</v>
      </c>
      <c r="E2387" s="74" t="str">
        <f t="shared" si="153"/>
        <v>Wellington Electricity Lines Limited</v>
      </c>
      <c r="F2387" s="74" t="str">
        <f t="shared" si="154"/>
        <v>Wellington City</v>
      </c>
      <c r="G2387" s="74" t="str">
        <f t="shared" si="155"/>
        <v>Wellington</v>
      </c>
      <c r="I2387" s="74" t="str">
        <f t="shared" si="156"/>
        <v>Wellington</v>
      </c>
      <c r="J2387" s="74" t="str">
        <f t="shared" si="157"/>
        <v>Wellington Electricity</v>
      </c>
    </row>
    <row r="2388" spans="1:10" s="74" customFormat="1">
      <c r="A2388" s="167">
        <v>2000</v>
      </c>
      <c r="B2388" s="167" t="s">
        <v>315</v>
      </c>
      <c r="C2388" s="167">
        <v>366</v>
      </c>
      <c r="D2388" s="170">
        <v>29.541350000000001</v>
      </c>
      <c r="E2388" s="74" t="str">
        <f t="shared" si="153"/>
        <v>The Lines Company</v>
      </c>
      <c r="F2388" s="74" t="str">
        <f t="shared" si="154"/>
        <v>Taupo District</v>
      </c>
      <c r="G2388" s="74" t="str">
        <f t="shared" si="155"/>
        <v>Central</v>
      </c>
      <c r="I2388" s="74" t="str">
        <f t="shared" si="156"/>
        <v>Waikato</v>
      </c>
      <c r="J2388" s="74" t="str">
        <f t="shared" si="157"/>
        <v>The Lines Company</v>
      </c>
    </row>
    <row r="2389" spans="1:10" s="74" customFormat="1">
      <c r="A2389" s="167">
        <v>2001</v>
      </c>
      <c r="B2389" s="167" t="s">
        <v>315</v>
      </c>
      <c r="C2389" s="167">
        <v>365</v>
      </c>
      <c r="D2389" s="170">
        <v>28.83745</v>
      </c>
      <c r="E2389" s="74" t="str">
        <f t="shared" si="153"/>
        <v>The Lines Company</v>
      </c>
      <c r="F2389" s="74" t="str">
        <f t="shared" si="154"/>
        <v>Taupo District</v>
      </c>
      <c r="G2389" s="74" t="str">
        <f t="shared" si="155"/>
        <v>Central</v>
      </c>
      <c r="I2389" s="74" t="str">
        <f t="shared" si="156"/>
        <v>Waikato</v>
      </c>
      <c r="J2389" s="74" t="str">
        <f t="shared" si="157"/>
        <v>The Lines Company</v>
      </c>
    </row>
    <row r="2390" spans="1:10" s="74" customFormat="1">
      <c r="A2390" s="167">
        <v>2002</v>
      </c>
      <c r="B2390" s="167" t="s">
        <v>315</v>
      </c>
      <c r="C2390" s="167">
        <v>365</v>
      </c>
      <c r="D2390" s="170">
        <v>29.690349999999999</v>
      </c>
      <c r="E2390" s="74" t="str">
        <f t="shared" si="153"/>
        <v>The Lines Company</v>
      </c>
      <c r="F2390" s="74" t="str">
        <f t="shared" si="154"/>
        <v>Taupo District</v>
      </c>
      <c r="G2390" s="74" t="str">
        <f t="shared" si="155"/>
        <v>Central</v>
      </c>
      <c r="I2390" s="74" t="str">
        <f t="shared" si="156"/>
        <v>Waikato</v>
      </c>
      <c r="J2390" s="74" t="str">
        <f t="shared" si="157"/>
        <v>The Lines Company</v>
      </c>
    </row>
    <row r="2391" spans="1:10" s="74" customFormat="1">
      <c r="A2391" s="167">
        <v>2003</v>
      </c>
      <c r="B2391" s="167" t="s">
        <v>315</v>
      </c>
      <c r="C2391" s="167">
        <v>365</v>
      </c>
      <c r="D2391" s="170">
        <v>33.054699999999997</v>
      </c>
      <c r="E2391" s="74" t="str">
        <f t="shared" si="153"/>
        <v>The Lines Company</v>
      </c>
      <c r="F2391" s="74" t="str">
        <f t="shared" si="154"/>
        <v>Taupo District</v>
      </c>
      <c r="G2391" s="74" t="str">
        <f t="shared" si="155"/>
        <v>Central</v>
      </c>
      <c r="I2391" s="74" t="str">
        <f t="shared" si="156"/>
        <v>Waikato</v>
      </c>
      <c r="J2391" s="74" t="str">
        <f t="shared" si="157"/>
        <v>The Lines Company</v>
      </c>
    </row>
    <row r="2392" spans="1:10" s="74" customFormat="1">
      <c r="A2392" s="167">
        <v>2004</v>
      </c>
      <c r="B2392" s="167" t="s">
        <v>315</v>
      </c>
      <c r="C2392" s="167">
        <v>366</v>
      </c>
      <c r="D2392" s="170">
        <v>34.476149999999997</v>
      </c>
      <c r="E2392" s="74" t="str">
        <f t="shared" si="153"/>
        <v>The Lines Company</v>
      </c>
      <c r="F2392" s="74" t="str">
        <f t="shared" si="154"/>
        <v>Taupo District</v>
      </c>
      <c r="G2392" s="74" t="str">
        <f t="shared" si="155"/>
        <v>Central</v>
      </c>
      <c r="I2392" s="74" t="str">
        <f t="shared" si="156"/>
        <v>Waikato</v>
      </c>
      <c r="J2392" s="74" t="str">
        <f t="shared" si="157"/>
        <v>The Lines Company</v>
      </c>
    </row>
    <row r="2393" spans="1:10" s="74" customFormat="1">
      <c r="A2393" s="167">
        <v>2005</v>
      </c>
      <c r="B2393" s="167" t="s">
        <v>315</v>
      </c>
      <c r="C2393" s="167">
        <v>365</v>
      </c>
      <c r="D2393" s="170">
        <v>34.371200000000002</v>
      </c>
      <c r="E2393" s="74" t="str">
        <f t="shared" si="153"/>
        <v>The Lines Company</v>
      </c>
      <c r="F2393" s="74" t="str">
        <f t="shared" si="154"/>
        <v>Taupo District</v>
      </c>
      <c r="G2393" s="74" t="str">
        <f t="shared" si="155"/>
        <v>Central</v>
      </c>
      <c r="I2393" s="74" t="str">
        <f t="shared" si="156"/>
        <v>Waikato</v>
      </c>
      <c r="J2393" s="74" t="str">
        <f t="shared" si="157"/>
        <v>The Lines Company</v>
      </c>
    </row>
    <row r="2394" spans="1:10" s="74" customFormat="1">
      <c r="A2394" s="167">
        <v>2006</v>
      </c>
      <c r="B2394" s="167" t="s">
        <v>315</v>
      </c>
      <c r="C2394" s="167">
        <v>365</v>
      </c>
      <c r="D2394" s="170">
        <v>36.777500000000003</v>
      </c>
      <c r="E2394" s="74" t="str">
        <f t="shared" si="153"/>
        <v>The Lines Company</v>
      </c>
      <c r="F2394" s="74" t="str">
        <f t="shared" si="154"/>
        <v>Taupo District</v>
      </c>
      <c r="G2394" s="74" t="str">
        <f t="shared" si="155"/>
        <v>Central</v>
      </c>
      <c r="I2394" s="74" t="str">
        <f t="shared" si="156"/>
        <v>Waikato</v>
      </c>
      <c r="J2394" s="74" t="str">
        <f t="shared" si="157"/>
        <v>The Lines Company</v>
      </c>
    </row>
    <row r="2395" spans="1:10" s="74" customFormat="1">
      <c r="A2395" s="167">
        <v>2007</v>
      </c>
      <c r="B2395" s="167" t="s">
        <v>315</v>
      </c>
      <c r="C2395" s="167">
        <v>365</v>
      </c>
      <c r="D2395" s="170">
        <v>37.209400000000002</v>
      </c>
      <c r="E2395" s="74" t="str">
        <f t="shared" ref="E2395:E2458" si="158">IF(ISNA(VLOOKUP(B2395,$A$338:$D$525,4,FALSE)),"NOTFOUND",VLOOKUP(B2395,$A$338:$D$525,4,FALSE))</f>
        <v>The Lines Company</v>
      </c>
      <c r="F2395" s="74" t="str">
        <f t="shared" si="154"/>
        <v>Taupo District</v>
      </c>
      <c r="G2395" s="74" t="str">
        <f t="shared" si="155"/>
        <v>Central</v>
      </c>
      <c r="I2395" s="74" t="str">
        <f t="shared" si="156"/>
        <v>Waikato</v>
      </c>
      <c r="J2395" s="74" t="str">
        <f t="shared" si="157"/>
        <v>The Lines Company</v>
      </c>
    </row>
    <row r="2396" spans="1:10" s="74" customFormat="1">
      <c r="A2396" s="167">
        <v>2008</v>
      </c>
      <c r="B2396" s="167" t="s">
        <v>315</v>
      </c>
      <c r="C2396" s="167">
        <v>366</v>
      </c>
      <c r="D2396" s="170">
        <v>36.7072</v>
      </c>
      <c r="E2396" s="74" t="str">
        <f t="shared" si="158"/>
        <v>The Lines Company</v>
      </c>
      <c r="F2396" s="74" t="str">
        <f t="shared" si="154"/>
        <v>Taupo District</v>
      </c>
      <c r="G2396" s="74" t="str">
        <f t="shared" si="155"/>
        <v>Central</v>
      </c>
      <c r="I2396" s="74" t="str">
        <f t="shared" si="156"/>
        <v>Waikato</v>
      </c>
      <c r="J2396" s="74" t="str">
        <f t="shared" si="157"/>
        <v>The Lines Company</v>
      </c>
    </row>
    <row r="2397" spans="1:10" s="74" customFormat="1">
      <c r="A2397" s="167">
        <v>2009</v>
      </c>
      <c r="B2397" s="167" t="s">
        <v>315</v>
      </c>
      <c r="C2397" s="167">
        <v>365</v>
      </c>
      <c r="D2397" s="170">
        <v>37.625599999999999</v>
      </c>
      <c r="E2397" s="74" t="str">
        <f t="shared" si="158"/>
        <v>The Lines Company</v>
      </c>
      <c r="F2397" s="74" t="str">
        <f t="shared" si="154"/>
        <v>Taupo District</v>
      </c>
      <c r="G2397" s="74" t="str">
        <f t="shared" si="155"/>
        <v>Central</v>
      </c>
      <c r="I2397" s="74" t="str">
        <f t="shared" si="156"/>
        <v>Waikato</v>
      </c>
      <c r="J2397" s="74" t="str">
        <f t="shared" si="157"/>
        <v>The Lines Company</v>
      </c>
    </row>
    <row r="2398" spans="1:10" s="74" customFormat="1">
      <c r="A2398" s="167">
        <v>2010</v>
      </c>
      <c r="B2398" s="167" t="s">
        <v>315</v>
      </c>
      <c r="C2398" s="167">
        <v>365</v>
      </c>
      <c r="D2398" s="170">
        <v>37.464700000000001</v>
      </c>
      <c r="E2398" s="74" t="str">
        <f t="shared" si="158"/>
        <v>The Lines Company</v>
      </c>
      <c r="F2398" s="74" t="str">
        <f t="shared" si="154"/>
        <v>Taupo District</v>
      </c>
      <c r="G2398" s="74" t="str">
        <f t="shared" si="155"/>
        <v>Central</v>
      </c>
      <c r="I2398" s="74" t="str">
        <f t="shared" si="156"/>
        <v>Waikato</v>
      </c>
      <c r="J2398" s="74" t="str">
        <f t="shared" si="157"/>
        <v>The Lines Company</v>
      </c>
    </row>
    <row r="2399" spans="1:10" s="74" customFormat="1">
      <c r="A2399" s="167">
        <v>2011</v>
      </c>
      <c r="B2399" s="167" t="s">
        <v>315</v>
      </c>
      <c r="C2399" s="167">
        <v>181</v>
      </c>
      <c r="D2399" s="170">
        <v>17.261099999999999</v>
      </c>
      <c r="E2399" s="74" t="str">
        <f t="shared" si="158"/>
        <v>The Lines Company</v>
      </c>
      <c r="F2399" s="74" t="str">
        <f t="shared" si="154"/>
        <v>Taupo District</v>
      </c>
      <c r="G2399" s="74" t="str">
        <f t="shared" si="155"/>
        <v>Central</v>
      </c>
      <c r="I2399" s="74" t="str">
        <f t="shared" si="156"/>
        <v>Waikato</v>
      </c>
      <c r="J2399" s="74" t="str">
        <f t="shared" si="157"/>
        <v>The Lines Company</v>
      </c>
    </row>
    <row r="2400" spans="1:10" s="74" customFormat="1">
      <c r="A2400" s="167">
        <v>2000</v>
      </c>
      <c r="B2400" s="167" t="s">
        <v>316</v>
      </c>
      <c r="C2400" s="167">
        <v>366</v>
      </c>
      <c r="D2400" s="170">
        <v>104.8822</v>
      </c>
      <c r="E2400" s="74" t="str">
        <f t="shared" si="158"/>
        <v>Powerco Ltd</v>
      </c>
      <c r="F2400" s="74" t="str">
        <f t="shared" si="154"/>
        <v>Western Bay of Plenty District</v>
      </c>
      <c r="G2400" s="74" t="str">
        <f t="shared" si="155"/>
        <v>BOP</v>
      </c>
      <c r="I2400" s="74" t="str">
        <f t="shared" si="156"/>
        <v>Bay of Plenty</v>
      </c>
      <c r="J2400" s="74" t="str">
        <f t="shared" si="157"/>
        <v>Powerco</v>
      </c>
    </row>
    <row r="2401" spans="1:10" s="74" customFormat="1">
      <c r="A2401" s="167">
        <v>2001</v>
      </c>
      <c r="B2401" s="167" t="s">
        <v>316</v>
      </c>
      <c r="C2401" s="167">
        <v>365</v>
      </c>
      <c r="D2401" s="170">
        <v>107.0966</v>
      </c>
      <c r="E2401" s="74" t="str">
        <f t="shared" si="158"/>
        <v>Powerco Ltd</v>
      </c>
      <c r="F2401" s="74" t="str">
        <f t="shared" si="154"/>
        <v>Western Bay of Plenty District</v>
      </c>
      <c r="G2401" s="74" t="str">
        <f t="shared" si="155"/>
        <v>BOP</v>
      </c>
      <c r="I2401" s="74" t="str">
        <f t="shared" si="156"/>
        <v>Bay of Plenty</v>
      </c>
      <c r="J2401" s="74" t="str">
        <f t="shared" si="157"/>
        <v>Powerco</v>
      </c>
    </row>
    <row r="2402" spans="1:10" s="74" customFormat="1">
      <c r="A2402" s="167">
        <v>2002</v>
      </c>
      <c r="B2402" s="167" t="s">
        <v>316</v>
      </c>
      <c r="C2402" s="167">
        <v>365</v>
      </c>
      <c r="D2402" s="170">
        <v>109.17485000000001</v>
      </c>
      <c r="E2402" s="74" t="str">
        <f t="shared" si="158"/>
        <v>Powerco Ltd</v>
      </c>
      <c r="F2402" s="74" t="str">
        <f t="shared" si="154"/>
        <v>Western Bay of Plenty District</v>
      </c>
      <c r="G2402" s="74" t="str">
        <f t="shared" si="155"/>
        <v>BOP</v>
      </c>
      <c r="I2402" s="74" t="str">
        <f t="shared" si="156"/>
        <v>Bay of Plenty</v>
      </c>
      <c r="J2402" s="74" t="str">
        <f t="shared" si="157"/>
        <v>Powerco</v>
      </c>
    </row>
    <row r="2403" spans="1:10" s="74" customFormat="1">
      <c r="A2403" s="167">
        <v>2003</v>
      </c>
      <c r="B2403" s="167" t="s">
        <v>316</v>
      </c>
      <c r="C2403" s="167">
        <v>365</v>
      </c>
      <c r="D2403" s="170">
        <v>109.04349999999999</v>
      </c>
      <c r="E2403" s="74" t="str">
        <f t="shared" si="158"/>
        <v>Powerco Ltd</v>
      </c>
      <c r="F2403" s="74" t="str">
        <f t="shared" si="154"/>
        <v>Western Bay of Plenty District</v>
      </c>
      <c r="G2403" s="74" t="str">
        <f t="shared" si="155"/>
        <v>BOP</v>
      </c>
      <c r="I2403" s="74" t="str">
        <f t="shared" si="156"/>
        <v>Bay of Plenty</v>
      </c>
      <c r="J2403" s="74" t="str">
        <f t="shared" si="157"/>
        <v>Powerco</v>
      </c>
    </row>
    <row r="2404" spans="1:10" s="74" customFormat="1">
      <c r="A2404" s="167">
        <v>2004</v>
      </c>
      <c r="B2404" s="167" t="s">
        <v>316</v>
      </c>
      <c r="C2404" s="167">
        <v>366</v>
      </c>
      <c r="D2404" s="170">
        <v>115.5338</v>
      </c>
      <c r="E2404" s="74" t="str">
        <f t="shared" si="158"/>
        <v>Powerco Ltd</v>
      </c>
      <c r="F2404" s="74" t="str">
        <f t="shared" si="154"/>
        <v>Western Bay of Plenty District</v>
      </c>
      <c r="G2404" s="74" t="str">
        <f t="shared" si="155"/>
        <v>BOP</v>
      </c>
      <c r="I2404" s="74" t="str">
        <f t="shared" si="156"/>
        <v>Bay of Plenty</v>
      </c>
      <c r="J2404" s="74" t="str">
        <f t="shared" si="157"/>
        <v>Powerco</v>
      </c>
    </row>
    <row r="2405" spans="1:10" s="74" customFormat="1">
      <c r="A2405" s="167">
        <v>2005</v>
      </c>
      <c r="B2405" s="167" t="s">
        <v>316</v>
      </c>
      <c r="C2405" s="167">
        <v>365</v>
      </c>
      <c r="D2405" s="170">
        <v>117.4209</v>
      </c>
      <c r="E2405" s="74" t="str">
        <f t="shared" si="158"/>
        <v>Powerco Ltd</v>
      </c>
      <c r="F2405" s="74" t="str">
        <f t="shared" si="154"/>
        <v>Western Bay of Plenty District</v>
      </c>
      <c r="G2405" s="74" t="str">
        <f t="shared" si="155"/>
        <v>BOP</v>
      </c>
      <c r="I2405" s="74" t="str">
        <f t="shared" si="156"/>
        <v>Bay of Plenty</v>
      </c>
      <c r="J2405" s="74" t="str">
        <f t="shared" si="157"/>
        <v>Powerco</v>
      </c>
    </row>
    <row r="2406" spans="1:10" s="74" customFormat="1">
      <c r="A2406" s="167">
        <v>2006</v>
      </c>
      <c r="B2406" s="167" t="s">
        <v>316</v>
      </c>
      <c r="C2406" s="167">
        <v>365</v>
      </c>
      <c r="D2406" s="170">
        <v>121.8621</v>
      </c>
      <c r="E2406" s="74" t="str">
        <f t="shared" si="158"/>
        <v>Powerco Ltd</v>
      </c>
      <c r="F2406" s="74" t="str">
        <f t="shared" si="154"/>
        <v>Western Bay of Plenty District</v>
      </c>
      <c r="G2406" s="74" t="str">
        <f t="shared" si="155"/>
        <v>BOP</v>
      </c>
      <c r="I2406" s="74" t="str">
        <f t="shared" si="156"/>
        <v>Bay of Plenty</v>
      </c>
      <c r="J2406" s="74" t="str">
        <f t="shared" si="157"/>
        <v>Powerco</v>
      </c>
    </row>
    <row r="2407" spans="1:10" s="74" customFormat="1">
      <c r="A2407" s="167">
        <v>2007</v>
      </c>
      <c r="B2407" s="167" t="s">
        <v>316</v>
      </c>
      <c r="C2407" s="167">
        <v>365</v>
      </c>
      <c r="D2407" s="170">
        <v>127.2064</v>
      </c>
      <c r="E2407" s="74" t="str">
        <f t="shared" si="158"/>
        <v>Powerco Ltd</v>
      </c>
      <c r="F2407" s="74" t="str">
        <f t="shared" si="154"/>
        <v>Western Bay of Plenty District</v>
      </c>
      <c r="G2407" s="74" t="str">
        <f t="shared" si="155"/>
        <v>BOP</v>
      </c>
      <c r="I2407" s="74" t="str">
        <f t="shared" si="156"/>
        <v>Bay of Plenty</v>
      </c>
      <c r="J2407" s="74" t="str">
        <f t="shared" si="157"/>
        <v>Powerco</v>
      </c>
    </row>
    <row r="2408" spans="1:10" s="74" customFormat="1">
      <c r="A2408" s="167">
        <v>2008</v>
      </c>
      <c r="B2408" s="167" t="s">
        <v>316</v>
      </c>
      <c r="C2408" s="167">
        <v>366</v>
      </c>
      <c r="D2408" s="170">
        <v>132.97675000000001</v>
      </c>
      <c r="E2408" s="74" t="str">
        <f t="shared" si="158"/>
        <v>Powerco Ltd</v>
      </c>
      <c r="F2408" s="74" t="str">
        <f t="shared" ref="F2408:F2471" si="159">IF(ISNA(VLOOKUP(B2408,$A$338:$D$525,2,FALSE)),"NOTFOUND",VLOOKUP(B2408,$A$338:$D$525,2,FALSE))</f>
        <v>Western Bay of Plenty District</v>
      </c>
      <c r="G2408" s="74" t="str">
        <f t="shared" ref="G2408:G2471" si="160">IF(ISNA(VLOOKUP(B2408,$A$338:$D$525,3,FALSE)),"NOTFOUND",VLOOKUP(B2408,$A$338:$D$525,3,FALSE))</f>
        <v>BOP</v>
      </c>
      <c r="I2408" s="74" t="str">
        <f t="shared" ref="I2408:I2471" si="161">IF(ISNA(VLOOKUP(B2408,$A$338:$E$525,5,FALSE)),"NOTFOUND",(VLOOKUP(B2408,$A$338:$E$525,5,FALSE)))</f>
        <v>Bay of Plenty</v>
      </c>
      <c r="J2408" s="74" t="str">
        <f t="shared" ref="J2408:J2471" si="162">IF(ISNA(VLOOKUP(E2408,$A$528:$B$545,2,FALSE)),"NOTFOUND",VLOOKUP(E2408,$A$528:$B$545,2,FALSE))</f>
        <v>Powerco</v>
      </c>
    </row>
    <row r="2409" spans="1:10" s="74" customFormat="1">
      <c r="A2409" s="167">
        <v>2009</v>
      </c>
      <c r="B2409" s="167" t="s">
        <v>316</v>
      </c>
      <c r="C2409" s="167">
        <v>365</v>
      </c>
      <c r="D2409" s="170">
        <v>136.827</v>
      </c>
      <c r="E2409" s="74" t="str">
        <f t="shared" si="158"/>
        <v>Powerco Ltd</v>
      </c>
      <c r="F2409" s="74" t="str">
        <f t="shared" si="159"/>
        <v>Western Bay of Plenty District</v>
      </c>
      <c r="G2409" s="74" t="str">
        <f t="shared" si="160"/>
        <v>BOP</v>
      </c>
      <c r="I2409" s="74" t="str">
        <f t="shared" si="161"/>
        <v>Bay of Plenty</v>
      </c>
      <c r="J2409" s="74" t="str">
        <f t="shared" si="162"/>
        <v>Powerco</v>
      </c>
    </row>
    <row r="2410" spans="1:10" s="74" customFormat="1">
      <c r="A2410" s="167">
        <v>2010</v>
      </c>
      <c r="B2410" s="167" t="s">
        <v>316</v>
      </c>
      <c r="C2410" s="167">
        <v>365</v>
      </c>
      <c r="D2410" s="170">
        <v>140.96915000000001</v>
      </c>
      <c r="E2410" s="74" t="str">
        <f t="shared" si="158"/>
        <v>Powerco Ltd</v>
      </c>
      <c r="F2410" s="74" t="str">
        <f t="shared" si="159"/>
        <v>Western Bay of Plenty District</v>
      </c>
      <c r="G2410" s="74" t="str">
        <f t="shared" si="160"/>
        <v>BOP</v>
      </c>
      <c r="I2410" s="74" t="str">
        <f t="shared" si="161"/>
        <v>Bay of Plenty</v>
      </c>
      <c r="J2410" s="74" t="str">
        <f t="shared" si="162"/>
        <v>Powerco</v>
      </c>
    </row>
    <row r="2411" spans="1:10" s="74" customFormat="1">
      <c r="A2411" s="167">
        <v>2011</v>
      </c>
      <c r="B2411" s="167" t="s">
        <v>316</v>
      </c>
      <c r="C2411" s="167">
        <v>181</v>
      </c>
      <c r="D2411" s="170">
        <v>70.770349999999993</v>
      </c>
      <c r="E2411" s="74" t="str">
        <f t="shared" si="158"/>
        <v>Powerco Ltd</v>
      </c>
      <c r="F2411" s="74" t="str">
        <f t="shared" si="159"/>
        <v>Western Bay of Plenty District</v>
      </c>
      <c r="G2411" s="74" t="str">
        <f t="shared" si="160"/>
        <v>BOP</v>
      </c>
      <c r="I2411" s="74" t="str">
        <f t="shared" si="161"/>
        <v>Bay of Plenty</v>
      </c>
      <c r="J2411" s="74" t="str">
        <f t="shared" si="162"/>
        <v>Powerco</v>
      </c>
    </row>
    <row r="2412" spans="1:10" s="74" customFormat="1">
      <c r="A2412" s="167">
        <v>2000</v>
      </c>
      <c r="B2412" s="167" t="s">
        <v>317</v>
      </c>
      <c r="C2412" s="167">
        <v>366</v>
      </c>
      <c r="D2412" s="170">
        <v>143.28805</v>
      </c>
      <c r="E2412" s="74" t="str">
        <f t="shared" si="158"/>
        <v>Alpine Energy</v>
      </c>
      <c r="F2412" s="74" t="str">
        <f t="shared" si="159"/>
        <v>Timaru District</v>
      </c>
      <c r="G2412" s="74" t="str">
        <f t="shared" si="160"/>
        <v>South Canterbury</v>
      </c>
      <c r="I2412" s="74" t="str">
        <f t="shared" si="161"/>
        <v>Canterbury</v>
      </c>
      <c r="J2412" s="74" t="str">
        <f t="shared" si="162"/>
        <v>Alpine Energy</v>
      </c>
    </row>
    <row r="2413" spans="1:10" s="74" customFormat="1">
      <c r="A2413" s="167">
        <v>2001</v>
      </c>
      <c r="B2413" s="167" t="s">
        <v>317</v>
      </c>
      <c r="C2413" s="167">
        <v>365</v>
      </c>
      <c r="D2413" s="170">
        <v>166.1764</v>
      </c>
      <c r="E2413" s="74" t="str">
        <f t="shared" si="158"/>
        <v>Alpine Energy</v>
      </c>
      <c r="F2413" s="74" t="str">
        <f t="shared" si="159"/>
        <v>Timaru District</v>
      </c>
      <c r="G2413" s="74" t="str">
        <f t="shared" si="160"/>
        <v>South Canterbury</v>
      </c>
      <c r="I2413" s="74" t="str">
        <f t="shared" si="161"/>
        <v>Canterbury</v>
      </c>
      <c r="J2413" s="74" t="str">
        <f t="shared" si="162"/>
        <v>Alpine Energy</v>
      </c>
    </row>
    <row r="2414" spans="1:10" s="74" customFormat="1">
      <c r="A2414" s="167">
        <v>2002</v>
      </c>
      <c r="B2414" s="167" t="s">
        <v>317</v>
      </c>
      <c r="C2414" s="167">
        <v>365</v>
      </c>
      <c r="D2414" s="170">
        <v>191.94055</v>
      </c>
      <c r="E2414" s="74" t="str">
        <f t="shared" si="158"/>
        <v>Alpine Energy</v>
      </c>
      <c r="F2414" s="74" t="str">
        <f t="shared" si="159"/>
        <v>Timaru District</v>
      </c>
      <c r="G2414" s="74" t="str">
        <f t="shared" si="160"/>
        <v>South Canterbury</v>
      </c>
      <c r="I2414" s="74" t="str">
        <f t="shared" si="161"/>
        <v>Canterbury</v>
      </c>
      <c r="J2414" s="74" t="str">
        <f t="shared" si="162"/>
        <v>Alpine Energy</v>
      </c>
    </row>
    <row r="2415" spans="1:10" s="74" customFormat="1">
      <c r="A2415" s="167">
        <v>2003</v>
      </c>
      <c r="B2415" s="167" t="s">
        <v>317</v>
      </c>
      <c r="C2415" s="167">
        <v>365</v>
      </c>
      <c r="D2415" s="170">
        <v>203.4579</v>
      </c>
      <c r="E2415" s="74" t="str">
        <f t="shared" si="158"/>
        <v>Alpine Energy</v>
      </c>
      <c r="F2415" s="74" t="str">
        <f t="shared" si="159"/>
        <v>Timaru District</v>
      </c>
      <c r="G2415" s="74" t="str">
        <f t="shared" si="160"/>
        <v>South Canterbury</v>
      </c>
      <c r="I2415" s="74" t="str">
        <f t="shared" si="161"/>
        <v>Canterbury</v>
      </c>
      <c r="J2415" s="74" t="str">
        <f t="shared" si="162"/>
        <v>Alpine Energy</v>
      </c>
    </row>
    <row r="2416" spans="1:10" s="74" customFormat="1">
      <c r="A2416" s="167">
        <v>2004</v>
      </c>
      <c r="B2416" s="167" t="s">
        <v>317</v>
      </c>
      <c r="C2416" s="167">
        <v>366</v>
      </c>
      <c r="D2416" s="170">
        <v>210.03909999999999</v>
      </c>
      <c r="E2416" s="74" t="str">
        <f t="shared" si="158"/>
        <v>Alpine Energy</v>
      </c>
      <c r="F2416" s="74" t="str">
        <f t="shared" si="159"/>
        <v>Timaru District</v>
      </c>
      <c r="G2416" s="74" t="str">
        <f t="shared" si="160"/>
        <v>South Canterbury</v>
      </c>
      <c r="I2416" s="74" t="str">
        <f t="shared" si="161"/>
        <v>Canterbury</v>
      </c>
      <c r="J2416" s="74" t="str">
        <f t="shared" si="162"/>
        <v>Alpine Energy</v>
      </c>
    </row>
    <row r="2417" spans="1:10" s="74" customFormat="1">
      <c r="A2417" s="167">
        <v>2005</v>
      </c>
      <c r="B2417" s="167" t="s">
        <v>317</v>
      </c>
      <c r="C2417" s="167">
        <v>365</v>
      </c>
      <c r="D2417" s="170">
        <v>220.60165000000001</v>
      </c>
      <c r="E2417" s="74" t="str">
        <f t="shared" si="158"/>
        <v>Alpine Energy</v>
      </c>
      <c r="F2417" s="74" t="str">
        <f t="shared" si="159"/>
        <v>Timaru District</v>
      </c>
      <c r="G2417" s="74" t="str">
        <f t="shared" si="160"/>
        <v>South Canterbury</v>
      </c>
      <c r="I2417" s="74" t="str">
        <f t="shared" si="161"/>
        <v>Canterbury</v>
      </c>
      <c r="J2417" s="74" t="str">
        <f t="shared" si="162"/>
        <v>Alpine Energy</v>
      </c>
    </row>
    <row r="2418" spans="1:10" s="74" customFormat="1">
      <c r="A2418" s="167">
        <v>2006</v>
      </c>
      <c r="B2418" s="167" t="s">
        <v>317</v>
      </c>
      <c r="C2418" s="167">
        <v>365</v>
      </c>
      <c r="D2418" s="170">
        <v>235.01259999999999</v>
      </c>
      <c r="E2418" s="74" t="str">
        <f t="shared" si="158"/>
        <v>Alpine Energy</v>
      </c>
      <c r="F2418" s="74" t="str">
        <f t="shared" si="159"/>
        <v>Timaru District</v>
      </c>
      <c r="G2418" s="74" t="str">
        <f t="shared" si="160"/>
        <v>South Canterbury</v>
      </c>
      <c r="I2418" s="74" t="str">
        <f t="shared" si="161"/>
        <v>Canterbury</v>
      </c>
      <c r="J2418" s="74" t="str">
        <f t="shared" si="162"/>
        <v>Alpine Energy</v>
      </c>
    </row>
    <row r="2419" spans="1:10" s="74" customFormat="1">
      <c r="A2419" s="167">
        <v>2007</v>
      </c>
      <c r="B2419" s="167" t="s">
        <v>317</v>
      </c>
      <c r="C2419" s="167">
        <v>365</v>
      </c>
      <c r="D2419" s="170">
        <v>236.45935</v>
      </c>
      <c r="E2419" s="74" t="str">
        <f t="shared" si="158"/>
        <v>Alpine Energy</v>
      </c>
      <c r="F2419" s="74" t="str">
        <f t="shared" si="159"/>
        <v>Timaru District</v>
      </c>
      <c r="G2419" s="74" t="str">
        <f t="shared" si="160"/>
        <v>South Canterbury</v>
      </c>
      <c r="I2419" s="74" t="str">
        <f t="shared" si="161"/>
        <v>Canterbury</v>
      </c>
      <c r="J2419" s="74" t="str">
        <f t="shared" si="162"/>
        <v>Alpine Energy</v>
      </c>
    </row>
    <row r="2420" spans="1:10" s="74" customFormat="1">
      <c r="A2420" s="167">
        <v>2008</v>
      </c>
      <c r="B2420" s="167" t="s">
        <v>317</v>
      </c>
      <c r="C2420" s="167">
        <v>366</v>
      </c>
      <c r="D2420" s="170">
        <v>259.5908</v>
      </c>
      <c r="E2420" s="74" t="str">
        <f t="shared" si="158"/>
        <v>Alpine Energy</v>
      </c>
      <c r="F2420" s="74" t="str">
        <f t="shared" si="159"/>
        <v>Timaru District</v>
      </c>
      <c r="G2420" s="74" t="str">
        <f t="shared" si="160"/>
        <v>South Canterbury</v>
      </c>
      <c r="I2420" s="74" t="str">
        <f t="shared" si="161"/>
        <v>Canterbury</v>
      </c>
      <c r="J2420" s="74" t="str">
        <f t="shared" si="162"/>
        <v>Alpine Energy</v>
      </c>
    </row>
    <row r="2421" spans="1:10" s="74" customFormat="1">
      <c r="A2421" s="167">
        <v>2009</v>
      </c>
      <c r="B2421" s="167" t="s">
        <v>317</v>
      </c>
      <c r="C2421" s="167">
        <v>365</v>
      </c>
      <c r="D2421" s="170">
        <v>258.41354999999999</v>
      </c>
      <c r="E2421" s="74" t="str">
        <f t="shared" si="158"/>
        <v>Alpine Energy</v>
      </c>
      <c r="F2421" s="74" t="str">
        <f t="shared" si="159"/>
        <v>Timaru District</v>
      </c>
      <c r="G2421" s="74" t="str">
        <f t="shared" si="160"/>
        <v>South Canterbury</v>
      </c>
      <c r="I2421" s="74" t="str">
        <f t="shared" si="161"/>
        <v>Canterbury</v>
      </c>
      <c r="J2421" s="74" t="str">
        <f t="shared" si="162"/>
        <v>Alpine Energy</v>
      </c>
    </row>
    <row r="2422" spans="1:10" s="74" customFormat="1">
      <c r="A2422" s="167">
        <v>2010</v>
      </c>
      <c r="B2422" s="167" t="s">
        <v>317</v>
      </c>
      <c r="C2422" s="167">
        <v>365</v>
      </c>
      <c r="D2422" s="170">
        <v>275.00454999999999</v>
      </c>
      <c r="E2422" s="74" t="str">
        <f t="shared" si="158"/>
        <v>Alpine Energy</v>
      </c>
      <c r="F2422" s="74" t="str">
        <f t="shared" si="159"/>
        <v>Timaru District</v>
      </c>
      <c r="G2422" s="74" t="str">
        <f t="shared" si="160"/>
        <v>South Canterbury</v>
      </c>
      <c r="I2422" s="74" t="str">
        <f t="shared" si="161"/>
        <v>Canterbury</v>
      </c>
      <c r="J2422" s="74" t="str">
        <f t="shared" si="162"/>
        <v>Alpine Energy</v>
      </c>
    </row>
    <row r="2423" spans="1:10" s="74" customFormat="1">
      <c r="A2423" s="167">
        <v>2011</v>
      </c>
      <c r="B2423" s="167" t="s">
        <v>317</v>
      </c>
      <c r="C2423" s="167">
        <v>181</v>
      </c>
      <c r="D2423" s="170">
        <v>121.4575</v>
      </c>
      <c r="E2423" s="74" t="str">
        <f t="shared" si="158"/>
        <v>Alpine Energy</v>
      </c>
      <c r="F2423" s="74" t="str">
        <f t="shared" si="159"/>
        <v>Timaru District</v>
      </c>
      <c r="G2423" s="74" t="str">
        <f t="shared" si="160"/>
        <v>South Canterbury</v>
      </c>
      <c r="I2423" s="74" t="str">
        <f t="shared" si="161"/>
        <v>Canterbury</v>
      </c>
      <c r="J2423" s="74" t="str">
        <f t="shared" si="162"/>
        <v>Alpine Energy</v>
      </c>
    </row>
    <row r="2424" spans="1:10" s="74" customFormat="1">
      <c r="A2424" s="167">
        <v>2000</v>
      </c>
      <c r="B2424" s="167" t="s">
        <v>318</v>
      </c>
      <c r="C2424" s="167">
        <v>366</v>
      </c>
      <c r="D2424" s="170">
        <v>12.619350000000001</v>
      </c>
      <c r="E2424" s="74" t="str">
        <f t="shared" si="158"/>
        <v/>
      </c>
      <c r="F2424" s="74" t="str">
        <f t="shared" si="159"/>
        <v>Ruapehu District</v>
      </c>
      <c r="G2424" s="74" t="str">
        <f t="shared" si="160"/>
        <v>Taranaki</v>
      </c>
      <c r="I2424" s="74" t="str">
        <f t="shared" si="161"/>
        <v>Manawatu-Wanganui</v>
      </c>
      <c r="J2424" s="74" t="str">
        <f t="shared" si="162"/>
        <v>NOTFOUND</v>
      </c>
    </row>
    <row r="2425" spans="1:10" s="74" customFormat="1">
      <c r="A2425" s="167">
        <v>2001</v>
      </c>
      <c r="B2425" s="167" t="s">
        <v>318</v>
      </c>
      <c r="C2425" s="167">
        <v>365</v>
      </c>
      <c r="D2425" s="170">
        <v>12.19135</v>
      </c>
      <c r="E2425" s="74" t="str">
        <f t="shared" si="158"/>
        <v/>
      </c>
      <c r="F2425" s="74" t="str">
        <f t="shared" si="159"/>
        <v>Ruapehu District</v>
      </c>
      <c r="G2425" s="74" t="str">
        <f t="shared" si="160"/>
        <v>Taranaki</v>
      </c>
      <c r="I2425" s="74" t="str">
        <f t="shared" si="161"/>
        <v>Manawatu-Wanganui</v>
      </c>
      <c r="J2425" s="74" t="str">
        <f t="shared" si="162"/>
        <v>NOTFOUND</v>
      </c>
    </row>
    <row r="2426" spans="1:10" s="74" customFormat="1">
      <c r="A2426" s="167">
        <v>2002</v>
      </c>
      <c r="B2426" s="167" t="s">
        <v>318</v>
      </c>
      <c r="C2426" s="167">
        <v>365</v>
      </c>
      <c r="D2426" s="170">
        <v>12.1165</v>
      </c>
      <c r="E2426" s="74" t="str">
        <f t="shared" si="158"/>
        <v/>
      </c>
      <c r="F2426" s="74" t="str">
        <f t="shared" si="159"/>
        <v>Ruapehu District</v>
      </c>
      <c r="G2426" s="74" t="str">
        <f t="shared" si="160"/>
        <v>Taranaki</v>
      </c>
      <c r="I2426" s="74" t="str">
        <f t="shared" si="161"/>
        <v>Manawatu-Wanganui</v>
      </c>
      <c r="J2426" s="74" t="str">
        <f t="shared" si="162"/>
        <v>NOTFOUND</v>
      </c>
    </row>
    <row r="2427" spans="1:10" s="74" customFormat="1">
      <c r="A2427" s="167">
        <v>2003</v>
      </c>
      <c r="B2427" s="167" t="s">
        <v>318</v>
      </c>
      <c r="C2427" s="167">
        <v>365</v>
      </c>
      <c r="D2427" s="170">
        <v>11.953950000000001</v>
      </c>
      <c r="E2427" s="74" t="str">
        <f t="shared" si="158"/>
        <v/>
      </c>
      <c r="F2427" s="74" t="str">
        <f t="shared" si="159"/>
        <v>Ruapehu District</v>
      </c>
      <c r="G2427" s="74" t="str">
        <f t="shared" si="160"/>
        <v>Taranaki</v>
      </c>
      <c r="I2427" s="74" t="str">
        <f t="shared" si="161"/>
        <v>Manawatu-Wanganui</v>
      </c>
      <c r="J2427" s="74" t="str">
        <f t="shared" si="162"/>
        <v>NOTFOUND</v>
      </c>
    </row>
    <row r="2428" spans="1:10" s="74" customFormat="1">
      <c r="A2428" s="167">
        <v>2004</v>
      </c>
      <c r="B2428" s="167" t="s">
        <v>318</v>
      </c>
      <c r="C2428" s="167">
        <v>366</v>
      </c>
      <c r="D2428" s="170">
        <v>12.2576</v>
      </c>
      <c r="E2428" s="74" t="str">
        <f t="shared" si="158"/>
        <v/>
      </c>
      <c r="F2428" s="74" t="str">
        <f t="shared" si="159"/>
        <v>Ruapehu District</v>
      </c>
      <c r="G2428" s="74" t="str">
        <f t="shared" si="160"/>
        <v>Taranaki</v>
      </c>
      <c r="I2428" s="74" t="str">
        <f t="shared" si="161"/>
        <v>Manawatu-Wanganui</v>
      </c>
      <c r="J2428" s="74" t="str">
        <f t="shared" si="162"/>
        <v>NOTFOUND</v>
      </c>
    </row>
    <row r="2429" spans="1:10" s="74" customFormat="1">
      <c r="A2429" s="167">
        <v>2005</v>
      </c>
      <c r="B2429" s="167" t="s">
        <v>318</v>
      </c>
      <c r="C2429" s="167">
        <v>365</v>
      </c>
      <c r="D2429" s="170">
        <v>11.974299999999999</v>
      </c>
      <c r="E2429" s="74" t="str">
        <f t="shared" si="158"/>
        <v/>
      </c>
      <c r="F2429" s="74" t="str">
        <f t="shared" si="159"/>
        <v>Ruapehu District</v>
      </c>
      <c r="G2429" s="74" t="str">
        <f t="shared" si="160"/>
        <v>Taranaki</v>
      </c>
      <c r="I2429" s="74" t="str">
        <f t="shared" si="161"/>
        <v>Manawatu-Wanganui</v>
      </c>
      <c r="J2429" s="74" t="str">
        <f t="shared" si="162"/>
        <v>NOTFOUND</v>
      </c>
    </row>
    <row r="2430" spans="1:10" s="74" customFormat="1">
      <c r="A2430" s="167">
        <v>2006</v>
      </c>
      <c r="B2430" s="167" t="s">
        <v>318</v>
      </c>
      <c r="C2430" s="167">
        <v>365</v>
      </c>
      <c r="D2430" s="170">
        <v>10.847099999999999</v>
      </c>
      <c r="E2430" s="74" t="str">
        <f t="shared" si="158"/>
        <v/>
      </c>
      <c r="F2430" s="74" t="str">
        <f t="shared" si="159"/>
        <v>Ruapehu District</v>
      </c>
      <c r="G2430" s="74" t="str">
        <f t="shared" si="160"/>
        <v>Taranaki</v>
      </c>
      <c r="I2430" s="74" t="str">
        <f t="shared" si="161"/>
        <v>Manawatu-Wanganui</v>
      </c>
      <c r="J2430" s="74" t="str">
        <f t="shared" si="162"/>
        <v>NOTFOUND</v>
      </c>
    </row>
    <row r="2431" spans="1:10" s="74" customFormat="1">
      <c r="A2431" s="167">
        <v>2007</v>
      </c>
      <c r="B2431" s="167" t="s">
        <v>318</v>
      </c>
      <c r="C2431" s="167">
        <v>365</v>
      </c>
      <c r="D2431" s="170">
        <v>10.508050000000001</v>
      </c>
      <c r="E2431" s="74" t="str">
        <f t="shared" si="158"/>
        <v/>
      </c>
      <c r="F2431" s="74" t="str">
        <f t="shared" si="159"/>
        <v>Ruapehu District</v>
      </c>
      <c r="G2431" s="74" t="str">
        <f t="shared" si="160"/>
        <v>Taranaki</v>
      </c>
      <c r="I2431" s="74" t="str">
        <f t="shared" si="161"/>
        <v>Manawatu-Wanganui</v>
      </c>
      <c r="J2431" s="74" t="str">
        <f t="shared" si="162"/>
        <v>NOTFOUND</v>
      </c>
    </row>
    <row r="2432" spans="1:10" s="74" customFormat="1">
      <c r="A2432" s="167">
        <v>2008</v>
      </c>
      <c r="B2432" s="167" t="s">
        <v>318</v>
      </c>
      <c r="C2432" s="167">
        <v>366</v>
      </c>
      <c r="D2432" s="170">
        <v>10.496650000000001</v>
      </c>
      <c r="E2432" s="74" t="str">
        <f t="shared" si="158"/>
        <v/>
      </c>
      <c r="F2432" s="74" t="str">
        <f t="shared" si="159"/>
        <v>Ruapehu District</v>
      </c>
      <c r="G2432" s="74" t="str">
        <f t="shared" si="160"/>
        <v>Taranaki</v>
      </c>
      <c r="I2432" s="74" t="str">
        <f t="shared" si="161"/>
        <v>Manawatu-Wanganui</v>
      </c>
      <c r="J2432" s="74" t="str">
        <f t="shared" si="162"/>
        <v>NOTFOUND</v>
      </c>
    </row>
    <row r="2433" spans="1:10" s="74" customFormat="1">
      <c r="A2433" s="167">
        <v>2009</v>
      </c>
      <c r="B2433" s="167" t="s">
        <v>318</v>
      </c>
      <c r="C2433" s="167">
        <v>365</v>
      </c>
      <c r="D2433" s="170">
        <v>9.0853000000000002</v>
      </c>
      <c r="E2433" s="74" t="str">
        <f t="shared" si="158"/>
        <v/>
      </c>
      <c r="F2433" s="74" t="str">
        <f t="shared" si="159"/>
        <v>Ruapehu District</v>
      </c>
      <c r="G2433" s="74" t="str">
        <f t="shared" si="160"/>
        <v>Taranaki</v>
      </c>
      <c r="I2433" s="74" t="str">
        <f t="shared" si="161"/>
        <v>Manawatu-Wanganui</v>
      </c>
      <c r="J2433" s="74" t="str">
        <f t="shared" si="162"/>
        <v>NOTFOUND</v>
      </c>
    </row>
    <row r="2434" spans="1:10" s="74" customFormat="1">
      <c r="A2434" s="167">
        <v>2010</v>
      </c>
      <c r="B2434" s="167" t="s">
        <v>318</v>
      </c>
      <c r="C2434" s="167">
        <v>365</v>
      </c>
      <c r="D2434" s="170">
        <v>9.9763000000000002</v>
      </c>
      <c r="E2434" s="74" t="str">
        <f t="shared" si="158"/>
        <v/>
      </c>
      <c r="F2434" s="74" t="str">
        <f t="shared" si="159"/>
        <v>Ruapehu District</v>
      </c>
      <c r="G2434" s="74" t="str">
        <f t="shared" si="160"/>
        <v>Taranaki</v>
      </c>
      <c r="I2434" s="74" t="str">
        <f t="shared" si="161"/>
        <v>Manawatu-Wanganui</v>
      </c>
      <c r="J2434" s="74" t="str">
        <f t="shared" si="162"/>
        <v>NOTFOUND</v>
      </c>
    </row>
    <row r="2435" spans="1:10" s="74" customFormat="1">
      <c r="A2435" s="167">
        <v>2011</v>
      </c>
      <c r="B2435" s="167" t="s">
        <v>318</v>
      </c>
      <c r="C2435" s="167">
        <v>181</v>
      </c>
      <c r="D2435" s="170">
        <v>4.9209500000000004</v>
      </c>
      <c r="E2435" s="74" t="str">
        <f t="shared" si="158"/>
        <v/>
      </c>
      <c r="F2435" s="74" t="str">
        <f t="shared" si="159"/>
        <v>Ruapehu District</v>
      </c>
      <c r="G2435" s="74" t="str">
        <f t="shared" si="160"/>
        <v>Taranaki</v>
      </c>
      <c r="I2435" s="74" t="str">
        <f t="shared" si="161"/>
        <v>Manawatu-Wanganui</v>
      </c>
      <c r="J2435" s="74" t="str">
        <f t="shared" si="162"/>
        <v>NOTFOUND</v>
      </c>
    </row>
    <row r="2436" spans="1:10" s="74" customFormat="1">
      <c r="A2436" s="167">
        <v>2000</v>
      </c>
      <c r="B2436" s="167" t="s">
        <v>319</v>
      </c>
      <c r="C2436" s="167">
        <v>366</v>
      </c>
      <c r="D2436" s="170">
        <v>139.93535</v>
      </c>
      <c r="E2436" s="74" t="str">
        <f t="shared" si="158"/>
        <v>Waipa Power Ltd</v>
      </c>
      <c r="F2436" s="74" t="str">
        <f t="shared" si="159"/>
        <v>Waipa District</v>
      </c>
      <c r="G2436" s="74" t="str">
        <f t="shared" si="160"/>
        <v>Waikato</v>
      </c>
      <c r="I2436" s="74" t="str">
        <f t="shared" si="161"/>
        <v>Waikato</v>
      </c>
      <c r="J2436" s="74" t="str">
        <f t="shared" si="162"/>
        <v>NOTFOUND</v>
      </c>
    </row>
    <row r="2437" spans="1:10" s="74" customFormat="1">
      <c r="A2437" s="167">
        <v>2001</v>
      </c>
      <c r="B2437" s="167" t="s">
        <v>319</v>
      </c>
      <c r="C2437" s="167">
        <v>365</v>
      </c>
      <c r="D2437" s="170">
        <v>145.21334999999999</v>
      </c>
      <c r="E2437" s="74" t="str">
        <f t="shared" si="158"/>
        <v>Waipa Power Ltd</v>
      </c>
      <c r="F2437" s="74" t="str">
        <f t="shared" si="159"/>
        <v>Waipa District</v>
      </c>
      <c r="G2437" s="74" t="str">
        <f t="shared" si="160"/>
        <v>Waikato</v>
      </c>
      <c r="I2437" s="74" t="str">
        <f t="shared" si="161"/>
        <v>Waikato</v>
      </c>
      <c r="J2437" s="74" t="str">
        <f t="shared" si="162"/>
        <v>NOTFOUND</v>
      </c>
    </row>
    <row r="2438" spans="1:10" s="74" customFormat="1">
      <c r="A2438" s="167">
        <v>2002</v>
      </c>
      <c r="B2438" s="167" t="s">
        <v>319</v>
      </c>
      <c r="C2438" s="167">
        <v>365</v>
      </c>
      <c r="D2438" s="170">
        <v>150.9504</v>
      </c>
      <c r="E2438" s="74" t="str">
        <f t="shared" si="158"/>
        <v>Waipa Power Ltd</v>
      </c>
      <c r="F2438" s="74" t="str">
        <f t="shared" si="159"/>
        <v>Waipa District</v>
      </c>
      <c r="G2438" s="74" t="str">
        <f t="shared" si="160"/>
        <v>Waikato</v>
      </c>
      <c r="I2438" s="74" t="str">
        <f t="shared" si="161"/>
        <v>Waikato</v>
      </c>
      <c r="J2438" s="74" t="str">
        <f t="shared" si="162"/>
        <v>NOTFOUND</v>
      </c>
    </row>
    <row r="2439" spans="1:10" s="74" customFormat="1">
      <c r="A2439" s="167">
        <v>2003</v>
      </c>
      <c r="B2439" s="167" t="s">
        <v>319</v>
      </c>
      <c r="C2439" s="167">
        <v>365</v>
      </c>
      <c r="D2439" s="170">
        <v>147.65209999999999</v>
      </c>
      <c r="E2439" s="74" t="str">
        <f t="shared" si="158"/>
        <v>Waipa Power Ltd</v>
      </c>
      <c r="F2439" s="74" t="str">
        <f t="shared" si="159"/>
        <v>Waipa District</v>
      </c>
      <c r="G2439" s="74" t="str">
        <f t="shared" si="160"/>
        <v>Waikato</v>
      </c>
      <c r="I2439" s="74" t="str">
        <f t="shared" si="161"/>
        <v>Waikato</v>
      </c>
      <c r="J2439" s="74" t="str">
        <f t="shared" si="162"/>
        <v>NOTFOUND</v>
      </c>
    </row>
    <row r="2440" spans="1:10" s="74" customFormat="1">
      <c r="A2440" s="167">
        <v>2004</v>
      </c>
      <c r="B2440" s="167" t="s">
        <v>319</v>
      </c>
      <c r="C2440" s="167">
        <v>366</v>
      </c>
      <c r="D2440" s="170">
        <v>155.96865</v>
      </c>
      <c r="E2440" s="74" t="str">
        <f t="shared" si="158"/>
        <v>Waipa Power Ltd</v>
      </c>
      <c r="F2440" s="74" t="str">
        <f t="shared" si="159"/>
        <v>Waipa District</v>
      </c>
      <c r="G2440" s="74" t="str">
        <f t="shared" si="160"/>
        <v>Waikato</v>
      </c>
      <c r="I2440" s="74" t="str">
        <f t="shared" si="161"/>
        <v>Waikato</v>
      </c>
      <c r="J2440" s="74" t="str">
        <f t="shared" si="162"/>
        <v>NOTFOUND</v>
      </c>
    </row>
    <row r="2441" spans="1:10" s="74" customFormat="1">
      <c r="A2441" s="167">
        <v>2005</v>
      </c>
      <c r="B2441" s="167" t="s">
        <v>319</v>
      </c>
      <c r="C2441" s="167">
        <v>365</v>
      </c>
      <c r="D2441" s="170">
        <v>150.51519999999999</v>
      </c>
      <c r="E2441" s="74" t="str">
        <f t="shared" si="158"/>
        <v>Waipa Power Ltd</v>
      </c>
      <c r="F2441" s="74" t="str">
        <f t="shared" si="159"/>
        <v>Waipa District</v>
      </c>
      <c r="G2441" s="74" t="str">
        <f t="shared" si="160"/>
        <v>Waikato</v>
      </c>
      <c r="I2441" s="74" t="str">
        <f t="shared" si="161"/>
        <v>Waikato</v>
      </c>
      <c r="J2441" s="74" t="str">
        <f t="shared" si="162"/>
        <v>NOTFOUND</v>
      </c>
    </row>
    <row r="2442" spans="1:10" s="74" customFormat="1">
      <c r="A2442" s="167">
        <v>2006</v>
      </c>
      <c r="B2442" s="167" t="s">
        <v>319</v>
      </c>
      <c r="C2442" s="167">
        <v>365</v>
      </c>
      <c r="D2442" s="170">
        <v>154.65694999999999</v>
      </c>
      <c r="E2442" s="74" t="str">
        <f t="shared" si="158"/>
        <v>Waipa Power Ltd</v>
      </c>
      <c r="F2442" s="74" t="str">
        <f t="shared" si="159"/>
        <v>Waipa District</v>
      </c>
      <c r="G2442" s="74" t="str">
        <f t="shared" si="160"/>
        <v>Waikato</v>
      </c>
      <c r="I2442" s="74" t="str">
        <f t="shared" si="161"/>
        <v>Waikato</v>
      </c>
      <c r="J2442" s="74" t="str">
        <f t="shared" si="162"/>
        <v>NOTFOUND</v>
      </c>
    </row>
    <row r="2443" spans="1:10" s="74" customFormat="1">
      <c r="A2443" s="167">
        <v>2007</v>
      </c>
      <c r="B2443" s="167" t="s">
        <v>319</v>
      </c>
      <c r="C2443" s="167">
        <v>365</v>
      </c>
      <c r="D2443" s="170">
        <v>155.70375000000001</v>
      </c>
      <c r="E2443" s="74" t="str">
        <f t="shared" si="158"/>
        <v>Waipa Power Ltd</v>
      </c>
      <c r="F2443" s="74" t="str">
        <f t="shared" si="159"/>
        <v>Waipa District</v>
      </c>
      <c r="G2443" s="74" t="str">
        <f t="shared" si="160"/>
        <v>Waikato</v>
      </c>
      <c r="I2443" s="74" t="str">
        <f t="shared" si="161"/>
        <v>Waikato</v>
      </c>
      <c r="J2443" s="74" t="str">
        <f t="shared" si="162"/>
        <v>NOTFOUND</v>
      </c>
    </row>
    <row r="2444" spans="1:10" s="74" customFormat="1">
      <c r="A2444" s="167">
        <v>2008</v>
      </c>
      <c r="B2444" s="167" t="s">
        <v>319</v>
      </c>
      <c r="C2444" s="167">
        <v>366</v>
      </c>
      <c r="D2444" s="170">
        <v>154.64109999999999</v>
      </c>
      <c r="E2444" s="74" t="str">
        <f t="shared" si="158"/>
        <v>Waipa Power Ltd</v>
      </c>
      <c r="F2444" s="74" t="str">
        <f t="shared" si="159"/>
        <v>Waipa District</v>
      </c>
      <c r="G2444" s="74" t="str">
        <f t="shared" si="160"/>
        <v>Waikato</v>
      </c>
      <c r="I2444" s="74" t="str">
        <f t="shared" si="161"/>
        <v>Waikato</v>
      </c>
      <c r="J2444" s="74" t="str">
        <f t="shared" si="162"/>
        <v>NOTFOUND</v>
      </c>
    </row>
    <row r="2445" spans="1:10" s="74" customFormat="1">
      <c r="A2445" s="167">
        <v>2009</v>
      </c>
      <c r="B2445" s="167" t="s">
        <v>319</v>
      </c>
      <c r="C2445" s="167">
        <v>365</v>
      </c>
      <c r="D2445" s="170">
        <v>165.99870000000001</v>
      </c>
      <c r="E2445" s="74" t="str">
        <f t="shared" si="158"/>
        <v>Waipa Power Ltd</v>
      </c>
      <c r="F2445" s="74" t="str">
        <f t="shared" si="159"/>
        <v>Waipa District</v>
      </c>
      <c r="G2445" s="74" t="str">
        <f t="shared" si="160"/>
        <v>Waikato</v>
      </c>
      <c r="I2445" s="74" t="str">
        <f t="shared" si="161"/>
        <v>Waikato</v>
      </c>
      <c r="J2445" s="74" t="str">
        <f t="shared" si="162"/>
        <v>NOTFOUND</v>
      </c>
    </row>
    <row r="2446" spans="1:10" s="74" customFormat="1">
      <c r="A2446" s="167">
        <v>2010</v>
      </c>
      <c r="B2446" s="167" t="s">
        <v>319</v>
      </c>
      <c r="C2446" s="167">
        <v>365</v>
      </c>
      <c r="D2446" s="170">
        <v>165.92665</v>
      </c>
      <c r="E2446" s="74" t="str">
        <f t="shared" si="158"/>
        <v>Waipa Power Ltd</v>
      </c>
      <c r="F2446" s="74" t="str">
        <f t="shared" si="159"/>
        <v>Waipa District</v>
      </c>
      <c r="G2446" s="74" t="str">
        <f t="shared" si="160"/>
        <v>Waikato</v>
      </c>
      <c r="I2446" s="74" t="str">
        <f t="shared" si="161"/>
        <v>Waikato</v>
      </c>
      <c r="J2446" s="74" t="str">
        <f t="shared" si="162"/>
        <v>NOTFOUND</v>
      </c>
    </row>
    <row r="2447" spans="1:10" s="74" customFormat="1">
      <c r="A2447" s="167">
        <v>2011</v>
      </c>
      <c r="B2447" s="167" t="s">
        <v>319</v>
      </c>
      <c r="C2447" s="167">
        <v>181</v>
      </c>
      <c r="D2447" s="170">
        <v>80.398849999999996</v>
      </c>
      <c r="E2447" s="74" t="str">
        <f t="shared" si="158"/>
        <v>Waipa Power Ltd</v>
      </c>
      <c r="F2447" s="74" t="str">
        <f t="shared" si="159"/>
        <v>Waipa District</v>
      </c>
      <c r="G2447" s="74" t="str">
        <f t="shared" si="160"/>
        <v>Waikato</v>
      </c>
      <c r="I2447" s="74" t="str">
        <f t="shared" si="161"/>
        <v>Waikato</v>
      </c>
      <c r="J2447" s="74" t="str">
        <f t="shared" si="162"/>
        <v>NOTFOUND</v>
      </c>
    </row>
    <row r="2448" spans="1:10" s="74" customFormat="1">
      <c r="A2448" s="167">
        <v>2000</v>
      </c>
      <c r="B2448" s="167" t="s">
        <v>320</v>
      </c>
      <c r="C2448" s="167">
        <v>366</v>
      </c>
      <c r="D2448" s="170">
        <v>322.97070000000002</v>
      </c>
      <c r="E2448" s="74" t="str">
        <f t="shared" si="158"/>
        <v/>
      </c>
      <c r="F2448" s="74" t="str">
        <f t="shared" si="159"/>
        <v>Ruapehu District</v>
      </c>
      <c r="G2448" s="74" t="str">
        <f t="shared" si="160"/>
        <v>Central</v>
      </c>
      <c r="I2448" s="74" t="str">
        <f t="shared" si="161"/>
        <v>Manawatu-Wanganui</v>
      </c>
      <c r="J2448" s="74" t="str">
        <f t="shared" si="162"/>
        <v>NOTFOUND</v>
      </c>
    </row>
    <row r="2449" spans="1:10" s="74" customFormat="1">
      <c r="A2449" s="167">
        <v>2001</v>
      </c>
      <c r="B2449" s="167" t="s">
        <v>320</v>
      </c>
      <c r="C2449" s="167">
        <v>365</v>
      </c>
      <c r="D2449" s="170">
        <v>333.40204999999997</v>
      </c>
      <c r="E2449" s="74" t="str">
        <f t="shared" si="158"/>
        <v/>
      </c>
      <c r="F2449" s="74" t="str">
        <f t="shared" si="159"/>
        <v>Ruapehu District</v>
      </c>
      <c r="G2449" s="74" t="str">
        <f t="shared" si="160"/>
        <v>Central</v>
      </c>
      <c r="I2449" s="74" t="str">
        <f t="shared" si="161"/>
        <v>Manawatu-Wanganui</v>
      </c>
      <c r="J2449" s="74" t="str">
        <f t="shared" si="162"/>
        <v>NOTFOUND</v>
      </c>
    </row>
    <row r="2450" spans="1:10" s="74" customFormat="1">
      <c r="A2450" s="167">
        <v>2002</v>
      </c>
      <c r="B2450" s="167" t="s">
        <v>320</v>
      </c>
      <c r="C2450" s="167">
        <v>365</v>
      </c>
      <c r="D2450" s="170">
        <v>341.74795</v>
      </c>
      <c r="E2450" s="74" t="str">
        <f t="shared" si="158"/>
        <v/>
      </c>
      <c r="F2450" s="74" t="str">
        <f t="shared" si="159"/>
        <v>Ruapehu District</v>
      </c>
      <c r="G2450" s="74" t="str">
        <f t="shared" si="160"/>
        <v>Central</v>
      </c>
      <c r="I2450" s="74" t="str">
        <f t="shared" si="161"/>
        <v>Manawatu-Wanganui</v>
      </c>
      <c r="J2450" s="74" t="str">
        <f t="shared" si="162"/>
        <v>NOTFOUND</v>
      </c>
    </row>
    <row r="2451" spans="1:10" s="74" customFormat="1">
      <c r="A2451" s="167">
        <v>2003</v>
      </c>
      <c r="B2451" s="167" t="s">
        <v>320</v>
      </c>
      <c r="C2451" s="167">
        <v>365</v>
      </c>
      <c r="D2451" s="170">
        <v>332.53814999999997</v>
      </c>
      <c r="E2451" s="74" t="str">
        <f t="shared" si="158"/>
        <v/>
      </c>
      <c r="F2451" s="74" t="str">
        <f t="shared" si="159"/>
        <v>Ruapehu District</v>
      </c>
      <c r="G2451" s="74" t="str">
        <f t="shared" si="160"/>
        <v>Central</v>
      </c>
      <c r="I2451" s="74" t="str">
        <f t="shared" si="161"/>
        <v>Manawatu-Wanganui</v>
      </c>
      <c r="J2451" s="74" t="str">
        <f t="shared" si="162"/>
        <v>NOTFOUND</v>
      </c>
    </row>
    <row r="2452" spans="1:10" s="74" customFormat="1">
      <c r="A2452" s="167">
        <v>2004</v>
      </c>
      <c r="B2452" s="167" t="s">
        <v>320</v>
      </c>
      <c r="C2452" s="167">
        <v>366</v>
      </c>
      <c r="D2452" s="170">
        <v>322.4203</v>
      </c>
      <c r="E2452" s="74" t="str">
        <f t="shared" si="158"/>
        <v/>
      </c>
      <c r="F2452" s="74" t="str">
        <f t="shared" si="159"/>
        <v>Ruapehu District</v>
      </c>
      <c r="G2452" s="74" t="str">
        <f t="shared" si="160"/>
        <v>Central</v>
      </c>
      <c r="I2452" s="74" t="str">
        <f t="shared" si="161"/>
        <v>Manawatu-Wanganui</v>
      </c>
      <c r="J2452" s="74" t="str">
        <f t="shared" si="162"/>
        <v>NOTFOUND</v>
      </c>
    </row>
    <row r="2453" spans="1:10" s="74" customFormat="1">
      <c r="A2453" s="167">
        <v>2005</v>
      </c>
      <c r="B2453" s="167" t="s">
        <v>320</v>
      </c>
      <c r="C2453" s="167">
        <v>365</v>
      </c>
      <c r="D2453" s="170">
        <v>299.52760000000001</v>
      </c>
      <c r="E2453" s="74" t="str">
        <f t="shared" si="158"/>
        <v/>
      </c>
      <c r="F2453" s="74" t="str">
        <f t="shared" si="159"/>
        <v>Ruapehu District</v>
      </c>
      <c r="G2453" s="74" t="str">
        <f t="shared" si="160"/>
        <v>Central</v>
      </c>
      <c r="I2453" s="74" t="str">
        <f t="shared" si="161"/>
        <v>Manawatu-Wanganui</v>
      </c>
      <c r="J2453" s="74" t="str">
        <f t="shared" si="162"/>
        <v>NOTFOUND</v>
      </c>
    </row>
    <row r="2454" spans="1:10" s="74" customFormat="1">
      <c r="A2454" s="167">
        <v>2006</v>
      </c>
      <c r="B2454" s="167" t="s">
        <v>320</v>
      </c>
      <c r="C2454" s="167">
        <v>365</v>
      </c>
      <c r="D2454" s="170">
        <v>271.28845000000001</v>
      </c>
      <c r="E2454" s="74" t="str">
        <f t="shared" si="158"/>
        <v/>
      </c>
      <c r="F2454" s="74" t="str">
        <f t="shared" si="159"/>
        <v>Ruapehu District</v>
      </c>
      <c r="G2454" s="74" t="str">
        <f t="shared" si="160"/>
        <v>Central</v>
      </c>
      <c r="I2454" s="74" t="str">
        <f t="shared" si="161"/>
        <v>Manawatu-Wanganui</v>
      </c>
      <c r="J2454" s="74" t="str">
        <f t="shared" si="162"/>
        <v>NOTFOUND</v>
      </c>
    </row>
    <row r="2455" spans="1:10" s="74" customFormat="1">
      <c r="A2455" s="167">
        <v>2007</v>
      </c>
      <c r="B2455" s="167" t="s">
        <v>320</v>
      </c>
      <c r="C2455" s="167">
        <v>365</v>
      </c>
      <c r="D2455" s="170">
        <v>261.82575000000003</v>
      </c>
      <c r="E2455" s="74" t="str">
        <f t="shared" si="158"/>
        <v/>
      </c>
      <c r="F2455" s="74" t="str">
        <f t="shared" si="159"/>
        <v>Ruapehu District</v>
      </c>
      <c r="G2455" s="74" t="str">
        <f t="shared" si="160"/>
        <v>Central</v>
      </c>
      <c r="I2455" s="74" t="str">
        <f t="shared" si="161"/>
        <v>Manawatu-Wanganui</v>
      </c>
      <c r="J2455" s="74" t="str">
        <f t="shared" si="162"/>
        <v>NOTFOUND</v>
      </c>
    </row>
    <row r="2456" spans="1:10" s="74" customFormat="1">
      <c r="A2456" s="167">
        <v>2008</v>
      </c>
      <c r="B2456" s="167" t="s">
        <v>320</v>
      </c>
      <c r="C2456" s="167">
        <v>366</v>
      </c>
      <c r="D2456" s="170">
        <v>250.41309999999999</v>
      </c>
      <c r="E2456" s="74" t="str">
        <f t="shared" si="158"/>
        <v/>
      </c>
      <c r="F2456" s="74" t="str">
        <f t="shared" si="159"/>
        <v>Ruapehu District</v>
      </c>
      <c r="G2456" s="74" t="str">
        <f t="shared" si="160"/>
        <v>Central</v>
      </c>
      <c r="I2456" s="74" t="str">
        <f t="shared" si="161"/>
        <v>Manawatu-Wanganui</v>
      </c>
      <c r="J2456" s="74" t="str">
        <f t="shared" si="162"/>
        <v>NOTFOUND</v>
      </c>
    </row>
    <row r="2457" spans="1:10" s="74" customFormat="1">
      <c r="A2457" s="167">
        <v>2009</v>
      </c>
      <c r="B2457" s="167" t="s">
        <v>320</v>
      </c>
      <c r="C2457" s="167">
        <v>365</v>
      </c>
      <c r="D2457" s="170">
        <v>283.68115</v>
      </c>
      <c r="E2457" s="74" t="str">
        <f t="shared" si="158"/>
        <v/>
      </c>
      <c r="F2457" s="74" t="str">
        <f t="shared" si="159"/>
        <v>Ruapehu District</v>
      </c>
      <c r="G2457" s="74" t="str">
        <f t="shared" si="160"/>
        <v>Central</v>
      </c>
      <c r="I2457" s="74" t="str">
        <f t="shared" si="161"/>
        <v>Manawatu-Wanganui</v>
      </c>
      <c r="J2457" s="74" t="str">
        <f t="shared" si="162"/>
        <v>NOTFOUND</v>
      </c>
    </row>
    <row r="2458" spans="1:10" s="74" customFormat="1">
      <c r="A2458" s="167">
        <v>2010</v>
      </c>
      <c r="B2458" s="167" t="s">
        <v>320</v>
      </c>
      <c r="C2458" s="167">
        <v>365</v>
      </c>
      <c r="D2458" s="170">
        <v>260.98739999999998</v>
      </c>
      <c r="E2458" s="74" t="str">
        <f t="shared" si="158"/>
        <v/>
      </c>
      <c r="F2458" s="74" t="str">
        <f t="shared" si="159"/>
        <v>Ruapehu District</v>
      </c>
      <c r="G2458" s="74" t="str">
        <f t="shared" si="160"/>
        <v>Central</v>
      </c>
      <c r="I2458" s="74" t="str">
        <f t="shared" si="161"/>
        <v>Manawatu-Wanganui</v>
      </c>
      <c r="J2458" s="74" t="str">
        <f t="shared" si="162"/>
        <v>NOTFOUND</v>
      </c>
    </row>
    <row r="2459" spans="1:10" s="74" customFormat="1">
      <c r="A2459" s="167">
        <v>2011</v>
      </c>
      <c r="B2459" s="167" t="s">
        <v>320</v>
      </c>
      <c r="C2459" s="167">
        <v>181</v>
      </c>
      <c r="D2459" s="170">
        <v>134.51240000000001</v>
      </c>
      <c r="E2459" s="74" t="str">
        <f t="shared" ref="E2459:E2522" si="163">IF(ISNA(VLOOKUP(B2459,$A$338:$D$525,4,FALSE)),"NOTFOUND",VLOOKUP(B2459,$A$338:$D$525,4,FALSE))</f>
        <v/>
      </c>
      <c r="F2459" s="74" t="str">
        <f t="shared" si="159"/>
        <v>Ruapehu District</v>
      </c>
      <c r="G2459" s="74" t="str">
        <f t="shared" si="160"/>
        <v>Central</v>
      </c>
      <c r="I2459" s="74" t="str">
        <f t="shared" si="161"/>
        <v>Manawatu-Wanganui</v>
      </c>
      <c r="J2459" s="74" t="str">
        <f t="shared" si="162"/>
        <v>NOTFOUND</v>
      </c>
    </row>
    <row r="2460" spans="1:10" s="74" customFormat="1">
      <c r="A2460" s="167">
        <v>2000</v>
      </c>
      <c r="B2460" s="167" t="s">
        <v>321</v>
      </c>
      <c r="C2460" s="167">
        <v>366</v>
      </c>
      <c r="D2460" s="170">
        <v>12.807449999999999</v>
      </c>
      <c r="E2460" s="74" t="str">
        <f t="shared" si="163"/>
        <v/>
      </c>
      <c r="F2460" s="74" t="str">
        <f t="shared" si="159"/>
        <v>Ruapehu District</v>
      </c>
      <c r="G2460" s="74" t="str">
        <f t="shared" si="160"/>
        <v>Central</v>
      </c>
      <c r="I2460" s="74" t="str">
        <f t="shared" si="161"/>
        <v>Manawatu-Wanganui</v>
      </c>
      <c r="J2460" s="74" t="str">
        <f t="shared" si="162"/>
        <v>NOTFOUND</v>
      </c>
    </row>
    <row r="2461" spans="1:10" s="74" customFormat="1">
      <c r="A2461" s="167">
        <v>2001</v>
      </c>
      <c r="B2461" s="167" t="s">
        <v>321</v>
      </c>
      <c r="C2461" s="167">
        <v>365</v>
      </c>
      <c r="D2461" s="170">
        <v>11.0656</v>
      </c>
      <c r="E2461" s="74" t="str">
        <f t="shared" si="163"/>
        <v/>
      </c>
      <c r="F2461" s="74" t="str">
        <f t="shared" si="159"/>
        <v>Ruapehu District</v>
      </c>
      <c r="G2461" s="74" t="str">
        <f t="shared" si="160"/>
        <v>Central</v>
      </c>
      <c r="I2461" s="74" t="str">
        <f t="shared" si="161"/>
        <v>Manawatu-Wanganui</v>
      </c>
      <c r="J2461" s="74" t="str">
        <f t="shared" si="162"/>
        <v>NOTFOUND</v>
      </c>
    </row>
    <row r="2462" spans="1:10" s="74" customFormat="1">
      <c r="A2462" s="167">
        <v>2002</v>
      </c>
      <c r="B2462" s="167" t="s">
        <v>321</v>
      </c>
      <c r="C2462" s="167">
        <v>365</v>
      </c>
      <c r="D2462" s="170">
        <v>10.99625</v>
      </c>
      <c r="E2462" s="74" t="str">
        <f t="shared" si="163"/>
        <v/>
      </c>
      <c r="F2462" s="74" t="str">
        <f t="shared" si="159"/>
        <v>Ruapehu District</v>
      </c>
      <c r="G2462" s="74" t="str">
        <f t="shared" si="160"/>
        <v>Central</v>
      </c>
      <c r="I2462" s="74" t="str">
        <f t="shared" si="161"/>
        <v>Manawatu-Wanganui</v>
      </c>
      <c r="J2462" s="74" t="str">
        <f t="shared" si="162"/>
        <v>NOTFOUND</v>
      </c>
    </row>
    <row r="2463" spans="1:10" s="74" customFormat="1">
      <c r="A2463" s="167">
        <v>2003</v>
      </c>
      <c r="B2463" s="167" t="s">
        <v>321</v>
      </c>
      <c r="C2463" s="167">
        <v>365</v>
      </c>
      <c r="D2463" s="170">
        <v>10.75845</v>
      </c>
      <c r="E2463" s="74" t="str">
        <f t="shared" si="163"/>
        <v/>
      </c>
      <c r="F2463" s="74" t="str">
        <f t="shared" si="159"/>
        <v>Ruapehu District</v>
      </c>
      <c r="G2463" s="74" t="str">
        <f t="shared" si="160"/>
        <v>Central</v>
      </c>
      <c r="I2463" s="74" t="str">
        <f t="shared" si="161"/>
        <v>Manawatu-Wanganui</v>
      </c>
      <c r="J2463" s="74" t="str">
        <f t="shared" si="162"/>
        <v>NOTFOUND</v>
      </c>
    </row>
    <row r="2464" spans="1:10" s="74" customFormat="1">
      <c r="A2464" s="167">
        <v>2004</v>
      </c>
      <c r="B2464" s="167" t="s">
        <v>321</v>
      </c>
      <c r="C2464" s="167">
        <v>366</v>
      </c>
      <c r="D2464" s="170">
        <v>11.1144</v>
      </c>
      <c r="E2464" s="74" t="str">
        <f t="shared" si="163"/>
        <v/>
      </c>
      <c r="F2464" s="74" t="str">
        <f t="shared" si="159"/>
        <v>Ruapehu District</v>
      </c>
      <c r="G2464" s="74" t="str">
        <f t="shared" si="160"/>
        <v>Central</v>
      </c>
      <c r="I2464" s="74" t="str">
        <f t="shared" si="161"/>
        <v>Manawatu-Wanganui</v>
      </c>
      <c r="J2464" s="74" t="str">
        <f t="shared" si="162"/>
        <v>NOTFOUND</v>
      </c>
    </row>
    <row r="2465" spans="1:10" s="74" customFormat="1">
      <c r="A2465" s="167">
        <v>2005</v>
      </c>
      <c r="B2465" s="167" t="s">
        <v>321</v>
      </c>
      <c r="C2465" s="167">
        <v>365</v>
      </c>
      <c r="D2465" s="170">
        <v>11.0905</v>
      </c>
      <c r="E2465" s="74" t="str">
        <f t="shared" si="163"/>
        <v/>
      </c>
      <c r="F2465" s="74" t="str">
        <f t="shared" si="159"/>
        <v>Ruapehu District</v>
      </c>
      <c r="G2465" s="74" t="str">
        <f t="shared" si="160"/>
        <v>Central</v>
      </c>
      <c r="I2465" s="74" t="str">
        <f t="shared" si="161"/>
        <v>Manawatu-Wanganui</v>
      </c>
      <c r="J2465" s="74" t="str">
        <f t="shared" si="162"/>
        <v>NOTFOUND</v>
      </c>
    </row>
    <row r="2466" spans="1:10" s="74" customFormat="1">
      <c r="A2466" s="167">
        <v>2006</v>
      </c>
      <c r="B2466" s="167" t="s">
        <v>321</v>
      </c>
      <c r="C2466" s="167">
        <v>365</v>
      </c>
      <c r="D2466" s="170">
        <v>10.16555</v>
      </c>
      <c r="E2466" s="74" t="str">
        <f t="shared" si="163"/>
        <v/>
      </c>
      <c r="F2466" s="74" t="str">
        <f t="shared" si="159"/>
        <v>Ruapehu District</v>
      </c>
      <c r="G2466" s="74" t="str">
        <f t="shared" si="160"/>
        <v>Central</v>
      </c>
      <c r="I2466" s="74" t="str">
        <f t="shared" si="161"/>
        <v>Manawatu-Wanganui</v>
      </c>
      <c r="J2466" s="74" t="str">
        <f t="shared" si="162"/>
        <v>NOTFOUND</v>
      </c>
    </row>
    <row r="2467" spans="1:10" s="74" customFormat="1">
      <c r="A2467" s="167">
        <v>2007</v>
      </c>
      <c r="B2467" s="167" t="s">
        <v>321</v>
      </c>
      <c r="C2467" s="167">
        <v>365</v>
      </c>
      <c r="D2467" s="170">
        <v>10.384449999999999</v>
      </c>
      <c r="E2467" s="74" t="str">
        <f t="shared" si="163"/>
        <v/>
      </c>
      <c r="F2467" s="74" t="str">
        <f t="shared" si="159"/>
        <v>Ruapehu District</v>
      </c>
      <c r="G2467" s="74" t="str">
        <f t="shared" si="160"/>
        <v>Central</v>
      </c>
      <c r="I2467" s="74" t="str">
        <f t="shared" si="161"/>
        <v>Manawatu-Wanganui</v>
      </c>
      <c r="J2467" s="74" t="str">
        <f t="shared" si="162"/>
        <v>NOTFOUND</v>
      </c>
    </row>
    <row r="2468" spans="1:10" s="74" customFormat="1">
      <c r="A2468" s="167">
        <v>2008</v>
      </c>
      <c r="B2468" s="167" t="s">
        <v>321</v>
      </c>
      <c r="C2468" s="167">
        <v>366</v>
      </c>
      <c r="D2468" s="170">
        <v>10.0992</v>
      </c>
      <c r="E2468" s="74" t="str">
        <f t="shared" si="163"/>
        <v/>
      </c>
      <c r="F2468" s="74" t="str">
        <f t="shared" si="159"/>
        <v>Ruapehu District</v>
      </c>
      <c r="G2468" s="74" t="str">
        <f t="shared" si="160"/>
        <v>Central</v>
      </c>
      <c r="I2468" s="74" t="str">
        <f t="shared" si="161"/>
        <v>Manawatu-Wanganui</v>
      </c>
      <c r="J2468" s="74" t="str">
        <f t="shared" si="162"/>
        <v>NOTFOUND</v>
      </c>
    </row>
    <row r="2469" spans="1:10" s="74" customFormat="1">
      <c r="A2469" s="167">
        <v>2009</v>
      </c>
      <c r="B2469" s="167" t="s">
        <v>321</v>
      </c>
      <c r="C2469" s="167">
        <v>365</v>
      </c>
      <c r="D2469" s="170">
        <v>8.8476499999999998</v>
      </c>
      <c r="E2469" s="74" t="str">
        <f t="shared" si="163"/>
        <v/>
      </c>
      <c r="F2469" s="74" t="str">
        <f t="shared" si="159"/>
        <v>Ruapehu District</v>
      </c>
      <c r="G2469" s="74" t="str">
        <f t="shared" si="160"/>
        <v>Central</v>
      </c>
      <c r="I2469" s="74" t="str">
        <f t="shared" si="161"/>
        <v>Manawatu-Wanganui</v>
      </c>
      <c r="J2469" s="74" t="str">
        <f t="shared" si="162"/>
        <v>NOTFOUND</v>
      </c>
    </row>
    <row r="2470" spans="1:10" s="74" customFormat="1">
      <c r="A2470" s="167">
        <v>2010</v>
      </c>
      <c r="B2470" s="167" t="s">
        <v>321</v>
      </c>
      <c r="C2470" s="167">
        <v>365</v>
      </c>
      <c r="D2470" s="170">
        <v>10.363049999999999</v>
      </c>
      <c r="E2470" s="74" t="str">
        <f t="shared" si="163"/>
        <v/>
      </c>
      <c r="F2470" s="74" t="str">
        <f t="shared" si="159"/>
        <v>Ruapehu District</v>
      </c>
      <c r="G2470" s="74" t="str">
        <f t="shared" si="160"/>
        <v>Central</v>
      </c>
      <c r="I2470" s="74" t="str">
        <f t="shared" si="161"/>
        <v>Manawatu-Wanganui</v>
      </c>
      <c r="J2470" s="74" t="str">
        <f t="shared" si="162"/>
        <v>NOTFOUND</v>
      </c>
    </row>
    <row r="2471" spans="1:10" s="74" customFormat="1">
      <c r="A2471" s="167">
        <v>2011</v>
      </c>
      <c r="B2471" s="167" t="s">
        <v>321</v>
      </c>
      <c r="C2471" s="167">
        <v>181</v>
      </c>
      <c r="D2471" s="170">
        <v>5.2728999999999999</v>
      </c>
      <c r="E2471" s="74" t="str">
        <f t="shared" si="163"/>
        <v/>
      </c>
      <c r="F2471" s="74" t="str">
        <f t="shared" si="159"/>
        <v>Ruapehu District</v>
      </c>
      <c r="G2471" s="74" t="str">
        <f t="shared" si="160"/>
        <v>Central</v>
      </c>
      <c r="I2471" s="74" t="str">
        <f t="shared" si="161"/>
        <v>Manawatu-Wanganui</v>
      </c>
      <c r="J2471" s="74" t="str">
        <f t="shared" si="162"/>
        <v>NOTFOUND</v>
      </c>
    </row>
    <row r="2472" spans="1:10" s="74" customFormat="1">
      <c r="A2472" s="167">
        <v>2000</v>
      </c>
      <c r="B2472" s="167" t="s">
        <v>322</v>
      </c>
      <c r="C2472" s="167">
        <v>366</v>
      </c>
      <c r="D2472" s="170">
        <v>20.43375</v>
      </c>
      <c r="E2472" s="74" t="str">
        <f t="shared" si="163"/>
        <v>NOTFOUND</v>
      </c>
      <c r="F2472" s="74" t="str">
        <f t="shared" ref="F2472:F2535" si="164">IF(ISNA(VLOOKUP(B2472,$A$338:$D$525,2,FALSE)),"NOTFOUND",VLOOKUP(B2472,$A$338:$D$525,2,FALSE))</f>
        <v>NOTFOUND</v>
      </c>
      <c r="G2472" s="74" t="str">
        <f t="shared" ref="G2472:G2535" si="165">IF(ISNA(VLOOKUP(B2472,$A$338:$D$525,3,FALSE)),"NOTFOUND",VLOOKUP(B2472,$A$338:$D$525,3,FALSE))</f>
        <v>NOTFOUND</v>
      </c>
      <c r="I2472" s="74" t="str">
        <f t="shared" ref="I2472:I2535" si="166">IF(ISNA(VLOOKUP(B2472,$A$338:$E$525,5,FALSE)),"NOTFOUND",(VLOOKUP(B2472,$A$338:$E$525,5,FALSE)))</f>
        <v>NOTFOUND</v>
      </c>
      <c r="J2472" s="74" t="str">
        <f t="shared" ref="J2472:J2535" si="167">IF(ISNA(VLOOKUP(E2472,$A$528:$B$545,2,FALSE)),"NOTFOUND",VLOOKUP(E2472,$A$528:$B$545,2,FALSE))</f>
        <v>NOTFOUND</v>
      </c>
    </row>
    <row r="2473" spans="1:10" s="74" customFormat="1">
      <c r="A2473" s="167">
        <v>2001</v>
      </c>
      <c r="B2473" s="167" t="s">
        <v>322</v>
      </c>
      <c r="C2473" s="167">
        <v>365</v>
      </c>
      <c r="D2473" s="170">
        <v>4.4157000000000002</v>
      </c>
      <c r="E2473" s="74" t="str">
        <f t="shared" si="163"/>
        <v>NOTFOUND</v>
      </c>
      <c r="F2473" s="74" t="str">
        <f t="shared" si="164"/>
        <v>NOTFOUND</v>
      </c>
      <c r="G2473" s="74" t="str">
        <f t="shared" si="165"/>
        <v>NOTFOUND</v>
      </c>
      <c r="I2473" s="74" t="str">
        <f t="shared" si="166"/>
        <v>NOTFOUND</v>
      </c>
      <c r="J2473" s="74" t="str">
        <f t="shared" si="167"/>
        <v>NOTFOUND</v>
      </c>
    </row>
    <row r="2474" spans="1:10" s="74" customFormat="1">
      <c r="A2474" s="167">
        <v>2002</v>
      </c>
      <c r="B2474" s="167" t="s">
        <v>322</v>
      </c>
      <c r="C2474" s="167">
        <v>151</v>
      </c>
      <c r="D2474" s="170">
        <v>0</v>
      </c>
      <c r="E2474" s="74" t="str">
        <f t="shared" si="163"/>
        <v>NOTFOUND</v>
      </c>
      <c r="F2474" s="74" t="str">
        <f t="shared" si="164"/>
        <v>NOTFOUND</v>
      </c>
      <c r="G2474" s="74" t="str">
        <f t="shared" si="165"/>
        <v>NOTFOUND</v>
      </c>
      <c r="I2474" s="74" t="str">
        <f t="shared" si="166"/>
        <v>NOTFOUND</v>
      </c>
      <c r="J2474" s="74" t="str">
        <f t="shared" si="167"/>
        <v>NOTFOUND</v>
      </c>
    </row>
    <row r="2475" spans="1:10" s="74" customFormat="1">
      <c r="A2475" s="167">
        <v>2003</v>
      </c>
      <c r="B2475" s="167" t="s">
        <v>323</v>
      </c>
      <c r="C2475" s="167">
        <v>275</v>
      </c>
      <c r="D2475" s="170">
        <v>7.0827499999999999</v>
      </c>
      <c r="E2475" s="74" t="str">
        <f t="shared" si="163"/>
        <v>Unison Network Ltd</v>
      </c>
      <c r="F2475" s="74" t="str">
        <f t="shared" si="164"/>
        <v>Rotorua District</v>
      </c>
      <c r="G2475" s="74" t="str">
        <f t="shared" si="165"/>
        <v>BOP</v>
      </c>
      <c r="I2475" s="74" t="str">
        <f t="shared" si="166"/>
        <v>Bay of Plenty</v>
      </c>
      <c r="J2475" s="74" t="str">
        <f t="shared" si="167"/>
        <v>Unison</v>
      </c>
    </row>
    <row r="2476" spans="1:10" s="74" customFormat="1">
      <c r="A2476" s="167">
        <v>2004</v>
      </c>
      <c r="B2476" s="167" t="s">
        <v>323</v>
      </c>
      <c r="C2476" s="167">
        <v>366</v>
      </c>
      <c r="D2476" s="170">
        <v>34.850900000000003</v>
      </c>
      <c r="E2476" s="74" t="str">
        <f t="shared" si="163"/>
        <v>Unison Network Ltd</v>
      </c>
      <c r="F2476" s="74" t="str">
        <f t="shared" si="164"/>
        <v>Rotorua District</v>
      </c>
      <c r="G2476" s="74" t="str">
        <f t="shared" si="165"/>
        <v>BOP</v>
      </c>
      <c r="I2476" s="74" t="str">
        <f t="shared" si="166"/>
        <v>Bay of Plenty</v>
      </c>
      <c r="J2476" s="74" t="str">
        <f t="shared" si="167"/>
        <v>Unison</v>
      </c>
    </row>
    <row r="2477" spans="1:10" s="74" customFormat="1">
      <c r="A2477" s="167">
        <v>2005</v>
      </c>
      <c r="B2477" s="167" t="s">
        <v>323</v>
      </c>
      <c r="C2477" s="167">
        <v>365</v>
      </c>
      <c r="D2477" s="170">
        <v>36.070399999999999</v>
      </c>
      <c r="E2477" s="74" t="str">
        <f t="shared" si="163"/>
        <v>Unison Network Ltd</v>
      </c>
      <c r="F2477" s="74" t="str">
        <f t="shared" si="164"/>
        <v>Rotorua District</v>
      </c>
      <c r="G2477" s="74" t="str">
        <f t="shared" si="165"/>
        <v>BOP</v>
      </c>
      <c r="I2477" s="74" t="str">
        <f t="shared" si="166"/>
        <v>Bay of Plenty</v>
      </c>
      <c r="J2477" s="74" t="str">
        <f t="shared" si="167"/>
        <v>Unison</v>
      </c>
    </row>
    <row r="2478" spans="1:10" s="74" customFormat="1">
      <c r="A2478" s="167">
        <v>2006</v>
      </c>
      <c r="B2478" s="167" t="s">
        <v>323</v>
      </c>
      <c r="C2478" s="167">
        <v>365</v>
      </c>
      <c r="D2478" s="170">
        <v>37.835299999999997</v>
      </c>
      <c r="E2478" s="74" t="str">
        <f t="shared" si="163"/>
        <v>Unison Network Ltd</v>
      </c>
      <c r="F2478" s="74" t="str">
        <f t="shared" si="164"/>
        <v>Rotorua District</v>
      </c>
      <c r="G2478" s="74" t="str">
        <f t="shared" si="165"/>
        <v>BOP</v>
      </c>
      <c r="I2478" s="74" t="str">
        <f t="shared" si="166"/>
        <v>Bay of Plenty</v>
      </c>
      <c r="J2478" s="74" t="str">
        <f t="shared" si="167"/>
        <v>Unison</v>
      </c>
    </row>
    <row r="2479" spans="1:10" s="74" customFormat="1">
      <c r="A2479" s="167">
        <v>2007</v>
      </c>
      <c r="B2479" s="167" t="s">
        <v>323</v>
      </c>
      <c r="C2479" s="167">
        <v>365</v>
      </c>
      <c r="D2479" s="170">
        <v>38.583849999999998</v>
      </c>
      <c r="E2479" s="74" t="str">
        <f t="shared" si="163"/>
        <v>Unison Network Ltd</v>
      </c>
      <c r="F2479" s="74" t="str">
        <f t="shared" si="164"/>
        <v>Rotorua District</v>
      </c>
      <c r="G2479" s="74" t="str">
        <f t="shared" si="165"/>
        <v>BOP</v>
      </c>
      <c r="I2479" s="74" t="str">
        <f t="shared" si="166"/>
        <v>Bay of Plenty</v>
      </c>
      <c r="J2479" s="74" t="str">
        <f t="shared" si="167"/>
        <v>Unison</v>
      </c>
    </row>
    <row r="2480" spans="1:10" s="74" customFormat="1">
      <c r="A2480" s="167">
        <v>2008</v>
      </c>
      <c r="B2480" s="167" t="s">
        <v>323</v>
      </c>
      <c r="C2480" s="167">
        <v>366</v>
      </c>
      <c r="D2480" s="170">
        <v>39.863250000000001</v>
      </c>
      <c r="E2480" s="74" t="str">
        <f t="shared" si="163"/>
        <v>Unison Network Ltd</v>
      </c>
      <c r="F2480" s="74" t="str">
        <f t="shared" si="164"/>
        <v>Rotorua District</v>
      </c>
      <c r="G2480" s="74" t="str">
        <f t="shared" si="165"/>
        <v>BOP</v>
      </c>
      <c r="I2480" s="74" t="str">
        <f t="shared" si="166"/>
        <v>Bay of Plenty</v>
      </c>
      <c r="J2480" s="74" t="str">
        <f t="shared" si="167"/>
        <v>Unison</v>
      </c>
    </row>
    <row r="2481" spans="1:10" s="74" customFormat="1">
      <c r="A2481" s="167">
        <v>2009</v>
      </c>
      <c r="B2481" s="167" t="s">
        <v>323</v>
      </c>
      <c r="C2481" s="167">
        <v>365</v>
      </c>
      <c r="D2481" s="170">
        <v>41.726149999999997</v>
      </c>
      <c r="E2481" s="74" t="str">
        <f t="shared" si="163"/>
        <v>Unison Network Ltd</v>
      </c>
      <c r="F2481" s="74" t="str">
        <f t="shared" si="164"/>
        <v>Rotorua District</v>
      </c>
      <c r="G2481" s="74" t="str">
        <f t="shared" si="165"/>
        <v>BOP</v>
      </c>
      <c r="I2481" s="74" t="str">
        <f t="shared" si="166"/>
        <v>Bay of Plenty</v>
      </c>
      <c r="J2481" s="74" t="str">
        <f t="shared" si="167"/>
        <v>Unison</v>
      </c>
    </row>
    <row r="2482" spans="1:10" s="74" customFormat="1">
      <c r="A2482" s="167">
        <v>2010</v>
      </c>
      <c r="B2482" s="167" t="s">
        <v>323</v>
      </c>
      <c r="C2482" s="167">
        <v>365</v>
      </c>
      <c r="D2482" s="170">
        <v>41.687649999999998</v>
      </c>
      <c r="E2482" s="74" t="str">
        <f t="shared" si="163"/>
        <v>Unison Network Ltd</v>
      </c>
      <c r="F2482" s="74" t="str">
        <f t="shared" si="164"/>
        <v>Rotorua District</v>
      </c>
      <c r="G2482" s="74" t="str">
        <f t="shared" si="165"/>
        <v>BOP</v>
      </c>
      <c r="I2482" s="74" t="str">
        <f t="shared" si="166"/>
        <v>Bay of Plenty</v>
      </c>
      <c r="J2482" s="74" t="str">
        <f t="shared" si="167"/>
        <v>Unison</v>
      </c>
    </row>
    <row r="2483" spans="1:10" s="74" customFormat="1">
      <c r="A2483" s="167">
        <v>2011</v>
      </c>
      <c r="B2483" s="167" t="s">
        <v>323</v>
      </c>
      <c r="C2483" s="167">
        <v>181</v>
      </c>
      <c r="D2483" s="170">
        <v>19.4818</v>
      </c>
      <c r="E2483" s="74" t="str">
        <f t="shared" si="163"/>
        <v>Unison Network Ltd</v>
      </c>
      <c r="F2483" s="74" t="str">
        <f t="shared" si="164"/>
        <v>Rotorua District</v>
      </c>
      <c r="G2483" s="74" t="str">
        <f t="shared" si="165"/>
        <v>BOP</v>
      </c>
      <c r="I2483" s="74" t="str">
        <f t="shared" si="166"/>
        <v>Bay of Plenty</v>
      </c>
      <c r="J2483" s="74" t="str">
        <f t="shared" si="167"/>
        <v>Unison</v>
      </c>
    </row>
    <row r="2484" spans="1:10" s="74" customFormat="1">
      <c r="A2484" s="167">
        <v>2000</v>
      </c>
      <c r="B2484" s="167" t="s">
        <v>324</v>
      </c>
      <c r="C2484" s="167">
        <v>366</v>
      </c>
      <c r="D2484" s="170">
        <v>3.1350500000000001</v>
      </c>
      <c r="E2484" s="74" t="str">
        <f t="shared" si="163"/>
        <v>Eastland Network Ltd</v>
      </c>
      <c r="F2484" s="74" t="str">
        <f t="shared" si="164"/>
        <v>Wairoa District</v>
      </c>
      <c r="G2484" s="74" t="str">
        <f t="shared" si="165"/>
        <v>Hawkes Bay</v>
      </c>
      <c r="I2484" s="74" t="str">
        <f t="shared" si="166"/>
        <v>Gisborne-Hawke's Bay</v>
      </c>
      <c r="J2484" s="74" t="str">
        <f t="shared" si="167"/>
        <v>Eastland Network</v>
      </c>
    </row>
    <row r="2485" spans="1:10" s="74" customFormat="1">
      <c r="A2485" s="167">
        <v>2001</v>
      </c>
      <c r="B2485" s="167" t="s">
        <v>324</v>
      </c>
      <c r="C2485" s="167">
        <v>365</v>
      </c>
      <c r="D2485" s="170">
        <v>3.1063499999999999</v>
      </c>
      <c r="E2485" s="74" t="str">
        <f t="shared" si="163"/>
        <v>Eastland Network Ltd</v>
      </c>
      <c r="F2485" s="74" t="str">
        <f t="shared" si="164"/>
        <v>Wairoa District</v>
      </c>
      <c r="G2485" s="74" t="str">
        <f t="shared" si="165"/>
        <v>Hawkes Bay</v>
      </c>
      <c r="I2485" s="74" t="str">
        <f t="shared" si="166"/>
        <v>Gisborne-Hawke's Bay</v>
      </c>
      <c r="J2485" s="74" t="str">
        <f t="shared" si="167"/>
        <v>Eastland Network</v>
      </c>
    </row>
    <row r="2486" spans="1:10" s="74" customFormat="1">
      <c r="A2486" s="167">
        <v>2002</v>
      </c>
      <c r="B2486" s="167" t="s">
        <v>324</v>
      </c>
      <c r="C2486" s="167">
        <v>365</v>
      </c>
      <c r="D2486" s="170">
        <v>3.0511499999999998</v>
      </c>
      <c r="E2486" s="74" t="str">
        <f t="shared" si="163"/>
        <v>Eastland Network Ltd</v>
      </c>
      <c r="F2486" s="74" t="str">
        <f t="shared" si="164"/>
        <v>Wairoa District</v>
      </c>
      <c r="G2486" s="74" t="str">
        <f t="shared" si="165"/>
        <v>Hawkes Bay</v>
      </c>
      <c r="I2486" s="74" t="str">
        <f t="shared" si="166"/>
        <v>Gisborne-Hawke's Bay</v>
      </c>
      <c r="J2486" s="74" t="str">
        <f t="shared" si="167"/>
        <v>Eastland Network</v>
      </c>
    </row>
    <row r="2487" spans="1:10" s="74" customFormat="1">
      <c r="A2487" s="167">
        <v>2003</v>
      </c>
      <c r="B2487" s="167" t="s">
        <v>324</v>
      </c>
      <c r="C2487" s="167">
        <v>365</v>
      </c>
      <c r="D2487" s="170">
        <v>3.0025499999999998</v>
      </c>
      <c r="E2487" s="74" t="str">
        <f t="shared" si="163"/>
        <v>Eastland Network Ltd</v>
      </c>
      <c r="F2487" s="74" t="str">
        <f t="shared" si="164"/>
        <v>Wairoa District</v>
      </c>
      <c r="G2487" s="74" t="str">
        <f t="shared" si="165"/>
        <v>Hawkes Bay</v>
      </c>
      <c r="I2487" s="74" t="str">
        <f t="shared" si="166"/>
        <v>Gisborne-Hawke's Bay</v>
      </c>
      <c r="J2487" s="74" t="str">
        <f t="shared" si="167"/>
        <v>Eastland Network</v>
      </c>
    </row>
    <row r="2488" spans="1:10" s="74" customFormat="1">
      <c r="A2488" s="167">
        <v>2004</v>
      </c>
      <c r="B2488" s="167" t="s">
        <v>324</v>
      </c>
      <c r="C2488" s="167">
        <v>366</v>
      </c>
      <c r="D2488" s="170">
        <v>3.0310000000000001</v>
      </c>
      <c r="E2488" s="74" t="str">
        <f t="shared" si="163"/>
        <v>Eastland Network Ltd</v>
      </c>
      <c r="F2488" s="74" t="str">
        <f t="shared" si="164"/>
        <v>Wairoa District</v>
      </c>
      <c r="G2488" s="74" t="str">
        <f t="shared" si="165"/>
        <v>Hawkes Bay</v>
      </c>
      <c r="I2488" s="74" t="str">
        <f t="shared" si="166"/>
        <v>Gisborne-Hawke's Bay</v>
      </c>
      <c r="J2488" s="74" t="str">
        <f t="shared" si="167"/>
        <v>Eastland Network</v>
      </c>
    </row>
    <row r="2489" spans="1:10" s="74" customFormat="1">
      <c r="A2489" s="167">
        <v>2005</v>
      </c>
      <c r="B2489" s="167" t="s">
        <v>324</v>
      </c>
      <c r="C2489" s="167">
        <v>365</v>
      </c>
      <c r="D2489" s="170">
        <v>2.9504000000000001</v>
      </c>
      <c r="E2489" s="74" t="str">
        <f t="shared" si="163"/>
        <v>Eastland Network Ltd</v>
      </c>
      <c r="F2489" s="74" t="str">
        <f t="shared" si="164"/>
        <v>Wairoa District</v>
      </c>
      <c r="G2489" s="74" t="str">
        <f t="shared" si="165"/>
        <v>Hawkes Bay</v>
      </c>
      <c r="I2489" s="74" t="str">
        <f t="shared" si="166"/>
        <v>Gisborne-Hawke's Bay</v>
      </c>
      <c r="J2489" s="74" t="str">
        <f t="shared" si="167"/>
        <v>Eastland Network</v>
      </c>
    </row>
    <row r="2490" spans="1:10" s="74" customFormat="1">
      <c r="A2490" s="167">
        <v>2006</v>
      </c>
      <c r="B2490" s="167" t="s">
        <v>324</v>
      </c>
      <c r="C2490" s="167">
        <v>365</v>
      </c>
      <c r="D2490" s="170">
        <v>2.9161000000000001</v>
      </c>
      <c r="E2490" s="74" t="str">
        <f t="shared" si="163"/>
        <v>Eastland Network Ltd</v>
      </c>
      <c r="F2490" s="74" t="str">
        <f t="shared" si="164"/>
        <v>Wairoa District</v>
      </c>
      <c r="G2490" s="74" t="str">
        <f t="shared" si="165"/>
        <v>Hawkes Bay</v>
      </c>
      <c r="I2490" s="74" t="str">
        <f t="shared" si="166"/>
        <v>Gisborne-Hawke's Bay</v>
      </c>
      <c r="J2490" s="74" t="str">
        <f t="shared" si="167"/>
        <v>Eastland Network</v>
      </c>
    </row>
    <row r="2491" spans="1:10" s="74" customFormat="1">
      <c r="A2491" s="167">
        <v>2007</v>
      </c>
      <c r="B2491" s="167" t="s">
        <v>324</v>
      </c>
      <c r="C2491" s="167">
        <v>365</v>
      </c>
      <c r="D2491" s="170">
        <v>2.83405</v>
      </c>
      <c r="E2491" s="74" t="str">
        <f t="shared" si="163"/>
        <v>Eastland Network Ltd</v>
      </c>
      <c r="F2491" s="74" t="str">
        <f t="shared" si="164"/>
        <v>Wairoa District</v>
      </c>
      <c r="G2491" s="74" t="str">
        <f t="shared" si="165"/>
        <v>Hawkes Bay</v>
      </c>
      <c r="I2491" s="74" t="str">
        <f t="shared" si="166"/>
        <v>Gisborne-Hawke's Bay</v>
      </c>
      <c r="J2491" s="74" t="str">
        <f t="shared" si="167"/>
        <v>Eastland Network</v>
      </c>
    </row>
    <row r="2492" spans="1:10" s="74" customFormat="1">
      <c r="A2492" s="167">
        <v>2008</v>
      </c>
      <c r="B2492" s="167" t="s">
        <v>324</v>
      </c>
      <c r="C2492" s="167">
        <v>366</v>
      </c>
      <c r="D2492" s="170">
        <v>2.8260999999999998</v>
      </c>
      <c r="E2492" s="74" t="str">
        <f t="shared" si="163"/>
        <v>Eastland Network Ltd</v>
      </c>
      <c r="F2492" s="74" t="str">
        <f t="shared" si="164"/>
        <v>Wairoa District</v>
      </c>
      <c r="G2492" s="74" t="str">
        <f t="shared" si="165"/>
        <v>Hawkes Bay</v>
      </c>
      <c r="I2492" s="74" t="str">
        <f t="shared" si="166"/>
        <v>Gisborne-Hawke's Bay</v>
      </c>
      <c r="J2492" s="74" t="str">
        <f t="shared" si="167"/>
        <v>Eastland Network</v>
      </c>
    </row>
    <row r="2493" spans="1:10" s="74" customFormat="1">
      <c r="A2493" s="167">
        <v>2009</v>
      </c>
      <c r="B2493" s="167" t="s">
        <v>324</v>
      </c>
      <c r="C2493" s="167">
        <v>365</v>
      </c>
      <c r="D2493" s="170">
        <v>2.7902499999999999</v>
      </c>
      <c r="E2493" s="74" t="str">
        <f t="shared" si="163"/>
        <v>Eastland Network Ltd</v>
      </c>
      <c r="F2493" s="74" t="str">
        <f t="shared" si="164"/>
        <v>Wairoa District</v>
      </c>
      <c r="G2493" s="74" t="str">
        <f t="shared" si="165"/>
        <v>Hawkes Bay</v>
      </c>
      <c r="I2493" s="74" t="str">
        <f t="shared" si="166"/>
        <v>Gisborne-Hawke's Bay</v>
      </c>
      <c r="J2493" s="74" t="str">
        <f t="shared" si="167"/>
        <v>Eastland Network</v>
      </c>
    </row>
    <row r="2494" spans="1:10" s="74" customFormat="1">
      <c r="A2494" s="167">
        <v>2010</v>
      </c>
      <c r="B2494" s="167" t="s">
        <v>324</v>
      </c>
      <c r="C2494" s="167">
        <v>365</v>
      </c>
      <c r="D2494" s="170">
        <v>2.7363499999999998</v>
      </c>
      <c r="E2494" s="74" t="str">
        <f t="shared" si="163"/>
        <v>Eastland Network Ltd</v>
      </c>
      <c r="F2494" s="74" t="str">
        <f t="shared" si="164"/>
        <v>Wairoa District</v>
      </c>
      <c r="G2494" s="74" t="str">
        <f t="shared" si="165"/>
        <v>Hawkes Bay</v>
      </c>
      <c r="I2494" s="74" t="str">
        <f t="shared" si="166"/>
        <v>Gisborne-Hawke's Bay</v>
      </c>
      <c r="J2494" s="74" t="str">
        <f t="shared" si="167"/>
        <v>Eastland Network</v>
      </c>
    </row>
    <row r="2495" spans="1:10" s="74" customFormat="1">
      <c r="A2495" s="167">
        <v>2011</v>
      </c>
      <c r="B2495" s="167" t="s">
        <v>324</v>
      </c>
      <c r="C2495" s="167">
        <v>181</v>
      </c>
      <c r="D2495" s="170">
        <v>1.3361499999999999</v>
      </c>
      <c r="E2495" s="74" t="str">
        <f t="shared" si="163"/>
        <v>Eastland Network Ltd</v>
      </c>
      <c r="F2495" s="74" t="str">
        <f t="shared" si="164"/>
        <v>Wairoa District</v>
      </c>
      <c r="G2495" s="74" t="str">
        <f t="shared" si="165"/>
        <v>Hawkes Bay</v>
      </c>
      <c r="I2495" s="74" t="str">
        <f t="shared" si="166"/>
        <v>Gisborne-Hawke's Bay</v>
      </c>
      <c r="J2495" s="74" t="str">
        <f t="shared" si="167"/>
        <v>Eastland Network</v>
      </c>
    </row>
    <row r="2496" spans="1:10" s="74" customFormat="1">
      <c r="A2496" s="167">
        <v>2005</v>
      </c>
      <c r="B2496" s="167" t="s">
        <v>325</v>
      </c>
      <c r="C2496" s="167">
        <v>275</v>
      </c>
      <c r="D2496" s="170">
        <v>46.378300000000003</v>
      </c>
      <c r="E2496" s="74" t="str">
        <f t="shared" si="163"/>
        <v>WEL Networks</v>
      </c>
      <c r="F2496" s="74" t="str">
        <f t="shared" si="164"/>
        <v>Waikato District</v>
      </c>
      <c r="G2496" s="74" t="str">
        <f t="shared" si="165"/>
        <v>Waikato</v>
      </c>
      <c r="I2496" s="74" t="str">
        <f t="shared" si="166"/>
        <v>Waikato</v>
      </c>
      <c r="J2496" s="74" t="str">
        <f t="shared" si="167"/>
        <v>NOTFOUND</v>
      </c>
    </row>
    <row r="2497" spans="1:10" s="74" customFormat="1">
      <c r="A2497" s="167">
        <v>2006</v>
      </c>
      <c r="B2497" s="167" t="s">
        <v>325</v>
      </c>
      <c r="C2497" s="167">
        <v>365</v>
      </c>
      <c r="D2497" s="170">
        <v>138.6808</v>
      </c>
      <c r="E2497" s="74" t="str">
        <f t="shared" si="163"/>
        <v>WEL Networks</v>
      </c>
      <c r="F2497" s="74" t="str">
        <f t="shared" si="164"/>
        <v>Waikato District</v>
      </c>
      <c r="G2497" s="74" t="str">
        <f t="shared" si="165"/>
        <v>Waikato</v>
      </c>
      <c r="I2497" s="74" t="str">
        <f t="shared" si="166"/>
        <v>Waikato</v>
      </c>
      <c r="J2497" s="74" t="str">
        <f t="shared" si="167"/>
        <v>NOTFOUND</v>
      </c>
    </row>
    <row r="2498" spans="1:10" s="74" customFormat="1">
      <c r="A2498" s="167">
        <v>2007</v>
      </c>
      <c r="B2498" s="167" t="s">
        <v>325</v>
      </c>
      <c r="C2498" s="167">
        <v>365</v>
      </c>
      <c r="D2498" s="170">
        <v>193.65825000000001</v>
      </c>
      <c r="E2498" s="74" t="str">
        <f t="shared" si="163"/>
        <v>WEL Networks</v>
      </c>
      <c r="F2498" s="74" t="str">
        <f t="shared" si="164"/>
        <v>Waikato District</v>
      </c>
      <c r="G2498" s="74" t="str">
        <f t="shared" si="165"/>
        <v>Waikato</v>
      </c>
      <c r="I2498" s="74" t="str">
        <f t="shared" si="166"/>
        <v>Waikato</v>
      </c>
      <c r="J2498" s="74" t="str">
        <f t="shared" si="167"/>
        <v>NOTFOUND</v>
      </c>
    </row>
    <row r="2499" spans="1:10" s="74" customFormat="1">
      <c r="A2499" s="167">
        <v>2008</v>
      </c>
      <c r="B2499" s="167" t="s">
        <v>325</v>
      </c>
      <c r="C2499" s="167">
        <v>366</v>
      </c>
      <c r="D2499" s="170">
        <v>162.19720000000001</v>
      </c>
      <c r="E2499" s="74" t="str">
        <f t="shared" si="163"/>
        <v>WEL Networks</v>
      </c>
      <c r="F2499" s="74" t="str">
        <f t="shared" si="164"/>
        <v>Waikato District</v>
      </c>
      <c r="G2499" s="74" t="str">
        <f t="shared" si="165"/>
        <v>Waikato</v>
      </c>
      <c r="I2499" s="74" t="str">
        <f t="shared" si="166"/>
        <v>Waikato</v>
      </c>
      <c r="J2499" s="74" t="str">
        <f t="shared" si="167"/>
        <v>NOTFOUND</v>
      </c>
    </row>
    <row r="2500" spans="1:10" s="74" customFormat="1">
      <c r="A2500" s="167">
        <v>2009</v>
      </c>
      <c r="B2500" s="167" t="s">
        <v>325</v>
      </c>
      <c r="C2500" s="167">
        <v>365</v>
      </c>
      <c r="D2500" s="170">
        <v>131.49995000000001</v>
      </c>
      <c r="E2500" s="74" t="str">
        <f t="shared" si="163"/>
        <v>WEL Networks</v>
      </c>
      <c r="F2500" s="74" t="str">
        <f t="shared" si="164"/>
        <v>Waikato District</v>
      </c>
      <c r="G2500" s="74" t="str">
        <f t="shared" si="165"/>
        <v>Waikato</v>
      </c>
      <c r="I2500" s="74" t="str">
        <f t="shared" si="166"/>
        <v>Waikato</v>
      </c>
      <c r="J2500" s="74" t="str">
        <f t="shared" si="167"/>
        <v>NOTFOUND</v>
      </c>
    </row>
    <row r="2501" spans="1:10" s="74" customFormat="1">
      <c r="A2501" s="167">
        <v>2010</v>
      </c>
      <c r="B2501" s="167" t="s">
        <v>325</v>
      </c>
      <c r="C2501" s="167">
        <v>365</v>
      </c>
      <c r="D2501" s="170">
        <v>150.87559999999999</v>
      </c>
      <c r="E2501" s="74" t="str">
        <f t="shared" si="163"/>
        <v>WEL Networks</v>
      </c>
      <c r="F2501" s="74" t="str">
        <f t="shared" si="164"/>
        <v>Waikato District</v>
      </c>
      <c r="G2501" s="74" t="str">
        <f t="shared" si="165"/>
        <v>Waikato</v>
      </c>
      <c r="I2501" s="74" t="str">
        <f t="shared" si="166"/>
        <v>Waikato</v>
      </c>
      <c r="J2501" s="74" t="str">
        <f t="shared" si="167"/>
        <v>NOTFOUND</v>
      </c>
    </row>
    <row r="2502" spans="1:10" s="74" customFormat="1">
      <c r="A2502" s="167">
        <v>2011</v>
      </c>
      <c r="B2502" s="167" t="s">
        <v>325</v>
      </c>
      <c r="C2502" s="167">
        <v>181</v>
      </c>
      <c r="D2502" s="170">
        <v>34.819249999999997</v>
      </c>
      <c r="E2502" s="74" t="str">
        <f t="shared" si="163"/>
        <v>WEL Networks</v>
      </c>
      <c r="F2502" s="74" t="str">
        <f t="shared" si="164"/>
        <v>Waikato District</v>
      </c>
      <c r="G2502" s="74" t="str">
        <f t="shared" si="165"/>
        <v>Waikato</v>
      </c>
      <c r="I2502" s="74" t="str">
        <f t="shared" si="166"/>
        <v>Waikato</v>
      </c>
      <c r="J2502" s="74" t="str">
        <f t="shared" si="167"/>
        <v>NOTFOUND</v>
      </c>
    </row>
    <row r="2503" spans="1:10" s="74" customFormat="1">
      <c r="A2503" s="167">
        <v>2000</v>
      </c>
      <c r="B2503" s="167" t="s">
        <v>326</v>
      </c>
      <c r="C2503" s="167">
        <v>366</v>
      </c>
      <c r="D2503" s="170">
        <v>5023.1065500000004</v>
      </c>
      <c r="E2503" s="74" t="str">
        <f t="shared" si="163"/>
        <v>New Zealand Aluminium Smelters Ltd</v>
      </c>
      <c r="F2503" s="74" t="str">
        <f t="shared" si="164"/>
        <v>Invercargill City</v>
      </c>
      <c r="G2503" s="74" t="str">
        <f t="shared" si="165"/>
        <v>Otago Southland</v>
      </c>
      <c r="I2503" s="74" t="str">
        <f t="shared" si="166"/>
        <v>Southland</v>
      </c>
      <c r="J2503" s="74" t="str">
        <f t="shared" si="167"/>
        <v>NOTFOUND</v>
      </c>
    </row>
    <row r="2504" spans="1:10" s="74" customFormat="1">
      <c r="A2504" s="167">
        <v>2001</v>
      </c>
      <c r="B2504" s="167" t="s">
        <v>326</v>
      </c>
      <c r="C2504" s="167">
        <v>365</v>
      </c>
      <c r="D2504" s="170">
        <v>4944.2120999999997</v>
      </c>
      <c r="E2504" s="74" t="str">
        <f t="shared" si="163"/>
        <v>New Zealand Aluminium Smelters Ltd</v>
      </c>
      <c r="F2504" s="74" t="str">
        <f t="shared" si="164"/>
        <v>Invercargill City</v>
      </c>
      <c r="G2504" s="74" t="str">
        <f t="shared" si="165"/>
        <v>Otago Southland</v>
      </c>
      <c r="I2504" s="74" t="str">
        <f t="shared" si="166"/>
        <v>Southland</v>
      </c>
      <c r="J2504" s="74" t="str">
        <f t="shared" si="167"/>
        <v>NOTFOUND</v>
      </c>
    </row>
    <row r="2505" spans="1:10" s="74" customFormat="1">
      <c r="A2505" s="167">
        <v>2002</v>
      </c>
      <c r="B2505" s="167" t="s">
        <v>326</v>
      </c>
      <c r="C2505" s="167">
        <v>365</v>
      </c>
      <c r="D2505" s="170">
        <v>5088.1481000000003</v>
      </c>
      <c r="E2505" s="74" t="str">
        <f t="shared" si="163"/>
        <v>New Zealand Aluminium Smelters Ltd</v>
      </c>
      <c r="F2505" s="74" t="str">
        <f t="shared" si="164"/>
        <v>Invercargill City</v>
      </c>
      <c r="G2505" s="74" t="str">
        <f t="shared" si="165"/>
        <v>Otago Southland</v>
      </c>
      <c r="I2505" s="74" t="str">
        <f t="shared" si="166"/>
        <v>Southland</v>
      </c>
      <c r="J2505" s="74" t="str">
        <f t="shared" si="167"/>
        <v>NOTFOUND</v>
      </c>
    </row>
    <row r="2506" spans="1:10" s="74" customFormat="1">
      <c r="A2506" s="167">
        <v>2003</v>
      </c>
      <c r="B2506" s="167" t="s">
        <v>326</v>
      </c>
      <c r="C2506" s="167">
        <v>365</v>
      </c>
      <c r="D2506" s="170">
        <v>5049.8770000000004</v>
      </c>
      <c r="E2506" s="74" t="str">
        <f t="shared" si="163"/>
        <v>New Zealand Aluminium Smelters Ltd</v>
      </c>
      <c r="F2506" s="74" t="str">
        <f t="shared" si="164"/>
        <v>Invercargill City</v>
      </c>
      <c r="G2506" s="74" t="str">
        <f t="shared" si="165"/>
        <v>Otago Southland</v>
      </c>
      <c r="I2506" s="74" t="str">
        <f t="shared" si="166"/>
        <v>Southland</v>
      </c>
      <c r="J2506" s="74" t="str">
        <f t="shared" si="167"/>
        <v>NOTFOUND</v>
      </c>
    </row>
    <row r="2507" spans="1:10" s="74" customFormat="1">
      <c r="A2507" s="167">
        <v>2004</v>
      </c>
      <c r="B2507" s="167" t="s">
        <v>326</v>
      </c>
      <c r="C2507" s="167">
        <v>366</v>
      </c>
      <c r="D2507" s="170">
        <v>5209.9609499999997</v>
      </c>
      <c r="E2507" s="74" t="str">
        <f t="shared" si="163"/>
        <v>New Zealand Aluminium Smelters Ltd</v>
      </c>
      <c r="F2507" s="74" t="str">
        <f t="shared" si="164"/>
        <v>Invercargill City</v>
      </c>
      <c r="G2507" s="74" t="str">
        <f t="shared" si="165"/>
        <v>Otago Southland</v>
      </c>
      <c r="I2507" s="74" t="str">
        <f t="shared" si="166"/>
        <v>Southland</v>
      </c>
      <c r="J2507" s="74" t="str">
        <f t="shared" si="167"/>
        <v>NOTFOUND</v>
      </c>
    </row>
    <row r="2508" spans="1:10" s="74" customFormat="1">
      <c r="A2508" s="167">
        <v>2005</v>
      </c>
      <c r="B2508" s="167" t="s">
        <v>326</v>
      </c>
      <c r="C2508" s="167">
        <v>365</v>
      </c>
      <c r="D2508" s="170">
        <v>5233.5149499999998</v>
      </c>
      <c r="E2508" s="74" t="str">
        <f t="shared" si="163"/>
        <v>New Zealand Aluminium Smelters Ltd</v>
      </c>
      <c r="F2508" s="74" t="str">
        <f t="shared" si="164"/>
        <v>Invercargill City</v>
      </c>
      <c r="G2508" s="74" t="str">
        <f t="shared" si="165"/>
        <v>Otago Southland</v>
      </c>
      <c r="I2508" s="74" t="str">
        <f t="shared" si="166"/>
        <v>Southland</v>
      </c>
      <c r="J2508" s="74" t="str">
        <f t="shared" si="167"/>
        <v>NOTFOUND</v>
      </c>
    </row>
    <row r="2509" spans="1:10" s="74" customFormat="1">
      <c r="A2509" s="167">
        <v>2006</v>
      </c>
      <c r="B2509" s="167" t="s">
        <v>326</v>
      </c>
      <c r="C2509" s="167">
        <v>365</v>
      </c>
      <c r="D2509" s="170">
        <v>5092.9026999999996</v>
      </c>
      <c r="E2509" s="74" t="str">
        <f t="shared" si="163"/>
        <v>New Zealand Aluminium Smelters Ltd</v>
      </c>
      <c r="F2509" s="74" t="str">
        <f t="shared" si="164"/>
        <v>Invercargill City</v>
      </c>
      <c r="G2509" s="74" t="str">
        <f t="shared" si="165"/>
        <v>Otago Southland</v>
      </c>
      <c r="I2509" s="74" t="str">
        <f t="shared" si="166"/>
        <v>Southland</v>
      </c>
      <c r="J2509" s="74" t="str">
        <f t="shared" si="167"/>
        <v>NOTFOUND</v>
      </c>
    </row>
    <row r="2510" spans="1:10" s="74" customFormat="1">
      <c r="A2510" s="167">
        <v>2007</v>
      </c>
      <c r="B2510" s="167" t="s">
        <v>326</v>
      </c>
      <c r="C2510" s="167">
        <v>365</v>
      </c>
      <c r="D2510" s="170">
        <v>5321.0199499999999</v>
      </c>
      <c r="E2510" s="74" t="str">
        <f t="shared" si="163"/>
        <v>New Zealand Aluminium Smelters Ltd</v>
      </c>
      <c r="F2510" s="74" t="str">
        <f t="shared" si="164"/>
        <v>Invercargill City</v>
      </c>
      <c r="G2510" s="74" t="str">
        <f t="shared" si="165"/>
        <v>Otago Southland</v>
      </c>
      <c r="I2510" s="74" t="str">
        <f t="shared" si="166"/>
        <v>Southland</v>
      </c>
      <c r="J2510" s="74" t="str">
        <f t="shared" si="167"/>
        <v>NOTFOUND</v>
      </c>
    </row>
    <row r="2511" spans="1:10" s="74" customFormat="1">
      <c r="A2511" s="167">
        <v>2008</v>
      </c>
      <c r="B2511" s="167" t="s">
        <v>326</v>
      </c>
      <c r="C2511" s="167">
        <v>366</v>
      </c>
      <c r="D2511" s="170">
        <v>4816.1940000000004</v>
      </c>
      <c r="E2511" s="74" t="str">
        <f t="shared" si="163"/>
        <v>New Zealand Aluminium Smelters Ltd</v>
      </c>
      <c r="F2511" s="74" t="str">
        <f t="shared" si="164"/>
        <v>Invercargill City</v>
      </c>
      <c r="G2511" s="74" t="str">
        <f t="shared" si="165"/>
        <v>Otago Southland</v>
      </c>
      <c r="I2511" s="74" t="str">
        <f t="shared" si="166"/>
        <v>Southland</v>
      </c>
      <c r="J2511" s="74" t="str">
        <f t="shared" si="167"/>
        <v>NOTFOUND</v>
      </c>
    </row>
    <row r="2512" spans="1:10" s="74" customFormat="1">
      <c r="A2512" s="167">
        <v>2009</v>
      </c>
      <c r="B2512" s="167" t="s">
        <v>326</v>
      </c>
      <c r="C2512" s="167">
        <v>365</v>
      </c>
      <c r="D2512" s="170">
        <v>4226.0237999999999</v>
      </c>
      <c r="E2512" s="74" t="str">
        <f t="shared" si="163"/>
        <v>New Zealand Aluminium Smelters Ltd</v>
      </c>
      <c r="F2512" s="74" t="str">
        <f t="shared" si="164"/>
        <v>Invercargill City</v>
      </c>
      <c r="G2512" s="74" t="str">
        <f t="shared" si="165"/>
        <v>Otago Southland</v>
      </c>
      <c r="I2512" s="74" t="str">
        <f t="shared" si="166"/>
        <v>Southland</v>
      </c>
      <c r="J2512" s="74" t="str">
        <f t="shared" si="167"/>
        <v>NOTFOUND</v>
      </c>
    </row>
    <row r="2513" spans="1:10" s="74" customFormat="1">
      <c r="A2513" s="167">
        <v>2010</v>
      </c>
      <c r="B2513" s="167" t="s">
        <v>326</v>
      </c>
      <c r="C2513" s="167">
        <v>365</v>
      </c>
      <c r="D2513" s="170">
        <v>5254.4732999999997</v>
      </c>
      <c r="E2513" s="74" t="str">
        <f t="shared" si="163"/>
        <v>New Zealand Aluminium Smelters Ltd</v>
      </c>
      <c r="F2513" s="74" t="str">
        <f t="shared" si="164"/>
        <v>Invercargill City</v>
      </c>
      <c r="G2513" s="74" t="str">
        <f t="shared" si="165"/>
        <v>Otago Southland</v>
      </c>
      <c r="I2513" s="74" t="str">
        <f t="shared" si="166"/>
        <v>Southland</v>
      </c>
      <c r="J2513" s="74" t="str">
        <f t="shared" si="167"/>
        <v>NOTFOUND</v>
      </c>
    </row>
    <row r="2514" spans="1:10" s="74" customFormat="1">
      <c r="A2514" s="167">
        <v>2011</v>
      </c>
      <c r="B2514" s="167" t="s">
        <v>326</v>
      </c>
      <c r="C2514" s="167">
        <v>181</v>
      </c>
      <c r="D2514" s="170">
        <v>2660.1109999999999</v>
      </c>
      <c r="E2514" s="74" t="str">
        <f t="shared" si="163"/>
        <v>New Zealand Aluminium Smelters Ltd</v>
      </c>
      <c r="F2514" s="74" t="str">
        <f t="shared" si="164"/>
        <v>Invercargill City</v>
      </c>
      <c r="G2514" s="74" t="str">
        <f t="shared" si="165"/>
        <v>Otago Southland</v>
      </c>
      <c r="I2514" s="74" t="str">
        <f t="shared" si="166"/>
        <v>Southland</v>
      </c>
      <c r="J2514" s="74" t="str">
        <f t="shared" si="167"/>
        <v>NOTFOUND</v>
      </c>
    </row>
    <row r="2515" spans="1:10" s="74" customFormat="1">
      <c r="A2515" s="167">
        <v>2000</v>
      </c>
      <c r="B2515" s="167" t="s">
        <v>327</v>
      </c>
      <c r="C2515" s="167">
        <v>366</v>
      </c>
      <c r="D2515" s="170">
        <v>13.5326</v>
      </c>
      <c r="E2515" s="74" t="str">
        <f t="shared" si="163"/>
        <v>Alpine Energy</v>
      </c>
      <c r="F2515" s="74" t="str">
        <f t="shared" si="164"/>
        <v>Mackenzie District</v>
      </c>
      <c r="G2515" s="74" t="str">
        <f t="shared" si="165"/>
        <v>South Canterbury</v>
      </c>
      <c r="I2515" s="74" t="str">
        <f t="shared" si="166"/>
        <v>Canterbury</v>
      </c>
      <c r="J2515" s="74" t="str">
        <f t="shared" si="167"/>
        <v>Alpine Energy</v>
      </c>
    </row>
    <row r="2516" spans="1:10" s="74" customFormat="1">
      <c r="A2516" s="167">
        <v>2001</v>
      </c>
      <c r="B2516" s="167" t="s">
        <v>327</v>
      </c>
      <c r="C2516" s="167">
        <v>365</v>
      </c>
      <c r="D2516" s="170">
        <v>13.330550000000001</v>
      </c>
      <c r="E2516" s="74" t="str">
        <f t="shared" si="163"/>
        <v>Alpine Energy</v>
      </c>
      <c r="F2516" s="74" t="str">
        <f t="shared" si="164"/>
        <v>Mackenzie District</v>
      </c>
      <c r="G2516" s="74" t="str">
        <f t="shared" si="165"/>
        <v>South Canterbury</v>
      </c>
      <c r="I2516" s="74" t="str">
        <f t="shared" si="166"/>
        <v>Canterbury</v>
      </c>
      <c r="J2516" s="74" t="str">
        <f t="shared" si="167"/>
        <v>Alpine Energy</v>
      </c>
    </row>
    <row r="2517" spans="1:10" s="74" customFormat="1">
      <c r="A2517" s="167">
        <v>2002</v>
      </c>
      <c r="B2517" s="167" t="s">
        <v>327</v>
      </c>
      <c r="C2517" s="167">
        <v>365</v>
      </c>
      <c r="D2517" s="170">
        <v>13.809749999999999</v>
      </c>
      <c r="E2517" s="74" t="str">
        <f t="shared" si="163"/>
        <v>Alpine Energy</v>
      </c>
      <c r="F2517" s="74" t="str">
        <f t="shared" si="164"/>
        <v>Mackenzie District</v>
      </c>
      <c r="G2517" s="74" t="str">
        <f t="shared" si="165"/>
        <v>South Canterbury</v>
      </c>
      <c r="I2517" s="74" t="str">
        <f t="shared" si="166"/>
        <v>Canterbury</v>
      </c>
      <c r="J2517" s="74" t="str">
        <f t="shared" si="167"/>
        <v>Alpine Energy</v>
      </c>
    </row>
    <row r="2518" spans="1:10" s="74" customFormat="1">
      <c r="A2518" s="167">
        <v>2003</v>
      </c>
      <c r="B2518" s="167" t="s">
        <v>327</v>
      </c>
      <c r="C2518" s="167">
        <v>365</v>
      </c>
      <c r="D2518" s="170">
        <v>13.295</v>
      </c>
      <c r="E2518" s="74" t="str">
        <f t="shared" si="163"/>
        <v>Alpine Energy</v>
      </c>
      <c r="F2518" s="74" t="str">
        <f t="shared" si="164"/>
        <v>Mackenzie District</v>
      </c>
      <c r="G2518" s="74" t="str">
        <f t="shared" si="165"/>
        <v>South Canterbury</v>
      </c>
      <c r="I2518" s="74" t="str">
        <f t="shared" si="166"/>
        <v>Canterbury</v>
      </c>
      <c r="J2518" s="74" t="str">
        <f t="shared" si="167"/>
        <v>Alpine Energy</v>
      </c>
    </row>
    <row r="2519" spans="1:10" s="74" customFormat="1">
      <c r="A2519" s="167">
        <v>2004</v>
      </c>
      <c r="B2519" s="167" t="s">
        <v>327</v>
      </c>
      <c r="C2519" s="167">
        <v>366</v>
      </c>
      <c r="D2519" s="170">
        <v>16.185849999999999</v>
      </c>
      <c r="E2519" s="74" t="str">
        <f t="shared" si="163"/>
        <v>Alpine Energy</v>
      </c>
      <c r="F2519" s="74" t="str">
        <f t="shared" si="164"/>
        <v>Mackenzie District</v>
      </c>
      <c r="G2519" s="74" t="str">
        <f t="shared" si="165"/>
        <v>South Canterbury</v>
      </c>
      <c r="I2519" s="74" t="str">
        <f t="shared" si="166"/>
        <v>Canterbury</v>
      </c>
      <c r="J2519" s="74" t="str">
        <f t="shared" si="167"/>
        <v>Alpine Energy</v>
      </c>
    </row>
    <row r="2520" spans="1:10" s="74" customFormat="1">
      <c r="A2520" s="167">
        <v>2005</v>
      </c>
      <c r="B2520" s="167" t="s">
        <v>327</v>
      </c>
      <c r="C2520" s="167">
        <v>365</v>
      </c>
      <c r="D2520" s="170">
        <v>16.042100000000001</v>
      </c>
      <c r="E2520" s="74" t="str">
        <f t="shared" si="163"/>
        <v>Alpine Energy</v>
      </c>
      <c r="F2520" s="74" t="str">
        <f t="shared" si="164"/>
        <v>Mackenzie District</v>
      </c>
      <c r="G2520" s="74" t="str">
        <f t="shared" si="165"/>
        <v>South Canterbury</v>
      </c>
      <c r="I2520" s="74" t="str">
        <f t="shared" si="166"/>
        <v>Canterbury</v>
      </c>
      <c r="J2520" s="74" t="str">
        <f t="shared" si="167"/>
        <v>Alpine Energy</v>
      </c>
    </row>
    <row r="2521" spans="1:10" s="74" customFormat="1">
      <c r="A2521" s="167">
        <v>2006</v>
      </c>
      <c r="B2521" s="167" t="s">
        <v>327</v>
      </c>
      <c r="C2521" s="167">
        <v>365</v>
      </c>
      <c r="D2521" s="170">
        <v>16.86835</v>
      </c>
      <c r="E2521" s="74" t="str">
        <f t="shared" si="163"/>
        <v>Alpine Energy</v>
      </c>
      <c r="F2521" s="74" t="str">
        <f t="shared" si="164"/>
        <v>Mackenzie District</v>
      </c>
      <c r="G2521" s="74" t="str">
        <f t="shared" si="165"/>
        <v>South Canterbury</v>
      </c>
      <c r="I2521" s="74" t="str">
        <f t="shared" si="166"/>
        <v>Canterbury</v>
      </c>
      <c r="J2521" s="74" t="str">
        <f t="shared" si="167"/>
        <v>Alpine Energy</v>
      </c>
    </row>
    <row r="2522" spans="1:10" s="74" customFormat="1">
      <c r="A2522" s="167">
        <v>2007</v>
      </c>
      <c r="B2522" s="167" t="s">
        <v>327</v>
      </c>
      <c r="C2522" s="167">
        <v>365</v>
      </c>
      <c r="D2522" s="170">
        <v>16.843050000000002</v>
      </c>
      <c r="E2522" s="74" t="str">
        <f t="shared" si="163"/>
        <v>Alpine Energy</v>
      </c>
      <c r="F2522" s="74" t="str">
        <f t="shared" si="164"/>
        <v>Mackenzie District</v>
      </c>
      <c r="G2522" s="74" t="str">
        <f t="shared" si="165"/>
        <v>South Canterbury</v>
      </c>
      <c r="I2522" s="74" t="str">
        <f t="shared" si="166"/>
        <v>Canterbury</v>
      </c>
      <c r="J2522" s="74" t="str">
        <f t="shared" si="167"/>
        <v>Alpine Energy</v>
      </c>
    </row>
    <row r="2523" spans="1:10" s="74" customFormat="1">
      <c r="A2523" s="167">
        <v>2008</v>
      </c>
      <c r="B2523" s="167" t="s">
        <v>327</v>
      </c>
      <c r="C2523" s="167">
        <v>366</v>
      </c>
      <c r="D2523" s="170">
        <v>17.31625</v>
      </c>
      <c r="E2523" s="74" t="str">
        <f t="shared" ref="E2523:E2586" si="168">IF(ISNA(VLOOKUP(B2523,$A$338:$D$525,4,FALSE)),"NOTFOUND",VLOOKUP(B2523,$A$338:$D$525,4,FALSE))</f>
        <v>Alpine Energy</v>
      </c>
      <c r="F2523" s="74" t="str">
        <f t="shared" si="164"/>
        <v>Mackenzie District</v>
      </c>
      <c r="G2523" s="74" t="str">
        <f t="shared" si="165"/>
        <v>South Canterbury</v>
      </c>
      <c r="I2523" s="74" t="str">
        <f t="shared" si="166"/>
        <v>Canterbury</v>
      </c>
      <c r="J2523" s="74" t="str">
        <f t="shared" si="167"/>
        <v>Alpine Energy</v>
      </c>
    </row>
    <row r="2524" spans="1:10" s="74" customFormat="1">
      <c r="A2524" s="167">
        <v>2009</v>
      </c>
      <c r="B2524" s="167" t="s">
        <v>327</v>
      </c>
      <c r="C2524" s="167">
        <v>365</v>
      </c>
      <c r="D2524" s="170">
        <v>23.63325</v>
      </c>
      <c r="E2524" s="74" t="str">
        <f t="shared" si="168"/>
        <v>Alpine Energy</v>
      </c>
      <c r="F2524" s="74" t="str">
        <f t="shared" si="164"/>
        <v>Mackenzie District</v>
      </c>
      <c r="G2524" s="74" t="str">
        <f t="shared" si="165"/>
        <v>South Canterbury</v>
      </c>
      <c r="I2524" s="74" t="str">
        <f t="shared" si="166"/>
        <v>Canterbury</v>
      </c>
      <c r="J2524" s="74" t="str">
        <f t="shared" si="167"/>
        <v>Alpine Energy</v>
      </c>
    </row>
    <row r="2525" spans="1:10" s="74" customFormat="1">
      <c r="A2525" s="167">
        <v>2010</v>
      </c>
      <c r="B2525" s="167" t="s">
        <v>327</v>
      </c>
      <c r="C2525" s="167">
        <v>365</v>
      </c>
      <c r="D2525" s="170">
        <v>22.001850000000001</v>
      </c>
      <c r="E2525" s="74" t="str">
        <f t="shared" si="168"/>
        <v>Alpine Energy</v>
      </c>
      <c r="F2525" s="74" t="str">
        <f t="shared" si="164"/>
        <v>Mackenzie District</v>
      </c>
      <c r="G2525" s="74" t="str">
        <f t="shared" si="165"/>
        <v>South Canterbury</v>
      </c>
      <c r="I2525" s="74" t="str">
        <f t="shared" si="166"/>
        <v>Canterbury</v>
      </c>
      <c r="J2525" s="74" t="str">
        <f t="shared" si="167"/>
        <v>Alpine Energy</v>
      </c>
    </row>
    <row r="2526" spans="1:10" s="74" customFormat="1">
      <c r="A2526" s="167">
        <v>2011</v>
      </c>
      <c r="B2526" s="167" t="s">
        <v>327</v>
      </c>
      <c r="C2526" s="167">
        <v>181</v>
      </c>
      <c r="D2526" s="170">
        <v>10.3979</v>
      </c>
      <c r="E2526" s="74" t="str">
        <f t="shared" si="168"/>
        <v>Alpine Energy</v>
      </c>
      <c r="F2526" s="74" t="str">
        <f t="shared" si="164"/>
        <v>Mackenzie District</v>
      </c>
      <c r="G2526" s="74" t="str">
        <f t="shared" si="165"/>
        <v>South Canterbury</v>
      </c>
      <c r="I2526" s="74" t="str">
        <f t="shared" si="166"/>
        <v>Canterbury</v>
      </c>
      <c r="J2526" s="74" t="str">
        <f t="shared" si="167"/>
        <v>Alpine Energy</v>
      </c>
    </row>
    <row r="2527" spans="1:10" s="74" customFormat="1">
      <c r="A2527" s="167">
        <v>2000</v>
      </c>
      <c r="B2527" s="167" t="s">
        <v>328</v>
      </c>
      <c r="C2527" s="167">
        <v>366</v>
      </c>
      <c r="D2527" s="170">
        <v>127.89879999999999</v>
      </c>
      <c r="E2527" s="74" t="str">
        <f t="shared" si="168"/>
        <v>Wellington Electricity Lines Limited</v>
      </c>
      <c r="F2527" s="74" t="str">
        <f t="shared" si="164"/>
        <v>Upper Hutt City</v>
      </c>
      <c r="G2527" s="74" t="str">
        <f t="shared" si="165"/>
        <v>Wellington</v>
      </c>
      <c r="I2527" s="74" t="str">
        <f t="shared" si="166"/>
        <v>Wellington</v>
      </c>
      <c r="J2527" s="74" t="str">
        <f t="shared" si="167"/>
        <v>Wellington Electricity</v>
      </c>
    </row>
    <row r="2528" spans="1:10" s="74" customFormat="1">
      <c r="A2528" s="167">
        <v>2001</v>
      </c>
      <c r="B2528" s="167" t="s">
        <v>328</v>
      </c>
      <c r="C2528" s="167">
        <v>365</v>
      </c>
      <c r="D2528" s="170">
        <v>128.50880000000001</v>
      </c>
      <c r="E2528" s="74" t="str">
        <f t="shared" si="168"/>
        <v>Wellington Electricity Lines Limited</v>
      </c>
      <c r="F2528" s="74" t="str">
        <f t="shared" si="164"/>
        <v>Upper Hutt City</v>
      </c>
      <c r="G2528" s="74" t="str">
        <f t="shared" si="165"/>
        <v>Wellington</v>
      </c>
      <c r="I2528" s="74" t="str">
        <f t="shared" si="166"/>
        <v>Wellington</v>
      </c>
      <c r="J2528" s="74" t="str">
        <f t="shared" si="167"/>
        <v>Wellington Electricity</v>
      </c>
    </row>
    <row r="2529" spans="1:10" s="74" customFormat="1">
      <c r="A2529" s="167">
        <v>2002</v>
      </c>
      <c r="B2529" s="167" t="s">
        <v>328</v>
      </c>
      <c r="C2529" s="167">
        <v>365</v>
      </c>
      <c r="D2529" s="170">
        <v>135.23204999999999</v>
      </c>
      <c r="E2529" s="74" t="str">
        <f t="shared" si="168"/>
        <v>Wellington Electricity Lines Limited</v>
      </c>
      <c r="F2529" s="74" t="str">
        <f t="shared" si="164"/>
        <v>Upper Hutt City</v>
      </c>
      <c r="G2529" s="74" t="str">
        <f t="shared" si="165"/>
        <v>Wellington</v>
      </c>
      <c r="I2529" s="74" t="str">
        <f t="shared" si="166"/>
        <v>Wellington</v>
      </c>
      <c r="J2529" s="74" t="str">
        <f t="shared" si="167"/>
        <v>Wellington Electricity</v>
      </c>
    </row>
    <row r="2530" spans="1:10" s="74" customFormat="1">
      <c r="A2530" s="167">
        <v>2003</v>
      </c>
      <c r="B2530" s="167" t="s">
        <v>328</v>
      </c>
      <c r="C2530" s="167">
        <v>365</v>
      </c>
      <c r="D2530" s="170">
        <v>137.25475</v>
      </c>
      <c r="E2530" s="74" t="str">
        <f t="shared" si="168"/>
        <v>Wellington Electricity Lines Limited</v>
      </c>
      <c r="F2530" s="74" t="str">
        <f t="shared" si="164"/>
        <v>Upper Hutt City</v>
      </c>
      <c r="G2530" s="74" t="str">
        <f t="shared" si="165"/>
        <v>Wellington</v>
      </c>
      <c r="I2530" s="74" t="str">
        <f t="shared" si="166"/>
        <v>Wellington</v>
      </c>
      <c r="J2530" s="74" t="str">
        <f t="shared" si="167"/>
        <v>Wellington Electricity</v>
      </c>
    </row>
    <row r="2531" spans="1:10" s="74" customFormat="1">
      <c r="A2531" s="167">
        <v>2004</v>
      </c>
      <c r="B2531" s="167" t="s">
        <v>328</v>
      </c>
      <c r="C2531" s="167">
        <v>366</v>
      </c>
      <c r="D2531" s="170">
        <v>145.6174</v>
      </c>
      <c r="E2531" s="74" t="str">
        <f t="shared" si="168"/>
        <v>Wellington Electricity Lines Limited</v>
      </c>
      <c r="F2531" s="74" t="str">
        <f t="shared" si="164"/>
        <v>Upper Hutt City</v>
      </c>
      <c r="G2531" s="74" t="str">
        <f t="shared" si="165"/>
        <v>Wellington</v>
      </c>
      <c r="I2531" s="74" t="str">
        <f t="shared" si="166"/>
        <v>Wellington</v>
      </c>
      <c r="J2531" s="74" t="str">
        <f t="shared" si="167"/>
        <v>Wellington Electricity</v>
      </c>
    </row>
    <row r="2532" spans="1:10" s="74" customFormat="1">
      <c r="A2532" s="167">
        <v>2005</v>
      </c>
      <c r="B2532" s="167" t="s">
        <v>328</v>
      </c>
      <c r="C2532" s="167">
        <v>365</v>
      </c>
      <c r="D2532" s="170">
        <v>143.38495</v>
      </c>
      <c r="E2532" s="74" t="str">
        <f t="shared" si="168"/>
        <v>Wellington Electricity Lines Limited</v>
      </c>
      <c r="F2532" s="74" t="str">
        <f t="shared" si="164"/>
        <v>Upper Hutt City</v>
      </c>
      <c r="G2532" s="74" t="str">
        <f t="shared" si="165"/>
        <v>Wellington</v>
      </c>
      <c r="I2532" s="74" t="str">
        <f t="shared" si="166"/>
        <v>Wellington</v>
      </c>
      <c r="J2532" s="74" t="str">
        <f t="shared" si="167"/>
        <v>Wellington Electricity</v>
      </c>
    </row>
    <row r="2533" spans="1:10" s="74" customFormat="1">
      <c r="A2533" s="167">
        <v>2006</v>
      </c>
      <c r="B2533" s="167" t="s">
        <v>328</v>
      </c>
      <c r="C2533" s="167">
        <v>365</v>
      </c>
      <c r="D2533" s="170">
        <v>147.75665000000001</v>
      </c>
      <c r="E2533" s="74" t="str">
        <f t="shared" si="168"/>
        <v>Wellington Electricity Lines Limited</v>
      </c>
      <c r="F2533" s="74" t="str">
        <f t="shared" si="164"/>
        <v>Upper Hutt City</v>
      </c>
      <c r="G2533" s="74" t="str">
        <f t="shared" si="165"/>
        <v>Wellington</v>
      </c>
      <c r="I2533" s="74" t="str">
        <f t="shared" si="166"/>
        <v>Wellington</v>
      </c>
      <c r="J2533" s="74" t="str">
        <f t="shared" si="167"/>
        <v>Wellington Electricity</v>
      </c>
    </row>
    <row r="2534" spans="1:10" s="74" customFormat="1">
      <c r="A2534" s="167">
        <v>2007</v>
      </c>
      <c r="B2534" s="167" t="s">
        <v>328</v>
      </c>
      <c r="C2534" s="167">
        <v>365</v>
      </c>
      <c r="D2534" s="170">
        <v>128.27805000000001</v>
      </c>
      <c r="E2534" s="74" t="str">
        <f t="shared" si="168"/>
        <v>Wellington Electricity Lines Limited</v>
      </c>
      <c r="F2534" s="74" t="str">
        <f t="shared" si="164"/>
        <v>Upper Hutt City</v>
      </c>
      <c r="G2534" s="74" t="str">
        <f t="shared" si="165"/>
        <v>Wellington</v>
      </c>
      <c r="I2534" s="74" t="str">
        <f t="shared" si="166"/>
        <v>Wellington</v>
      </c>
      <c r="J2534" s="74" t="str">
        <f t="shared" si="167"/>
        <v>Wellington Electricity</v>
      </c>
    </row>
    <row r="2535" spans="1:10" s="74" customFormat="1">
      <c r="A2535" s="167">
        <v>2008</v>
      </c>
      <c r="B2535" s="167" t="s">
        <v>328</v>
      </c>
      <c r="C2535" s="167">
        <v>366</v>
      </c>
      <c r="D2535" s="170">
        <v>137.34115</v>
      </c>
      <c r="E2535" s="74" t="str">
        <f t="shared" si="168"/>
        <v>Wellington Electricity Lines Limited</v>
      </c>
      <c r="F2535" s="74" t="str">
        <f t="shared" si="164"/>
        <v>Upper Hutt City</v>
      </c>
      <c r="G2535" s="74" t="str">
        <f t="shared" si="165"/>
        <v>Wellington</v>
      </c>
      <c r="I2535" s="74" t="str">
        <f t="shared" si="166"/>
        <v>Wellington</v>
      </c>
      <c r="J2535" s="74" t="str">
        <f t="shared" si="167"/>
        <v>Wellington Electricity</v>
      </c>
    </row>
    <row r="2536" spans="1:10" s="74" customFormat="1">
      <c r="A2536" s="167">
        <v>2009</v>
      </c>
      <c r="B2536" s="167" t="s">
        <v>328</v>
      </c>
      <c r="C2536" s="167">
        <v>365</v>
      </c>
      <c r="D2536" s="170">
        <v>140.8013</v>
      </c>
      <c r="E2536" s="74" t="str">
        <f t="shared" si="168"/>
        <v>Wellington Electricity Lines Limited</v>
      </c>
      <c r="F2536" s="74" t="str">
        <f t="shared" ref="F2536:F2599" si="169">IF(ISNA(VLOOKUP(B2536,$A$338:$D$525,2,FALSE)),"NOTFOUND",VLOOKUP(B2536,$A$338:$D$525,2,FALSE))</f>
        <v>Upper Hutt City</v>
      </c>
      <c r="G2536" s="74" t="str">
        <f t="shared" ref="G2536:G2599" si="170">IF(ISNA(VLOOKUP(B2536,$A$338:$D$525,3,FALSE)),"NOTFOUND",VLOOKUP(B2536,$A$338:$D$525,3,FALSE))</f>
        <v>Wellington</v>
      </c>
      <c r="I2536" s="74" t="str">
        <f t="shared" ref="I2536:I2599" si="171">IF(ISNA(VLOOKUP(B2536,$A$338:$E$525,5,FALSE)),"NOTFOUND",(VLOOKUP(B2536,$A$338:$E$525,5,FALSE)))</f>
        <v>Wellington</v>
      </c>
      <c r="J2536" s="74" t="str">
        <f t="shared" ref="J2536:J2599" si="172">IF(ISNA(VLOOKUP(E2536,$A$528:$B$545,2,FALSE)),"NOTFOUND",VLOOKUP(E2536,$A$528:$B$545,2,FALSE))</f>
        <v>Wellington Electricity</v>
      </c>
    </row>
    <row r="2537" spans="1:10" s="74" customFormat="1">
      <c r="A2537" s="167">
        <v>2010</v>
      </c>
      <c r="B2537" s="167" t="s">
        <v>328</v>
      </c>
      <c r="C2537" s="167">
        <v>365</v>
      </c>
      <c r="D2537" s="170">
        <v>137.53200000000001</v>
      </c>
      <c r="E2537" s="74" t="str">
        <f t="shared" si="168"/>
        <v>Wellington Electricity Lines Limited</v>
      </c>
      <c r="F2537" s="74" t="str">
        <f t="shared" si="169"/>
        <v>Upper Hutt City</v>
      </c>
      <c r="G2537" s="74" t="str">
        <f t="shared" si="170"/>
        <v>Wellington</v>
      </c>
      <c r="I2537" s="74" t="str">
        <f t="shared" si="171"/>
        <v>Wellington</v>
      </c>
      <c r="J2537" s="74" t="str">
        <f t="shared" si="172"/>
        <v>Wellington Electricity</v>
      </c>
    </row>
    <row r="2538" spans="1:10" s="74" customFormat="1">
      <c r="A2538" s="167">
        <v>2011</v>
      </c>
      <c r="B2538" s="167" t="s">
        <v>328</v>
      </c>
      <c r="C2538" s="167">
        <v>181</v>
      </c>
      <c r="D2538" s="170">
        <v>63.881349999999998</v>
      </c>
      <c r="E2538" s="74" t="str">
        <f t="shared" si="168"/>
        <v>Wellington Electricity Lines Limited</v>
      </c>
      <c r="F2538" s="74" t="str">
        <f t="shared" si="169"/>
        <v>Upper Hutt City</v>
      </c>
      <c r="G2538" s="74" t="str">
        <f t="shared" si="170"/>
        <v>Wellington</v>
      </c>
      <c r="I2538" s="74" t="str">
        <f t="shared" si="171"/>
        <v>Wellington</v>
      </c>
      <c r="J2538" s="74" t="str">
        <f t="shared" si="172"/>
        <v>Wellington Electricity</v>
      </c>
    </row>
    <row r="2539" spans="1:10" s="74" customFormat="1">
      <c r="A2539" s="167">
        <v>2000</v>
      </c>
      <c r="B2539" s="167" t="s">
        <v>329</v>
      </c>
      <c r="C2539" s="167">
        <v>366</v>
      </c>
      <c r="D2539" s="170">
        <v>40.417499999999997</v>
      </c>
      <c r="E2539" s="74" t="str">
        <f t="shared" si="168"/>
        <v>Horizon Energy Distribution Limited</v>
      </c>
      <c r="F2539" s="74" t="str">
        <f t="shared" si="169"/>
        <v>Opotiki District</v>
      </c>
      <c r="G2539" s="74" t="str">
        <f t="shared" si="170"/>
        <v>BOP</v>
      </c>
      <c r="I2539" s="74" t="str">
        <f t="shared" si="171"/>
        <v>Bay of Plenty</v>
      </c>
      <c r="J2539" s="74" t="str">
        <f t="shared" si="172"/>
        <v xml:space="preserve">Horizon Energy </v>
      </c>
    </row>
    <row r="2540" spans="1:10" s="74" customFormat="1">
      <c r="A2540" s="167">
        <v>2001</v>
      </c>
      <c r="B2540" s="167" t="s">
        <v>329</v>
      </c>
      <c r="C2540" s="167">
        <v>365</v>
      </c>
      <c r="D2540" s="170">
        <v>40.314999999999998</v>
      </c>
      <c r="E2540" s="74" t="str">
        <f t="shared" si="168"/>
        <v>Horizon Energy Distribution Limited</v>
      </c>
      <c r="F2540" s="74" t="str">
        <f t="shared" si="169"/>
        <v>Opotiki District</v>
      </c>
      <c r="G2540" s="74" t="str">
        <f t="shared" si="170"/>
        <v>BOP</v>
      </c>
      <c r="I2540" s="74" t="str">
        <f t="shared" si="171"/>
        <v>Bay of Plenty</v>
      </c>
      <c r="J2540" s="74" t="str">
        <f t="shared" si="172"/>
        <v xml:space="preserve">Horizon Energy </v>
      </c>
    </row>
    <row r="2541" spans="1:10" s="74" customFormat="1">
      <c r="A2541" s="167">
        <v>2002</v>
      </c>
      <c r="B2541" s="167" t="s">
        <v>329</v>
      </c>
      <c r="C2541" s="167">
        <v>365</v>
      </c>
      <c r="D2541" s="170">
        <v>39.86</v>
      </c>
      <c r="E2541" s="74" t="str">
        <f t="shared" si="168"/>
        <v>Horizon Energy Distribution Limited</v>
      </c>
      <c r="F2541" s="74" t="str">
        <f t="shared" si="169"/>
        <v>Opotiki District</v>
      </c>
      <c r="G2541" s="74" t="str">
        <f t="shared" si="170"/>
        <v>BOP</v>
      </c>
      <c r="I2541" s="74" t="str">
        <f t="shared" si="171"/>
        <v>Bay of Plenty</v>
      </c>
      <c r="J2541" s="74" t="str">
        <f t="shared" si="172"/>
        <v xml:space="preserve">Horizon Energy </v>
      </c>
    </row>
    <row r="2542" spans="1:10" s="74" customFormat="1">
      <c r="A2542" s="167">
        <v>2003</v>
      </c>
      <c r="B2542" s="167" t="s">
        <v>329</v>
      </c>
      <c r="C2542" s="167">
        <v>365</v>
      </c>
      <c r="D2542" s="170">
        <v>39.344149999999999</v>
      </c>
      <c r="E2542" s="74" t="str">
        <f t="shared" si="168"/>
        <v>Horizon Energy Distribution Limited</v>
      </c>
      <c r="F2542" s="74" t="str">
        <f t="shared" si="169"/>
        <v>Opotiki District</v>
      </c>
      <c r="G2542" s="74" t="str">
        <f t="shared" si="170"/>
        <v>BOP</v>
      </c>
      <c r="I2542" s="74" t="str">
        <f t="shared" si="171"/>
        <v>Bay of Plenty</v>
      </c>
      <c r="J2542" s="74" t="str">
        <f t="shared" si="172"/>
        <v xml:space="preserve">Horizon Energy </v>
      </c>
    </row>
    <row r="2543" spans="1:10" s="74" customFormat="1">
      <c r="A2543" s="167">
        <v>2004</v>
      </c>
      <c r="B2543" s="167" t="s">
        <v>329</v>
      </c>
      <c r="C2543" s="167">
        <v>366</v>
      </c>
      <c r="D2543" s="170">
        <v>40.965600000000002</v>
      </c>
      <c r="E2543" s="74" t="str">
        <f t="shared" si="168"/>
        <v>Horizon Energy Distribution Limited</v>
      </c>
      <c r="F2543" s="74" t="str">
        <f t="shared" si="169"/>
        <v>Opotiki District</v>
      </c>
      <c r="G2543" s="74" t="str">
        <f t="shared" si="170"/>
        <v>BOP</v>
      </c>
      <c r="I2543" s="74" t="str">
        <f t="shared" si="171"/>
        <v>Bay of Plenty</v>
      </c>
      <c r="J2543" s="74" t="str">
        <f t="shared" si="172"/>
        <v xml:space="preserve">Horizon Energy </v>
      </c>
    </row>
    <row r="2544" spans="1:10" s="74" customFormat="1">
      <c r="A2544" s="167">
        <v>2005</v>
      </c>
      <c r="B2544" s="167" t="s">
        <v>329</v>
      </c>
      <c r="C2544" s="167">
        <v>365</v>
      </c>
      <c r="D2544" s="170">
        <v>40.956899999999997</v>
      </c>
      <c r="E2544" s="74" t="str">
        <f t="shared" si="168"/>
        <v>Horizon Energy Distribution Limited</v>
      </c>
      <c r="F2544" s="74" t="str">
        <f t="shared" si="169"/>
        <v>Opotiki District</v>
      </c>
      <c r="G2544" s="74" t="str">
        <f t="shared" si="170"/>
        <v>BOP</v>
      </c>
      <c r="I2544" s="74" t="str">
        <f t="shared" si="171"/>
        <v>Bay of Plenty</v>
      </c>
      <c r="J2544" s="74" t="str">
        <f t="shared" si="172"/>
        <v xml:space="preserve">Horizon Energy </v>
      </c>
    </row>
    <row r="2545" spans="1:10" s="74" customFormat="1">
      <c r="A2545" s="167">
        <v>2006</v>
      </c>
      <c r="B2545" s="167" t="s">
        <v>329</v>
      </c>
      <c r="C2545" s="167">
        <v>365</v>
      </c>
      <c r="D2545" s="170">
        <v>41.569400000000002</v>
      </c>
      <c r="E2545" s="74" t="str">
        <f t="shared" si="168"/>
        <v>Horizon Energy Distribution Limited</v>
      </c>
      <c r="F2545" s="74" t="str">
        <f t="shared" si="169"/>
        <v>Opotiki District</v>
      </c>
      <c r="G2545" s="74" t="str">
        <f t="shared" si="170"/>
        <v>BOP</v>
      </c>
      <c r="I2545" s="74" t="str">
        <f t="shared" si="171"/>
        <v>Bay of Plenty</v>
      </c>
      <c r="J2545" s="74" t="str">
        <f t="shared" si="172"/>
        <v xml:space="preserve">Horizon Energy </v>
      </c>
    </row>
    <row r="2546" spans="1:10" s="74" customFormat="1">
      <c r="A2546" s="167">
        <v>2007</v>
      </c>
      <c r="B2546" s="167" t="s">
        <v>329</v>
      </c>
      <c r="C2546" s="167">
        <v>365</v>
      </c>
      <c r="D2546" s="170">
        <v>42.246250000000003</v>
      </c>
      <c r="E2546" s="74" t="str">
        <f t="shared" si="168"/>
        <v>Horizon Energy Distribution Limited</v>
      </c>
      <c r="F2546" s="74" t="str">
        <f t="shared" si="169"/>
        <v>Opotiki District</v>
      </c>
      <c r="G2546" s="74" t="str">
        <f t="shared" si="170"/>
        <v>BOP</v>
      </c>
      <c r="I2546" s="74" t="str">
        <f t="shared" si="171"/>
        <v>Bay of Plenty</v>
      </c>
      <c r="J2546" s="74" t="str">
        <f t="shared" si="172"/>
        <v xml:space="preserve">Horizon Energy </v>
      </c>
    </row>
    <row r="2547" spans="1:10" s="74" customFormat="1">
      <c r="A2547" s="167">
        <v>2008</v>
      </c>
      <c r="B2547" s="167" t="s">
        <v>329</v>
      </c>
      <c r="C2547" s="167">
        <v>366</v>
      </c>
      <c r="D2547" s="170">
        <v>43.5764</v>
      </c>
      <c r="E2547" s="74" t="str">
        <f t="shared" si="168"/>
        <v>Horizon Energy Distribution Limited</v>
      </c>
      <c r="F2547" s="74" t="str">
        <f t="shared" si="169"/>
        <v>Opotiki District</v>
      </c>
      <c r="G2547" s="74" t="str">
        <f t="shared" si="170"/>
        <v>BOP</v>
      </c>
      <c r="I2547" s="74" t="str">
        <f t="shared" si="171"/>
        <v>Bay of Plenty</v>
      </c>
      <c r="J2547" s="74" t="str">
        <f t="shared" si="172"/>
        <v xml:space="preserve">Horizon Energy </v>
      </c>
    </row>
    <row r="2548" spans="1:10" s="74" customFormat="1">
      <c r="A2548" s="167">
        <v>2009</v>
      </c>
      <c r="B2548" s="167" t="s">
        <v>329</v>
      </c>
      <c r="C2548" s="167">
        <v>365</v>
      </c>
      <c r="D2548" s="170">
        <v>44.483449999999998</v>
      </c>
      <c r="E2548" s="74" t="str">
        <f t="shared" si="168"/>
        <v>Horizon Energy Distribution Limited</v>
      </c>
      <c r="F2548" s="74" t="str">
        <f t="shared" si="169"/>
        <v>Opotiki District</v>
      </c>
      <c r="G2548" s="74" t="str">
        <f t="shared" si="170"/>
        <v>BOP</v>
      </c>
      <c r="I2548" s="74" t="str">
        <f t="shared" si="171"/>
        <v>Bay of Plenty</v>
      </c>
      <c r="J2548" s="74" t="str">
        <f t="shared" si="172"/>
        <v xml:space="preserve">Horizon Energy </v>
      </c>
    </row>
    <row r="2549" spans="1:10" s="74" customFormat="1">
      <c r="A2549" s="167">
        <v>2010</v>
      </c>
      <c r="B2549" s="167" t="s">
        <v>329</v>
      </c>
      <c r="C2549" s="167">
        <v>365</v>
      </c>
      <c r="D2549" s="170">
        <v>44.725949999999997</v>
      </c>
      <c r="E2549" s="74" t="str">
        <f t="shared" si="168"/>
        <v>Horizon Energy Distribution Limited</v>
      </c>
      <c r="F2549" s="74" t="str">
        <f t="shared" si="169"/>
        <v>Opotiki District</v>
      </c>
      <c r="G2549" s="74" t="str">
        <f t="shared" si="170"/>
        <v>BOP</v>
      </c>
      <c r="I2549" s="74" t="str">
        <f t="shared" si="171"/>
        <v>Bay of Plenty</v>
      </c>
      <c r="J2549" s="74" t="str">
        <f t="shared" si="172"/>
        <v xml:space="preserve">Horizon Energy </v>
      </c>
    </row>
    <row r="2550" spans="1:10" s="74" customFormat="1">
      <c r="A2550" s="167">
        <v>2011</v>
      </c>
      <c r="B2550" s="167" t="s">
        <v>329</v>
      </c>
      <c r="C2550" s="167">
        <v>181</v>
      </c>
      <c r="D2550" s="170">
        <v>21.81955</v>
      </c>
      <c r="E2550" s="74" t="str">
        <f t="shared" si="168"/>
        <v>Horizon Energy Distribution Limited</v>
      </c>
      <c r="F2550" s="74" t="str">
        <f t="shared" si="169"/>
        <v>Opotiki District</v>
      </c>
      <c r="G2550" s="74" t="str">
        <f t="shared" si="170"/>
        <v>BOP</v>
      </c>
      <c r="I2550" s="74" t="str">
        <f t="shared" si="171"/>
        <v>Bay of Plenty</v>
      </c>
      <c r="J2550" s="74" t="str">
        <f t="shared" si="172"/>
        <v xml:space="preserve">Horizon Energy </v>
      </c>
    </row>
    <row r="2551" spans="1:10" s="74" customFormat="1">
      <c r="A2551" s="167">
        <v>2000</v>
      </c>
      <c r="B2551" s="167" t="s">
        <v>330</v>
      </c>
      <c r="C2551" s="167">
        <v>366</v>
      </c>
      <c r="D2551" s="170">
        <v>14.9999</v>
      </c>
      <c r="E2551" s="74" t="str">
        <f t="shared" si="168"/>
        <v>Scanpower Ltd</v>
      </c>
      <c r="F2551" s="74" t="str">
        <f t="shared" si="169"/>
        <v>Tararua District</v>
      </c>
      <c r="G2551" s="74" t="str">
        <f t="shared" si="170"/>
        <v>Central</v>
      </c>
      <c r="I2551" s="74" t="str">
        <f t="shared" si="171"/>
        <v>Manawatu-Wanganui</v>
      </c>
      <c r="J2551" s="74" t="str">
        <f t="shared" si="172"/>
        <v>NOTFOUND</v>
      </c>
    </row>
    <row r="2552" spans="1:10" s="74" customFormat="1">
      <c r="A2552" s="167">
        <v>2001</v>
      </c>
      <c r="B2552" s="167" t="s">
        <v>330</v>
      </c>
      <c r="C2552" s="167">
        <v>365</v>
      </c>
      <c r="D2552" s="170">
        <v>15.03135</v>
      </c>
      <c r="E2552" s="74" t="str">
        <f t="shared" si="168"/>
        <v>Scanpower Ltd</v>
      </c>
      <c r="F2552" s="74" t="str">
        <f t="shared" si="169"/>
        <v>Tararua District</v>
      </c>
      <c r="G2552" s="74" t="str">
        <f t="shared" si="170"/>
        <v>Central</v>
      </c>
      <c r="I2552" s="74" t="str">
        <f t="shared" si="171"/>
        <v>Manawatu-Wanganui</v>
      </c>
      <c r="J2552" s="74" t="str">
        <f t="shared" si="172"/>
        <v>NOTFOUND</v>
      </c>
    </row>
    <row r="2553" spans="1:10" s="74" customFormat="1">
      <c r="A2553" s="167">
        <v>2002</v>
      </c>
      <c r="B2553" s="167" t="s">
        <v>330</v>
      </c>
      <c r="C2553" s="167">
        <v>365</v>
      </c>
      <c r="D2553" s="170">
        <v>15.359500000000001</v>
      </c>
      <c r="E2553" s="74" t="str">
        <f t="shared" si="168"/>
        <v>Scanpower Ltd</v>
      </c>
      <c r="F2553" s="74" t="str">
        <f t="shared" si="169"/>
        <v>Tararua District</v>
      </c>
      <c r="G2553" s="74" t="str">
        <f t="shared" si="170"/>
        <v>Central</v>
      </c>
      <c r="I2553" s="74" t="str">
        <f t="shared" si="171"/>
        <v>Manawatu-Wanganui</v>
      </c>
      <c r="J2553" s="74" t="str">
        <f t="shared" si="172"/>
        <v>NOTFOUND</v>
      </c>
    </row>
    <row r="2554" spans="1:10" s="74" customFormat="1">
      <c r="A2554" s="167">
        <v>2003</v>
      </c>
      <c r="B2554" s="167" t="s">
        <v>330</v>
      </c>
      <c r="C2554" s="167">
        <v>365</v>
      </c>
      <c r="D2554" s="170">
        <v>15.084949999999999</v>
      </c>
      <c r="E2554" s="74" t="str">
        <f t="shared" si="168"/>
        <v>Scanpower Ltd</v>
      </c>
      <c r="F2554" s="74" t="str">
        <f t="shared" si="169"/>
        <v>Tararua District</v>
      </c>
      <c r="G2554" s="74" t="str">
        <f t="shared" si="170"/>
        <v>Central</v>
      </c>
      <c r="I2554" s="74" t="str">
        <f t="shared" si="171"/>
        <v>Manawatu-Wanganui</v>
      </c>
      <c r="J2554" s="74" t="str">
        <f t="shared" si="172"/>
        <v>NOTFOUND</v>
      </c>
    </row>
    <row r="2555" spans="1:10" s="74" customFormat="1">
      <c r="A2555" s="167">
        <v>2004</v>
      </c>
      <c r="B2555" s="167" t="s">
        <v>330</v>
      </c>
      <c r="C2555" s="167">
        <v>366</v>
      </c>
      <c r="D2555" s="170">
        <v>15.4262</v>
      </c>
      <c r="E2555" s="74" t="str">
        <f t="shared" si="168"/>
        <v>Scanpower Ltd</v>
      </c>
      <c r="F2555" s="74" t="str">
        <f t="shared" si="169"/>
        <v>Tararua District</v>
      </c>
      <c r="G2555" s="74" t="str">
        <f t="shared" si="170"/>
        <v>Central</v>
      </c>
      <c r="I2555" s="74" t="str">
        <f t="shared" si="171"/>
        <v>Manawatu-Wanganui</v>
      </c>
      <c r="J2555" s="74" t="str">
        <f t="shared" si="172"/>
        <v>NOTFOUND</v>
      </c>
    </row>
    <row r="2556" spans="1:10" s="74" customFormat="1">
      <c r="A2556" s="167">
        <v>2005</v>
      </c>
      <c r="B2556" s="167" t="s">
        <v>330</v>
      </c>
      <c r="C2556" s="167">
        <v>365</v>
      </c>
      <c r="D2556" s="170">
        <v>14.943849999999999</v>
      </c>
      <c r="E2556" s="74" t="str">
        <f t="shared" si="168"/>
        <v>Scanpower Ltd</v>
      </c>
      <c r="F2556" s="74" t="str">
        <f t="shared" si="169"/>
        <v>Tararua District</v>
      </c>
      <c r="G2556" s="74" t="str">
        <f t="shared" si="170"/>
        <v>Central</v>
      </c>
      <c r="I2556" s="74" t="str">
        <f t="shared" si="171"/>
        <v>Manawatu-Wanganui</v>
      </c>
      <c r="J2556" s="74" t="str">
        <f t="shared" si="172"/>
        <v>NOTFOUND</v>
      </c>
    </row>
    <row r="2557" spans="1:10" s="74" customFormat="1">
      <c r="A2557" s="167">
        <v>2006</v>
      </c>
      <c r="B2557" s="167" t="s">
        <v>330</v>
      </c>
      <c r="C2557" s="167">
        <v>365</v>
      </c>
      <c r="D2557" s="170">
        <v>15.0716</v>
      </c>
      <c r="E2557" s="74" t="str">
        <f t="shared" si="168"/>
        <v>Scanpower Ltd</v>
      </c>
      <c r="F2557" s="74" t="str">
        <f t="shared" si="169"/>
        <v>Tararua District</v>
      </c>
      <c r="G2557" s="74" t="str">
        <f t="shared" si="170"/>
        <v>Central</v>
      </c>
      <c r="I2557" s="74" t="str">
        <f t="shared" si="171"/>
        <v>Manawatu-Wanganui</v>
      </c>
      <c r="J2557" s="74" t="str">
        <f t="shared" si="172"/>
        <v>NOTFOUND</v>
      </c>
    </row>
    <row r="2558" spans="1:10" s="74" customFormat="1">
      <c r="A2558" s="167">
        <v>2007</v>
      </c>
      <c r="B2558" s="167" t="s">
        <v>330</v>
      </c>
      <c r="C2558" s="167">
        <v>365</v>
      </c>
      <c r="D2558" s="170">
        <v>15.15915</v>
      </c>
      <c r="E2558" s="74" t="str">
        <f t="shared" si="168"/>
        <v>Scanpower Ltd</v>
      </c>
      <c r="F2558" s="74" t="str">
        <f t="shared" si="169"/>
        <v>Tararua District</v>
      </c>
      <c r="G2558" s="74" t="str">
        <f t="shared" si="170"/>
        <v>Central</v>
      </c>
      <c r="I2558" s="74" t="str">
        <f t="shared" si="171"/>
        <v>Manawatu-Wanganui</v>
      </c>
      <c r="J2558" s="74" t="str">
        <f t="shared" si="172"/>
        <v>NOTFOUND</v>
      </c>
    </row>
    <row r="2559" spans="1:10" s="74" customFormat="1">
      <c r="A2559" s="167">
        <v>2008</v>
      </c>
      <c r="B2559" s="167" t="s">
        <v>330</v>
      </c>
      <c r="C2559" s="167">
        <v>366</v>
      </c>
      <c r="D2559" s="170">
        <v>15.639900000000001</v>
      </c>
      <c r="E2559" s="74" t="str">
        <f t="shared" si="168"/>
        <v>Scanpower Ltd</v>
      </c>
      <c r="F2559" s="74" t="str">
        <f t="shared" si="169"/>
        <v>Tararua District</v>
      </c>
      <c r="G2559" s="74" t="str">
        <f t="shared" si="170"/>
        <v>Central</v>
      </c>
      <c r="I2559" s="74" t="str">
        <f t="shared" si="171"/>
        <v>Manawatu-Wanganui</v>
      </c>
      <c r="J2559" s="74" t="str">
        <f t="shared" si="172"/>
        <v>NOTFOUND</v>
      </c>
    </row>
    <row r="2560" spans="1:10" s="74" customFormat="1">
      <c r="A2560" s="167">
        <v>2009</v>
      </c>
      <c r="B2560" s="167" t="s">
        <v>330</v>
      </c>
      <c r="C2560" s="167">
        <v>365</v>
      </c>
      <c r="D2560" s="170">
        <v>15.858700000000001</v>
      </c>
      <c r="E2560" s="74" t="str">
        <f t="shared" si="168"/>
        <v>Scanpower Ltd</v>
      </c>
      <c r="F2560" s="74" t="str">
        <f t="shared" si="169"/>
        <v>Tararua District</v>
      </c>
      <c r="G2560" s="74" t="str">
        <f t="shared" si="170"/>
        <v>Central</v>
      </c>
      <c r="I2560" s="74" t="str">
        <f t="shared" si="171"/>
        <v>Manawatu-Wanganui</v>
      </c>
      <c r="J2560" s="74" t="str">
        <f t="shared" si="172"/>
        <v>NOTFOUND</v>
      </c>
    </row>
    <row r="2561" spans="1:10" s="74" customFormat="1">
      <c r="A2561" s="167">
        <v>2010</v>
      </c>
      <c r="B2561" s="167" t="s">
        <v>330</v>
      </c>
      <c r="C2561" s="167">
        <v>365</v>
      </c>
      <c r="D2561" s="170">
        <v>15.515700000000001</v>
      </c>
      <c r="E2561" s="74" t="str">
        <f t="shared" si="168"/>
        <v>Scanpower Ltd</v>
      </c>
      <c r="F2561" s="74" t="str">
        <f t="shared" si="169"/>
        <v>Tararua District</v>
      </c>
      <c r="G2561" s="74" t="str">
        <f t="shared" si="170"/>
        <v>Central</v>
      </c>
      <c r="I2561" s="74" t="str">
        <f t="shared" si="171"/>
        <v>Manawatu-Wanganui</v>
      </c>
      <c r="J2561" s="74" t="str">
        <f t="shared" si="172"/>
        <v>NOTFOUND</v>
      </c>
    </row>
    <row r="2562" spans="1:10" s="74" customFormat="1">
      <c r="A2562" s="167">
        <v>2011</v>
      </c>
      <c r="B2562" s="167" t="s">
        <v>330</v>
      </c>
      <c r="C2562" s="167">
        <v>181</v>
      </c>
      <c r="D2562" s="170">
        <v>7.26145</v>
      </c>
      <c r="E2562" s="74" t="str">
        <f t="shared" si="168"/>
        <v>Scanpower Ltd</v>
      </c>
      <c r="F2562" s="74" t="str">
        <f t="shared" si="169"/>
        <v>Tararua District</v>
      </c>
      <c r="G2562" s="74" t="str">
        <f t="shared" si="170"/>
        <v>Central</v>
      </c>
      <c r="I2562" s="74" t="str">
        <f t="shared" si="171"/>
        <v>Manawatu-Wanganui</v>
      </c>
      <c r="J2562" s="74" t="str">
        <f t="shared" si="172"/>
        <v>NOTFOUND</v>
      </c>
    </row>
    <row r="2563" spans="1:10" s="74" customFormat="1">
      <c r="A2563" s="167">
        <v>2000</v>
      </c>
      <c r="B2563" s="167" t="s">
        <v>331</v>
      </c>
      <c r="C2563" s="167">
        <v>366</v>
      </c>
      <c r="D2563" s="170">
        <v>109.114</v>
      </c>
      <c r="E2563" s="74" t="str">
        <f t="shared" si="168"/>
        <v>United Networks Ltd</v>
      </c>
      <c r="F2563" s="74" t="str">
        <f t="shared" si="169"/>
        <v>Rodney District</v>
      </c>
      <c r="G2563" s="74" t="str">
        <f t="shared" si="170"/>
        <v>North Isthmus</v>
      </c>
      <c r="I2563" s="74" t="str">
        <f t="shared" si="171"/>
        <v>Auckland</v>
      </c>
      <c r="J2563" s="74" t="str">
        <f t="shared" si="172"/>
        <v>NOTFOUND</v>
      </c>
    </row>
    <row r="2564" spans="1:10" s="74" customFormat="1">
      <c r="A2564" s="167">
        <v>2001</v>
      </c>
      <c r="B2564" s="167" t="s">
        <v>331</v>
      </c>
      <c r="C2564" s="167">
        <v>365</v>
      </c>
      <c r="D2564" s="170">
        <v>113.2255</v>
      </c>
      <c r="E2564" s="74" t="str">
        <f t="shared" si="168"/>
        <v>United Networks Ltd</v>
      </c>
      <c r="F2564" s="74" t="str">
        <f t="shared" si="169"/>
        <v>Rodney District</v>
      </c>
      <c r="G2564" s="74" t="str">
        <f t="shared" si="170"/>
        <v>North Isthmus</v>
      </c>
      <c r="I2564" s="74" t="str">
        <f t="shared" si="171"/>
        <v>Auckland</v>
      </c>
      <c r="J2564" s="74" t="str">
        <f t="shared" si="172"/>
        <v>NOTFOUND</v>
      </c>
    </row>
    <row r="2565" spans="1:10" s="74" customFormat="1">
      <c r="A2565" s="167">
        <v>2002</v>
      </c>
      <c r="B2565" s="167" t="s">
        <v>331</v>
      </c>
      <c r="C2565" s="167">
        <v>365</v>
      </c>
      <c r="D2565" s="170">
        <v>118.87255</v>
      </c>
      <c r="E2565" s="74" t="str">
        <f t="shared" si="168"/>
        <v>United Networks Ltd</v>
      </c>
      <c r="F2565" s="74" t="str">
        <f t="shared" si="169"/>
        <v>Rodney District</v>
      </c>
      <c r="G2565" s="74" t="str">
        <f t="shared" si="170"/>
        <v>North Isthmus</v>
      </c>
      <c r="I2565" s="74" t="str">
        <f t="shared" si="171"/>
        <v>Auckland</v>
      </c>
      <c r="J2565" s="74" t="str">
        <f t="shared" si="172"/>
        <v>NOTFOUND</v>
      </c>
    </row>
    <row r="2566" spans="1:10" s="74" customFormat="1">
      <c r="A2566" s="167">
        <v>2003</v>
      </c>
      <c r="B2566" s="167" t="s">
        <v>331</v>
      </c>
      <c r="C2566" s="167">
        <v>365</v>
      </c>
      <c r="D2566" s="170">
        <v>124.7621</v>
      </c>
      <c r="E2566" s="74" t="str">
        <f t="shared" si="168"/>
        <v>United Networks Ltd</v>
      </c>
      <c r="F2566" s="74" t="str">
        <f t="shared" si="169"/>
        <v>Rodney District</v>
      </c>
      <c r="G2566" s="74" t="str">
        <f t="shared" si="170"/>
        <v>North Isthmus</v>
      </c>
      <c r="I2566" s="74" t="str">
        <f t="shared" si="171"/>
        <v>Auckland</v>
      </c>
      <c r="J2566" s="74" t="str">
        <f t="shared" si="172"/>
        <v>NOTFOUND</v>
      </c>
    </row>
    <row r="2567" spans="1:10" s="74" customFormat="1">
      <c r="A2567" s="167">
        <v>2004</v>
      </c>
      <c r="B2567" s="167" t="s">
        <v>331</v>
      </c>
      <c r="C2567" s="167">
        <v>366</v>
      </c>
      <c r="D2567" s="170">
        <v>133.64869999999999</v>
      </c>
      <c r="E2567" s="74" t="str">
        <f t="shared" si="168"/>
        <v>United Networks Ltd</v>
      </c>
      <c r="F2567" s="74" t="str">
        <f t="shared" si="169"/>
        <v>Rodney District</v>
      </c>
      <c r="G2567" s="74" t="str">
        <f t="shared" si="170"/>
        <v>North Isthmus</v>
      </c>
      <c r="I2567" s="74" t="str">
        <f t="shared" si="171"/>
        <v>Auckland</v>
      </c>
      <c r="J2567" s="74" t="str">
        <f t="shared" si="172"/>
        <v>NOTFOUND</v>
      </c>
    </row>
    <row r="2568" spans="1:10" s="74" customFormat="1">
      <c r="A2568" s="167">
        <v>2005</v>
      </c>
      <c r="B2568" s="167" t="s">
        <v>331</v>
      </c>
      <c r="C2568" s="167">
        <v>365</v>
      </c>
      <c r="D2568" s="170">
        <v>136.77500000000001</v>
      </c>
      <c r="E2568" s="74" t="str">
        <f t="shared" si="168"/>
        <v>United Networks Ltd</v>
      </c>
      <c r="F2568" s="74" t="str">
        <f t="shared" si="169"/>
        <v>Rodney District</v>
      </c>
      <c r="G2568" s="74" t="str">
        <f t="shared" si="170"/>
        <v>North Isthmus</v>
      </c>
      <c r="I2568" s="74" t="str">
        <f t="shared" si="171"/>
        <v>Auckland</v>
      </c>
      <c r="J2568" s="74" t="str">
        <f t="shared" si="172"/>
        <v>NOTFOUND</v>
      </c>
    </row>
    <row r="2569" spans="1:10" s="74" customFormat="1">
      <c r="A2569" s="167">
        <v>2006</v>
      </c>
      <c r="B2569" s="167" t="s">
        <v>331</v>
      </c>
      <c r="C2569" s="167">
        <v>365</v>
      </c>
      <c r="D2569" s="170">
        <v>140.91014999999999</v>
      </c>
      <c r="E2569" s="74" t="str">
        <f t="shared" si="168"/>
        <v>United Networks Ltd</v>
      </c>
      <c r="F2569" s="74" t="str">
        <f t="shared" si="169"/>
        <v>Rodney District</v>
      </c>
      <c r="G2569" s="74" t="str">
        <f t="shared" si="170"/>
        <v>North Isthmus</v>
      </c>
      <c r="I2569" s="74" t="str">
        <f t="shared" si="171"/>
        <v>Auckland</v>
      </c>
      <c r="J2569" s="74" t="str">
        <f t="shared" si="172"/>
        <v>NOTFOUND</v>
      </c>
    </row>
    <row r="2570" spans="1:10" s="74" customFormat="1">
      <c r="A2570" s="167">
        <v>2007</v>
      </c>
      <c r="B2570" s="167" t="s">
        <v>331</v>
      </c>
      <c r="C2570" s="167">
        <v>365</v>
      </c>
      <c r="D2570" s="170">
        <v>141.26779999999999</v>
      </c>
      <c r="E2570" s="74" t="str">
        <f t="shared" si="168"/>
        <v>United Networks Ltd</v>
      </c>
      <c r="F2570" s="74" t="str">
        <f t="shared" si="169"/>
        <v>Rodney District</v>
      </c>
      <c r="G2570" s="74" t="str">
        <f t="shared" si="170"/>
        <v>North Isthmus</v>
      </c>
      <c r="I2570" s="74" t="str">
        <f t="shared" si="171"/>
        <v>Auckland</v>
      </c>
      <c r="J2570" s="74" t="str">
        <f t="shared" si="172"/>
        <v>NOTFOUND</v>
      </c>
    </row>
    <row r="2571" spans="1:10" s="74" customFormat="1">
      <c r="A2571" s="167">
        <v>2008</v>
      </c>
      <c r="B2571" s="167" t="s">
        <v>331</v>
      </c>
      <c r="C2571" s="167">
        <v>366</v>
      </c>
      <c r="D2571" s="170">
        <v>143.15780000000001</v>
      </c>
      <c r="E2571" s="74" t="str">
        <f t="shared" si="168"/>
        <v>United Networks Ltd</v>
      </c>
      <c r="F2571" s="74" t="str">
        <f t="shared" si="169"/>
        <v>Rodney District</v>
      </c>
      <c r="G2571" s="74" t="str">
        <f t="shared" si="170"/>
        <v>North Isthmus</v>
      </c>
      <c r="I2571" s="74" t="str">
        <f t="shared" si="171"/>
        <v>Auckland</v>
      </c>
      <c r="J2571" s="74" t="str">
        <f t="shared" si="172"/>
        <v>NOTFOUND</v>
      </c>
    </row>
    <row r="2572" spans="1:10" s="74" customFormat="1">
      <c r="A2572" s="167">
        <v>2009</v>
      </c>
      <c r="B2572" s="167" t="s">
        <v>331</v>
      </c>
      <c r="C2572" s="167">
        <v>365</v>
      </c>
      <c r="D2572" s="170">
        <v>143.12055000000001</v>
      </c>
      <c r="E2572" s="74" t="str">
        <f t="shared" si="168"/>
        <v>United Networks Ltd</v>
      </c>
      <c r="F2572" s="74" t="str">
        <f t="shared" si="169"/>
        <v>Rodney District</v>
      </c>
      <c r="G2572" s="74" t="str">
        <f t="shared" si="170"/>
        <v>North Isthmus</v>
      </c>
      <c r="I2572" s="74" t="str">
        <f t="shared" si="171"/>
        <v>Auckland</v>
      </c>
      <c r="J2572" s="74" t="str">
        <f t="shared" si="172"/>
        <v>NOTFOUND</v>
      </c>
    </row>
    <row r="2573" spans="1:10" s="74" customFormat="1">
      <c r="A2573" s="167">
        <v>2010</v>
      </c>
      <c r="B2573" s="167" t="s">
        <v>331</v>
      </c>
      <c r="C2573" s="167">
        <v>365</v>
      </c>
      <c r="D2573" s="170">
        <v>139.45455000000001</v>
      </c>
      <c r="E2573" s="74" t="str">
        <f t="shared" si="168"/>
        <v>United Networks Ltd</v>
      </c>
      <c r="F2573" s="74" t="str">
        <f t="shared" si="169"/>
        <v>Rodney District</v>
      </c>
      <c r="G2573" s="74" t="str">
        <f t="shared" si="170"/>
        <v>North Isthmus</v>
      </c>
      <c r="I2573" s="74" t="str">
        <f t="shared" si="171"/>
        <v>Auckland</v>
      </c>
      <c r="J2573" s="74" t="str">
        <f t="shared" si="172"/>
        <v>NOTFOUND</v>
      </c>
    </row>
    <row r="2574" spans="1:10" s="74" customFormat="1">
      <c r="A2574" s="167">
        <v>2011</v>
      </c>
      <c r="B2574" s="167" t="s">
        <v>331</v>
      </c>
      <c r="C2574" s="167">
        <v>181</v>
      </c>
      <c r="D2574" s="170">
        <v>68.051450000000003</v>
      </c>
      <c r="E2574" s="74" t="str">
        <f t="shared" si="168"/>
        <v>United Networks Ltd</v>
      </c>
      <c r="F2574" s="74" t="str">
        <f t="shared" si="169"/>
        <v>Rodney District</v>
      </c>
      <c r="G2574" s="74" t="str">
        <f t="shared" si="170"/>
        <v>North Isthmus</v>
      </c>
      <c r="I2574" s="74" t="str">
        <f t="shared" si="171"/>
        <v>Auckland</v>
      </c>
      <c r="J2574" s="74" t="str">
        <f t="shared" si="172"/>
        <v>NOTFOUND</v>
      </c>
    </row>
    <row r="2575" spans="1:10" s="74" customFormat="1">
      <c r="A2575" s="167">
        <v>2000</v>
      </c>
      <c r="B2575" s="167" t="s">
        <v>332</v>
      </c>
      <c r="C2575" s="167">
        <v>366</v>
      </c>
      <c r="D2575" s="170">
        <v>72.899150000000006</v>
      </c>
      <c r="E2575" s="74" t="str">
        <f t="shared" si="168"/>
        <v>NOTFOUND</v>
      </c>
      <c r="F2575" s="74" t="str">
        <f t="shared" si="169"/>
        <v>NOTFOUND</v>
      </c>
      <c r="G2575" s="74" t="str">
        <f t="shared" si="170"/>
        <v>NOTFOUND</v>
      </c>
      <c r="I2575" s="74" t="str">
        <f t="shared" si="171"/>
        <v>NOTFOUND</v>
      </c>
      <c r="J2575" s="74" t="str">
        <f t="shared" si="172"/>
        <v>NOTFOUND</v>
      </c>
    </row>
    <row r="2576" spans="1:10" s="74" customFormat="1">
      <c r="A2576" s="167">
        <v>2001</v>
      </c>
      <c r="B2576" s="167" t="s">
        <v>332</v>
      </c>
      <c r="C2576" s="167">
        <v>365</v>
      </c>
      <c r="D2576" s="170">
        <v>71.138149999999996</v>
      </c>
      <c r="E2576" s="74" t="str">
        <f t="shared" si="168"/>
        <v>NOTFOUND</v>
      </c>
      <c r="F2576" s="74" t="str">
        <f t="shared" si="169"/>
        <v>NOTFOUND</v>
      </c>
      <c r="G2576" s="74" t="str">
        <f t="shared" si="170"/>
        <v>NOTFOUND</v>
      </c>
      <c r="I2576" s="74" t="str">
        <f t="shared" si="171"/>
        <v>NOTFOUND</v>
      </c>
      <c r="J2576" s="74" t="str">
        <f t="shared" si="172"/>
        <v>NOTFOUND</v>
      </c>
    </row>
    <row r="2577" spans="1:10" s="74" customFormat="1">
      <c r="A2577" s="167">
        <v>2002</v>
      </c>
      <c r="B2577" s="167" t="s">
        <v>332</v>
      </c>
      <c r="C2577" s="167">
        <v>365</v>
      </c>
      <c r="D2577" s="170">
        <v>72.319550000000007</v>
      </c>
      <c r="E2577" s="74" t="str">
        <f t="shared" si="168"/>
        <v>NOTFOUND</v>
      </c>
      <c r="F2577" s="74" t="str">
        <f t="shared" si="169"/>
        <v>NOTFOUND</v>
      </c>
      <c r="G2577" s="74" t="str">
        <f t="shared" si="170"/>
        <v>NOTFOUND</v>
      </c>
      <c r="I2577" s="74" t="str">
        <f t="shared" si="171"/>
        <v>NOTFOUND</v>
      </c>
      <c r="J2577" s="74" t="str">
        <f t="shared" si="172"/>
        <v>NOTFOUND</v>
      </c>
    </row>
    <row r="2578" spans="1:10" s="74" customFormat="1">
      <c r="A2578" s="167">
        <v>2003</v>
      </c>
      <c r="B2578" s="167" t="s">
        <v>332</v>
      </c>
      <c r="C2578" s="167">
        <v>365</v>
      </c>
      <c r="D2578" s="170">
        <v>75.199150000000003</v>
      </c>
      <c r="E2578" s="74" t="str">
        <f t="shared" si="168"/>
        <v>NOTFOUND</v>
      </c>
      <c r="F2578" s="74" t="str">
        <f t="shared" si="169"/>
        <v>NOTFOUND</v>
      </c>
      <c r="G2578" s="74" t="str">
        <f t="shared" si="170"/>
        <v>NOTFOUND</v>
      </c>
      <c r="I2578" s="74" t="str">
        <f t="shared" si="171"/>
        <v>NOTFOUND</v>
      </c>
      <c r="J2578" s="74" t="str">
        <f t="shared" si="172"/>
        <v>NOTFOUND</v>
      </c>
    </row>
    <row r="2579" spans="1:10" s="74" customFormat="1">
      <c r="A2579" s="167">
        <v>2004</v>
      </c>
      <c r="B2579" s="167" t="s">
        <v>332</v>
      </c>
      <c r="C2579" s="167">
        <v>366</v>
      </c>
      <c r="D2579" s="170">
        <v>74.399850000000001</v>
      </c>
      <c r="E2579" s="74" t="str">
        <f t="shared" si="168"/>
        <v>NOTFOUND</v>
      </c>
      <c r="F2579" s="74" t="str">
        <f t="shared" si="169"/>
        <v>NOTFOUND</v>
      </c>
      <c r="G2579" s="74" t="str">
        <f t="shared" si="170"/>
        <v>NOTFOUND</v>
      </c>
      <c r="I2579" s="74" t="str">
        <f t="shared" si="171"/>
        <v>NOTFOUND</v>
      </c>
      <c r="J2579" s="74" t="str">
        <f t="shared" si="172"/>
        <v>NOTFOUND</v>
      </c>
    </row>
    <row r="2580" spans="1:10" s="74" customFormat="1">
      <c r="A2580" s="167">
        <v>2005</v>
      </c>
      <c r="B2580" s="167" t="s">
        <v>332</v>
      </c>
      <c r="C2580" s="167">
        <v>357</v>
      </c>
      <c r="D2580" s="170">
        <v>78.8566</v>
      </c>
      <c r="E2580" s="74" t="str">
        <f t="shared" si="168"/>
        <v>NOTFOUND</v>
      </c>
      <c r="F2580" s="74" t="str">
        <f t="shared" si="169"/>
        <v>NOTFOUND</v>
      </c>
      <c r="G2580" s="74" t="str">
        <f t="shared" si="170"/>
        <v>NOTFOUND</v>
      </c>
      <c r="I2580" s="74" t="str">
        <f t="shared" si="171"/>
        <v>NOTFOUND</v>
      </c>
      <c r="J2580" s="74" t="str">
        <f t="shared" si="172"/>
        <v>NOTFOUND</v>
      </c>
    </row>
    <row r="2581" spans="1:10" s="74" customFormat="1">
      <c r="A2581" s="167">
        <v>2000</v>
      </c>
      <c r="B2581" s="167" t="s">
        <v>333</v>
      </c>
      <c r="C2581" s="167">
        <v>366</v>
      </c>
      <c r="D2581" s="170">
        <v>127.2509</v>
      </c>
      <c r="E2581" s="74" t="str">
        <f t="shared" si="168"/>
        <v>Powerco Ltd</v>
      </c>
      <c r="F2581" s="74" t="str">
        <f t="shared" si="169"/>
        <v>Wanganui District</v>
      </c>
      <c r="G2581" s="74" t="str">
        <f t="shared" si="170"/>
        <v>Central</v>
      </c>
      <c r="I2581" s="74" t="str">
        <f t="shared" si="171"/>
        <v>Manawatu-Wanganui</v>
      </c>
      <c r="J2581" s="74" t="str">
        <f t="shared" si="172"/>
        <v>Powerco</v>
      </c>
    </row>
    <row r="2582" spans="1:10" s="74" customFormat="1">
      <c r="A2582" s="167">
        <v>2001</v>
      </c>
      <c r="B2582" s="167" t="s">
        <v>333</v>
      </c>
      <c r="C2582" s="167">
        <v>365</v>
      </c>
      <c r="D2582" s="170">
        <v>127.31104999999999</v>
      </c>
      <c r="E2582" s="74" t="str">
        <f t="shared" si="168"/>
        <v>Powerco Ltd</v>
      </c>
      <c r="F2582" s="74" t="str">
        <f t="shared" si="169"/>
        <v>Wanganui District</v>
      </c>
      <c r="G2582" s="74" t="str">
        <f t="shared" si="170"/>
        <v>Central</v>
      </c>
      <c r="I2582" s="74" t="str">
        <f t="shared" si="171"/>
        <v>Manawatu-Wanganui</v>
      </c>
      <c r="J2582" s="74" t="str">
        <f t="shared" si="172"/>
        <v>Powerco</v>
      </c>
    </row>
    <row r="2583" spans="1:10" s="74" customFormat="1">
      <c r="A2583" s="167">
        <v>2002</v>
      </c>
      <c r="B2583" s="167" t="s">
        <v>333</v>
      </c>
      <c r="C2583" s="167">
        <v>365</v>
      </c>
      <c r="D2583" s="170">
        <v>124.27070000000001</v>
      </c>
      <c r="E2583" s="74" t="str">
        <f t="shared" si="168"/>
        <v>Powerco Ltd</v>
      </c>
      <c r="F2583" s="74" t="str">
        <f t="shared" si="169"/>
        <v>Wanganui District</v>
      </c>
      <c r="G2583" s="74" t="str">
        <f t="shared" si="170"/>
        <v>Central</v>
      </c>
      <c r="I2583" s="74" t="str">
        <f t="shared" si="171"/>
        <v>Manawatu-Wanganui</v>
      </c>
      <c r="J2583" s="74" t="str">
        <f t="shared" si="172"/>
        <v>Powerco</v>
      </c>
    </row>
    <row r="2584" spans="1:10" s="74" customFormat="1">
      <c r="A2584" s="167">
        <v>2003</v>
      </c>
      <c r="B2584" s="167" t="s">
        <v>333</v>
      </c>
      <c r="C2584" s="167">
        <v>365</v>
      </c>
      <c r="D2584" s="170">
        <v>123.89185000000001</v>
      </c>
      <c r="E2584" s="74" t="str">
        <f t="shared" si="168"/>
        <v>Powerco Ltd</v>
      </c>
      <c r="F2584" s="74" t="str">
        <f t="shared" si="169"/>
        <v>Wanganui District</v>
      </c>
      <c r="G2584" s="74" t="str">
        <f t="shared" si="170"/>
        <v>Central</v>
      </c>
      <c r="I2584" s="74" t="str">
        <f t="shared" si="171"/>
        <v>Manawatu-Wanganui</v>
      </c>
      <c r="J2584" s="74" t="str">
        <f t="shared" si="172"/>
        <v>Powerco</v>
      </c>
    </row>
    <row r="2585" spans="1:10" s="74" customFormat="1">
      <c r="A2585" s="167">
        <v>2004</v>
      </c>
      <c r="B2585" s="167" t="s">
        <v>333</v>
      </c>
      <c r="C2585" s="167">
        <v>366</v>
      </c>
      <c r="D2585" s="170">
        <v>126.98385</v>
      </c>
      <c r="E2585" s="74" t="str">
        <f t="shared" si="168"/>
        <v>Powerco Ltd</v>
      </c>
      <c r="F2585" s="74" t="str">
        <f t="shared" si="169"/>
        <v>Wanganui District</v>
      </c>
      <c r="G2585" s="74" t="str">
        <f t="shared" si="170"/>
        <v>Central</v>
      </c>
      <c r="I2585" s="74" t="str">
        <f t="shared" si="171"/>
        <v>Manawatu-Wanganui</v>
      </c>
      <c r="J2585" s="74" t="str">
        <f t="shared" si="172"/>
        <v>Powerco</v>
      </c>
    </row>
    <row r="2586" spans="1:10" s="74" customFormat="1">
      <c r="A2586" s="167">
        <v>2005</v>
      </c>
      <c r="B2586" s="167" t="s">
        <v>333</v>
      </c>
      <c r="C2586" s="167">
        <v>365</v>
      </c>
      <c r="D2586" s="170">
        <v>127.7024</v>
      </c>
      <c r="E2586" s="74" t="str">
        <f t="shared" si="168"/>
        <v>Powerco Ltd</v>
      </c>
      <c r="F2586" s="74" t="str">
        <f t="shared" si="169"/>
        <v>Wanganui District</v>
      </c>
      <c r="G2586" s="74" t="str">
        <f t="shared" si="170"/>
        <v>Central</v>
      </c>
      <c r="I2586" s="74" t="str">
        <f t="shared" si="171"/>
        <v>Manawatu-Wanganui</v>
      </c>
      <c r="J2586" s="74" t="str">
        <f t="shared" si="172"/>
        <v>Powerco</v>
      </c>
    </row>
    <row r="2587" spans="1:10" s="74" customFormat="1">
      <c r="A2587" s="167">
        <v>2006</v>
      </c>
      <c r="B2587" s="167" t="s">
        <v>333</v>
      </c>
      <c r="C2587" s="167">
        <v>365</v>
      </c>
      <c r="D2587" s="170">
        <v>132.1403</v>
      </c>
      <c r="E2587" s="74" t="str">
        <f t="shared" ref="E2587:E2650" si="173">IF(ISNA(VLOOKUP(B2587,$A$338:$D$525,4,FALSE)),"NOTFOUND",VLOOKUP(B2587,$A$338:$D$525,4,FALSE))</f>
        <v>Powerco Ltd</v>
      </c>
      <c r="F2587" s="74" t="str">
        <f t="shared" si="169"/>
        <v>Wanganui District</v>
      </c>
      <c r="G2587" s="74" t="str">
        <f t="shared" si="170"/>
        <v>Central</v>
      </c>
      <c r="I2587" s="74" t="str">
        <f t="shared" si="171"/>
        <v>Manawatu-Wanganui</v>
      </c>
      <c r="J2587" s="74" t="str">
        <f t="shared" si="172"/>
        <v>Powerco</v>
      </c>
    </row>
    <row r="2588" spans="1:10" s="74" customFormat="1">
      <c r="A2588" s="167">
        <v>2007</v>
      </c>
      <c r="B2588" s="167" t="s">
        <v>333</v>
      </c>
      <c r="C2588" s="167">
        <v>365</v>
      </c>
      <c r="D2588" s="170">
        <v>134.10615000000001</v>
      </c>
      <c r="E2588" s="74" t="str">
        <f t="shared" si="173"/>
        <v>Powerco Ltd</v>
      </c>
      <c r="F2588" s="74" t="str">
        <f t="shared" si="169"/>
        <v>Wanganui District</v>
      </c>
      <c r="G2588" s="74" t="str">
        <f t="shared" si="170"/>
        <v>Central</v>
      </c>
      <c r="I2588" s="74" t="str">
        <f t="shared" si="171"/>
        <v>Manawatu-Wanganui</v>
      </c>
      <c r="J2588" s="74" t="str">
        <f t="shared" si="172"/>
        <v>Powerco</v>
      </c>
    </row>
    <row r="2589" spans="1:10" s="74" customFormat="1">
      <c r="A2589" s="167">
        <v>2008</v>
      </c>
      <c r="B2589" s="167" t="s">
        <v>333</v>
      </c>
      <c r="C2589" s="167">
        <v>366</v>
      </c>
      <c r="D2589" s="170">
        <v>141.35665</v>
      </c>
      <c r="E2589" s="74" t="str">
        <f t="shared" si="173"/>
        <v>Powerco Ltd</v>
      </c>
      <c r="F2589" s="74" t="str">
        <f t="shared" si="169"/>
        <v>Wanganui District</v>
      </c>
      <c r="G2589" s="74" t="str">
        <f t="shared" si="170"/>
        <v>Central</v>
      </c>
      <c r="I2589" s="74" t="str">
        <f t="shared" si="171"/>
        <v>Manawatu-Wanganui</v>
      </c>
      <c r="J2589" s="74" t="str">
        <f t="shared" si="172"/>
        <v>Powerco</v>
      </c>
    </row>
    <row r="2590" spans="1:10" s="74" customFormat="1">
      <c r="A2590" s="167">
        <v>2009</v>
      </c>
      <c r="B2590" s="167" t="s">
        <v>333</v>
      </c>
      <c r="C2590" s="167">
        <v>365</v>
      </c>
      <c r="D2590" s="170">
        <v>144.62540000000001</v>
      </c>
      <c r="E2590" s="74" t="str">
        <f t="shared" si="173"/>
        <v>Powerco Ltd</v>
      </c>
      <c r="F2590" s="74" t="str">
        <f t="shared" si="169"/>
        <v>Wanganui District</v>
      </c>
      <c r="G2590" s="74" t="str">
        <f t="shared" si="170"/>
        <v>Central</v>
      </c>
      <c r="I2590" s="74" t="str">
        <f t="shared" si="171"/>
        <v>Manawatu-Wanganui</v>
      </c>
      <c r="J2590" s="74" t="str">
        <f t="shared" si="172"/>
        <v>Powerco</v>
      </c>
    </row>
    <row r="2591" spans="1:10" s="74" customFormat="1">
      <c r="A2591" s="167">
        <v>2010</v>
      </c>
      <c r="B2591" s="167" t="s">
        <v>333</v>
      </c>
      <c r="C2591" s="167">
        <v>365</v>
      </c>
      <c r="D2591" s="170">
        <v>142.96795</v>
      </c>
      <c r="E2591" s="74" t="str">
        <f t="shared" si="173"/>
        <v>Powerco Ltd</v>
      </c>
      <c r="F2591" s="74" t="str">
        <f t="shared" si="169"/>
        <v>Wanganui District</v>
      </c>
      <c r="G2591" s="74" t="str">
        <f t="shared" si="170"/>
        <v>Central</v>
      </c>
      <c r="I2591" s="74" t="str">
        <f t="shared" si="171"/>
        <v>Manawatu-Wanganui</v>
      </c>
      <c r="J2591" s="74" t="str">
        <f t="shared" si="172"/>
        <v>Powerco</v>
      </c>
    </row>
    <row r="2592" spans="1:10" s="74" customFormat="1">
      <c r="A2592" s="167">
        <v>2011</v>
      </c>
      <c r="B2592" s="167" t="s">
        <v>333</v>
      </c>
      <c r="C2592" s="167">
        <v>181</v>
      </c>
      <c r="D2592" s="170">
        <v>69.252750000000006</v>
      </c>
      <c r="E2592" s="74" t="str">
        <f t="shared" si="173"/>
        <v>Powerco Ltd</v>
      </c>
      <c r="F2592" s="74" t="str">
        <f t="shared" si="169"/>
        <v>Wanganui District</v>
      </c>
      <c r="G2592" s="74" t="str">
        <f t="shared" si="170"/>
        <v>Central</v>
      </c>
      <c r="I2592" s="74" t="str">
        <f t="shared" si="171"/>
        <v>Manawatu-Wanganui</v>
      </c>
      <c r="J2592" s="74" t="str">
        <f t="shared" si="172"/>
        <v>Powerco</v>
      </c>
    </row>
    <row r="2593" spans="1:10" s="74" customFormat="1">
      <c r="A2593" s="167">
        <v>2000</v>
      </c>
      <c r="B2593" s="167" t="s">
        <v>334</v>
      </c>
      <c r="C2593" s="167">
        <v>366</v>
      </c>
      <c r="D2593" s="170">
        <v>555.67015000000004</v>
      </c>
      <c r="E2593" s="74" t="str">
        <f t="shared" si="173"/>
        <v/>
      </c>
      <c r="F2593" s="74" t="str">
        <f t="shared" si="169"/>
        <v>Hastings District</v>
      </c>
      <c r="G2593" s="74" t="str">
        <f t="shared" si="170"/>
        <v>Hawkes Bay</v>
      </c>
      <c r="I2593" s="74" t="str">
        <f t="shared" si="171"/>
        <v>Gisborne-Hawke's Bay</v>
      </c>
      <c r="J2593" s="74" t="str">
        <f t="shared" si="172"/>
        <v>NOTFOUND</v>
      </c>
    </row>
    <row r="2594" spans="1:10" s="74" customFormat="1">
      <c r="A2594" s="167">
        <v>2001</v>
      </c>
      <c r="B2594" s="167" t="s">
        <v>334</v>
      </c>
      <c r="C2594" s="167">
        <v>365</v>
      </c>
      <c r="D2594" s="170">
        <v>568.99609999999996</v>
      </c>
      <c r="E2594" s="74" t="str">
        <f t="shared" si="173"/>
        <v/>
      </c>
      <c r="F2594" s="74" t="str">
        <f t="shared" si="169"/>
        <v>Hastings District</v>
      </c>
      <c r="G2594" s="74" t="str">
        <f t="shared" si="170"/>
        <v>Hawkes Bay</v>
      </c>
      <c r="I2594" s="74" t="str">
        <f t="shared" si="171"/>
        <v>Gisborne-Hawke's Bay</v>
      </c>
      <c r="J2594" s="74" t="str">
        <f t="shared" si="172"/>
        <v>NOTFOUND</v>
      </c>
    </row>
    <row r="2595" spans="1:10" s="74" customFormat="1">
      <c r="A2595" s="167">
        <v>2002</v>
      </c>
      <c r="B2595" s="167" t="s">
        <v>334</v>
      </c>
      <c r="C2595" s="167">
        <v>365</v>
      </c>
      <c r="D2595" s="170">
        <v>597.88475000000005</v>
      </c>
      <c r="E2595" s="74" t="str">
        <f t="shared" si="173"/>
        <v/>
      </c>
      <c r="F2595" s="74" t="str">
        <f t="shared" si="169"/>
        <v>Hastings District</v>
      </c>
      <c r="G2595" s="74" t="str">
        <f t="shared" si="170"/>
        <v>Hawkes Bay</v>
      </c>
      <c r="I2595" s="74" t="str">
        <f t="shared" si="171"/>
        <v>Gisborne-Hawke's Bay</v>
      </c>
      <c r="J2595" s="74" t="str">
        <f t="shared" si="172"/>
        <v>NOTFOUND</v>
      </c>
    </row>
    <row r="2596" spans="1:10" s="74" customFormat="1">
      <c r="A2596" s="167">
        <v>2003</v>
      </c>
      <c r="B2596" s="167" t="s">
        <v>334</v>
      </c>
      <c r="C2596" s="167">
        <v>365</v>
      </c>
      <c r="D2596" s="170">
        <v>491.03570000000002</v>
      </c>
      <c r="E2596" s="74" t="str">
        <f t="shared" si="173"/>
        <v/>
      </c>
      <c r="F2596" s="74" t="str">
        <f t="shared" si="169"/>
        <v>Hastings District</v>
      </c>
      <c r="G2596" s="74" t="str">
        <f t="shared" si="170"/>
        <v>Hawkes Bay</v>
      </c>
      <c r="I2596" s="74" t="str">
        <f t="shared" si="171"/>
        <v>Gisborne-Hawke's Bay</v>
      </c>
      <c r="J2596" s="74" t="str">
        <f t="shared" si="172"/>
        <v>NOTFOUND</v>
      </c>
    </row>
    <row r="2597" spans="1:10" s="74" customFormat="1">
      <c r="A2597" s="167">
        <v>2004</v>
      </c>
      <c r="B2597" s="167" t="s">
        <v>334</v>
      </c>
      <c r="C2597" s="167">
        <v>366</v>
      </c>
      <c r="D2597" s="170">
        <v>558.62360000000001</v>
      </c>
      <c r="E2597" s="74" t="str">
        <f t="shared" si="173"/>
        <v/>
      </c>
      <c r="F2597" s="74" t="str">
        <f t="shared" si="169"/>
        <v>Hastings District</v>
      </c>
      <c r="G2597" s="74" t="str">
        <f t="shared" si="170"/>
        <v>Hawkes Bay</v>
      </c>
      <c r="I2597" s="74" t="str">
        <f t="shared" si="171"/>
        <v>Gisborne-Hawke's Bay</v>
      </c>
      <c r="J2597" s="74" t="str">
        <f t="shared" si="172"/>
        <v>NOTFOUND</v>
      </c>
    </row>
    <row r="2598" spans="1:10" s="74" customFormat="1">
      <c r="A2598" s="167">
        <v>2005</v>
      </c>
      <c r="B2598" s="167" t="s">
        <v>334</v>
      </c>
      <c r="C2598" s="167">
        <v>365</v>
      </c>
      <c r="D2598" s="170">
        <v>523.53639999999996</v>
      </c>
      <c r="E2598" s="74" t="str">
        <f t="shared" si="173"/>
        <v/>
      </c>
      <c r="F2598" s="74" t="str">
        <f t="shared" si="169"/>
        <v>Hastings District</v>
      </c>
      <c r="G2598" s="74" t="str">
        <f t="shared" si="170"/>
        <v>Hawkes Bay</v>
      </c>
      <c r="I2598" s="74" t="str">
        <f t="shared" si="171"/>
        <v>Gisborne-Hawke's Bay</v>
      </c>
      <c r="J2598" s="74" t="str">
        <f t="shared" si="172"/>
        <v>NOTFOUND</v>
      </c>
    </row>
    <row r="2599" spans="1:10" s="74" customFormat="1">
      <c r="A2599" s="167">
        <v>2006</v>
      </c>
      <c r="B2599" s="167" t="s">
        <v>334</v>
      </c>
      <c r="C2599" s="167">
        <v>365</v>
      </c>
      <c r="D2599" s="170">
        <v>414.80725000000001</v>
      </c>
      <c r="E2599" s="74" t="str">
        <f t="shared" si="173"/>
        <v/>
      </c>
      <c r="F2599" s="74" t="str">
        <f t="shared" si="169"/>
        <v>Hastings District</v>
      </c>
      <c r="G2599" s="74" t="str">
        <f t="shared" si="170"/>
        <v>Hawkes Bay</v>
      </c>
      <c r="I2599" s="74" t="str">
        <f t="shared" si="171"/>
        <v>Gisborne-Hawke's Bay</v>
      </c>
      <c r="J2599" s="74" t="str">
        <f t="shared" si="172"/>
        <v>NOTFOUND</v>
      </c>
    </row>
    <row r="2600" spans="1:10" s="74" customFormat="1">
      <c r="A2600" s="167">
        <v>2007</v>
      </c>
      <c r="B2600" s="167" t="s">
        <v>334</v>
      </c>
      <c r="C2600" s="167">
        <v>365</v>
      </c>
      <c r="D2600" s="170">
        <v>450.54090000000002</v>
      </c>
      <c r="E2600" s="74" t="str">
        <f t="shared" si="173"/>
        <v/>
      </c>
      <c r="F2600" s="74" t="str">
        <f t="shared" ref="F2600:F2663" si="174">IF(ISNA(VLOOKUP(B2600,$A$338:$D$525,2,FALSE)),"NOTFOUND",VLOOKUP(B2600,$A$338:$D$525,2,FALSE))</f>
        <v>Hastings District</v>
      </c>
      <c r="G2600" s="74" t="str">
        <f t="shared" ref="G2600:G2663" si="175">IF(ISNA(VLOOKUP(B2600,$A$338:$D$525,3,FALSE)),"NOTFOUND",VLOOKUP(B2600,$A$338:$D$525,3,FALSE))</f>
        <v>Hawkes Bay</v>
      </c>
      <c r="I2600" s="74" t="str">
        <f t="shared" ref="I2600:I2663" si="176">IF(ISNA(VLOOKUP(B2600,$A$338:$E$525,5,FALSE)),"NOTFOUND",(VLOOKUP(B2600,$A$338:$E$525,5,FALSE)))</f>
        <v>Gisborne-Hawke's Bay</v>
      </c>
      <c r="J2600" s="74" t="str">
        <f t="shared" ref="J2600:J2663" si="177">IF(ISNA(VLOOKUP(E2600,$A$528:$B$545,2,FALSE)),"NOTFOUND",VLOOKUP(E2600,$A$528:$B$545,2,FALSE))</f>
        <v>NOTFOUND</v>
      </c>
    </row>
    <row r="2601" spans="1:10" s="74" customFormat="1">
      <c r="A2601" s="167">
        <v>2008</v>
      </c>
      <c r="B2601" s="167" t="s">
        <v>334</v>
      </c>
      <c r="C2601" s="167">
        <v>366</v>
      </c>
      <c r="D2601" s="170">
        <v>441.76130000000001</v>
      </c>
      <c r="E2601" s="74" t="str">
        <f t="shared" si="173"/>
        <v/>
      </c>
      <c r="F2601" s="74" t="str">
        <f t="shared" si="174"/>
        <v>Hastings District</v>
      </c>
      <c r="G2601" s="74" t="str">
        <f t="shared" si="175"/>
        <v>Hawkes Bay</v>
      </c>
      <c r="I2601" s="74" t="str">
        <f t="shared" si="176"/>
        <v>Gisborne-Hawke's Bay</v>
      </c>
      <c r="J2601" s="74" t="str">
        <f t="shared" si="177"/>
        <v>NOTFOUND</v>
      </c>
    </row>
    <row r="2602" spans="1:10" s="74" customFormat="1">
      <c r="A2602" s="167">
        <v>2009</v>
      </c>
      <c r="B2602" s="167" t="s">
        <v>334</v>
      </c>
      <c r="C2602" s="167">
        <v>365</v>
      </c>
      <c r="D2602" s="170">
        <v>515.48889999999994</v>
      </c>
      <c r="E2602" s="74" t="str">
        <f t="shared" si="173"/>
        <v/>
      </c>
      <c r="F2602" s="74" t="str">
        <f t="shared" si="174"/>
        <v>Hastings District</v>
      </c>
      <c r="G2602" s="74" t="str">
        <f t="shared" si="175"/>
        <v>Hawkes Bay</v>
      </c>
      <c r="I2602" s="74" t="str">
        <f t="shared" si="176"/>
        <v>Gisborne-Hawke's Bay</v>
      </c>
      <c r="J2602" s="74" t="str">
        <f t="shared" si="177"/>
        <v>NOTFOUND</v>
      </c>
    </row>
    <row r="2603" spans="1:10" s="74" customFormat="1">
      <c r="A2603" s="167">
        <v>2010</v>
      </c>
      <c r="B2603" s="167" t="s">
        <v>334</v>
      </c>
      <c r="C2603" s="167">
        <v>365</v>
      </c>
      <c r="D2603" s="170">
        <v>495.68644999999998</v>
      </c>
      <c r="E2603" s="74" t="str">
        <f t="shared" si="173"/>
        <v/>
      </c>
      <c r="F2603" s="74" t="str">
        <f t="shared" si="174"/>
        <v>Hastings District</v>
      </c>
      <c r="G2603" s="74" t="str">
        <f t="shared" si="175"/>
        <v>Hawkes Bay</v>
      </c>
      <c r="I2603" s="74" t="str">
        <f t="shared" si="176"/>
        <v>Gisborne-Hawke's Bay</v>
      </c>
      <c r="J2603" s="74" t="str">
        <f t="shared" si="177"/>
        <v>NOTFOUND</v>
      </c>
    </row>
    <row r="2604" spans="1:10" s="74" customFormat="1">
      <c r="A2604" s="167">
        <v>2011</v>
      </c>
      <c r="B2604" s="167" t="s">
        <v>334</v>
      </c>
      <c r="C2604" s="167">
        <v>181</v>
      </c>
      <c r="D2604" s="170">
        <v>247.3116</v>
      </c>
      <c r="E2604" s="74" t="str">
        <f t="shared" si="173"/>
        <v/>
      </c>
      <c r="F2604" s="74" t="str">
        <f t="shared" si="174"/>
        <v>Hastings District</v>
      </c>
      <c r="G2604" s="74" t="str">
        <f t="shared" si="175"/>
        <v>Hawkes Bay</v>
      </c>
      <c r="I2604" s="74" t="str">
        <f t="shared" si="176"/>
        <v>Gisborne-Hawke's Bay</v>
      </c>
      <c r="J2604" s="74" t="str">
        <f t="shared" si="177"/>
        <v>NOTFOUND</v>
      </c>
    </row>
    <row r="2605" spans="1:10" s="74" customFormat="1">
      <c r="A2605" s="167">
        <v>2000</v>
      </c>
      <c r="B2605" s="167" t="s">
        <v>335</v>
      </c>
      <c r="C2605" s="167">
        <v>366</v>
      </c>
      <c r="D2605" s="170">
        <v>279.2396</v>
      </c>
      <c r="E2605" s="74" t="str">
        <f t="shared" si="173"/>
        <v>Powerco Ltd</v>
      </c>
      <c r="F2605" s="74" t="str">
        <f t="shared" si="174"/>
        <v>Matamata-Piako District</v>
      </c>
      <c r="G2605" s="74" t="str">
        <f t="shared" si="175"/>
        <v>Waikato</v>
      </c>
      <c r="I2605" s="74" t="str">
        <f t="shared" si="176"/>
        <v>Waikato</v>
      </c>
      <c r="J2605" s="74" t="str">
        <f t="shared" si="177"/>
        <v>Powerco</v>
      </c>
    </row>
    <row r="2606" spans="1:10" s="74" customFormat="1">
      <c r="A2606" s="167">
        <v>2001</v>
      </c>
      <c r="B2606" s="167" t="s">
        <v>335</v>
      </c>
      <c r="C2606" s="167">
        <v>365</v>
      </c>
      <c r="D2606" s="170">
        <v>284.13785000000001</v>
      </c>
      <c r="E2606" s="74" t="str">
        <f t="shared" si="173"/>
        <v>Powerco Ltd</v>
      </c>
      <c r="F2606" s="74" t="str">
        <f t="shared" si="174"/>
        <v>Matamata-Piako District</v>
      </c>
      <c r="G2606" s="74" t="str">
        <f t="shared" si="175"/>
        <v>Waikato</v>
      </c>
      <c r="I2606" s="74" t="str">
        <f t="shared" si="176"/>
        <v>Waikato</v>
      </c>
      <c r="J2606" s="74" t="str">
        <f t="shared" si="177"/>
        <v>Powerco</v>
      </c>
    </row>
    <row r="2607" spans="1:10" s="74" customFormat="1">
      <c r="A2607" s="167">
        <v>2002</v>
      </c>
      <c r="B2607" s="167" t="s">
        <v>335</v>
      </c>
      <c r="C2607" s="167">
        <v>365</v>
      </c>
      <c r="D2607" s="170">
        <v>290.2869</v>
      </c>
      <c r="E2607" s="74" t="str">
        <f t="shared" si="173"/>
        <v>Powerco Ltd</v>
      </c>
      <c r="F2607" s="74" t="str">
        <f t="shared" si="174"/>
        <v>Matamata-Piako District</v>
      </c>
      <c r="G2607" s="74" t="str">
        <f t="shared" si="175"/>
        <v>Waikato</v>
      </c>
      <c r="I2607" s="74" t="str">
        <f t="shared" si="176"/>
        <v>Waikato</v>
      </c>
      <c r="J2607" s="74" t="str">
        <f t="shared" si="177"/>
        <v>Powerco</v>
      </c>
    </row>
    <row r="2608" spans="1:10" s="74" customFormat="1">
      <c r="A2608" s="167">
        <v>2003</v>
      </c>
      <c r="B2608" s="167" t="s">
        <v>335</v>
      </c>
      <c r="C2608" s="167">
        <v>365</v>
      </c>
      <c r="D2608" s="170">
        <v>304.06885</v>
      </c>
      <c r="E2608" s="74" t="str">
        <f t="shared" si="173"/>
        <v>Powerco Ltd</v>
      </c>
      <c r="F2608" s="74" t="str">
        <f t="shared" si="174"/>
        <v>Matamata-Piako District</v>
      </c>
      <c r="G2608" s="74" t="str">
        <f t="shared" si="175"/>
        <v>Waikato</v>
      </c>
      <c r="I2608" s="74" t="str">
        <f t="shared" si="176"/>
        <v>Waikato</v>
      </c>
      <c r="J2608" s="74" t="str">
        <f t="shared" si="177"/>
        <v>Powerco</v>
      </c>
    </row>
    <row r="2609" spans="1:10" s="74" customFormat="1">
      <c r="A2609" s="167">
        <v>2004</v>
      </c>
      <c r="B2609" s="167" t="s">
        <v>335</v>
      </c>
      <c r="C2609" s="167">
        <v>366</v>
      </c>
      <c r="D2609" s="170">
        <v>320.03609999999998</v>
      </c>
      <c r="E2609" s="74" t="str">
        <f t="shared" si="173"/>
        <v>Powerco Ltd</v>
      </c>
      <c r="F2609" s="74" t="str">
        <f t="shared" si="174"/>
        <v>Matamata-Piako District</v>
      </c>
      <c r="G2609" s="74" t="str">
        <f t="shared" si="175"/>
        <v>Waikato</v>
      </c>
      <c r="I2609" s="74" t="str">
        <f t="shared" si="176"/>
        <v>Waikato</v>
      </c>
      <c r="J2609" s="74" t="str">
        <f t="shared" si="177"/>
        <v>Powerco</v>
      </c>
    </row>
    <row r="2610" spans="1:10" s="74" customFormat="1">
      <c r="A2610" s="167">
        <v>2005</v>
      </c>
      <c r="B2610" s="167" t="s">
        <v>335</v>
      </c>
      <c r="C2610" s="167">
        <v>365</v>
      </c>
      <c r="D2610" s="170">
        <v>320.86509999999998</v>
      </c>
      <c r="E2610" s="74" t="str">
        <f t="shared" si="173"/>
        <v>Powerco Ltd</v>
      </c>
      <c r="F2610" s="74" t="str">
        <f t="shared" si="174"/>
        <v>Matamata-Piako District</v>
      </c>
      <c r="G2610" s="74" t="str">
        <f t="shared" si="175"/>
        <v>Waikato</v>
      </c>
      <c r="I2610" s="74" t="str">
        <f t="shared" si="176"/>
        <v>Waikato</v>
      </c>
      <c r="J2610" s="74" t="str">
        <f t="shared" si="177"/>
        <v>Powerco</v>
      </c>
    </row>
    <row r="2611" spans="1:10" s="74" customFormat="1">
      <c r="A2611" s="167">
        <v>2006</v>
      </c>
      <c r="B2611" s="167" t="s">
        <v>335</v>
      </c>
      <c r="C2611" s="167">
        <v>365</v>
      </c>
      <c r="D2611" s="170">
        <v>324.06605000000002</v>
      </c>
      <c r="E2611" s="74" t="str">
        <f t="shared" si="173"/>
        <v>Powerco Ltd</v>
      </c>
      <c r="F2611" s="74" t="str">
        <f t="shared" si="174"/>
        <v>Matamata-Piako District</v>
      </c>
      <c r="G2611" s="74" t="str">
        <f t="shared" si="175"/>
        <v>Waikato</v>
      </c>
      <c r="I2611" s="74" t="str">
        <f t="shared" si="176"/>
        <v>Waikato</v>
      </c>
      <c r="J2611" s="74" t="str">
        <f t="shared" si="177"/>
        <v>Powerco</v>
      </c>
    </row>
    <row r="2612" spans="1:10" s="74" customFormat="1">
      <c r="A2612" s="167">
        <v>2007</v>
      </c>
      <c r="B2612" s="167" t="s">
        <v>335</v>
      </c>
      <c r="C2612" s="167">
        <v>365</v>
      </c>
      <c r="D2612" s="170">
        <v>316.97190000000001</v>
      </c>
      <c r="E2612" s="74" t="str">
        <f t="shared" si="173"/>
        <v>Powerco Ltd</v>
      </c>
      <c r="F2612" s="74" t="str">
        <f t="shared" si="174"/>
        <v>Matamata-Piako District</v>
      </c>
      <c r="G2612" s="74" t="str">
        <f t="shared" si="175"/>
        <v>Waikato</v>
      </c>
      <c r="I2612" s="74" t="str">
        <f t="shared" si="176"/>
        <v>Waikato</v>
      </c>
      <c r="J2612" s="74" t="str">
        <f t="shared" si="177"/>
        <v>Powerco</v>
      </c>
    </row>
    <row r="2613" spans="1:10" s="74" customFormat="1">
      <c r="A2613" s="167">
        <v>2008</v>
      </c>
      <c r="B2613" s="167" t="s">
        <v>335</v>
      </c>
      <c r="C2613" s="167">
        <v>366</v>
      </c>
      <c r="D2613" s="170">
        <v>310.07330000000002</v>
      </c>
      <c r="E2613" s="74" t="str">
        <f t="shared" si="173"/>
        <v>Powerco Ltd</v>
      </c>
      <c r="F2613" s="74" t="str">
        <f t="shared" si="174"/>
        <v>Matamata-Piako District</v>
      </c>
      <c r="G2613" s="74" t="str">
        <f t="shared" si="175"/>
        <v>Waikato</v>
      </c>
      <c r="I2613" s="74" t="str">
        <f t="shared" si="176"/>
        <v>Waikato</v>
      </c>
      <c r="J2613" s="74" t="str">
        <f t="shared" si="177"/>
        <v>Powerco</v>
      </c>
    </row>
    <row r="2614" spans="1:10" s="74" customFormat="1">
      <c r="A2614" s="167">
        <v>2009</v>
      </c>
      <c r="B2614" s="167" t="s">
        <v>335</v>
      </c>
      <c r="C2614" s="167">
        <v>365</v>
      </c>
      <c r="D2614" s="170">
        <v>309.24430000000001</v>
      </c>
      <c r="E2614" s="74" t="str">
        <f t="shared" si="173"/>
        <v>Powerco Ltd</v>
      </c>
      <c r="F2614" s="74" t="str">
        <f t="shared" si="174"/>
        <v>Matamata-Piako District</v>
      </c>
      <c r="G2614" s="74" t="str">
        <f t="shared" si="175"/>
        <v>Waikato</v>
      </c>
      <c r="I2614" s="74" t="str">
        <f t="shared" si="176"/>
        <v>Waikato</v>
      </c>
      <c r="J2614" s="74" t="str">
        <f t="shared" si="177"/>
        <v>Powerco</v>
      </c>
    </row>
    <row r="2615" spans="1:10" s="74" customFormat="1">
      <c r="A2615" s="167">
        <v>2010</v>
      </c>
      <c r="B2615" s="167" t="s">
        <v>335</v>
      </c>
      <c r="C2615" s="167">
        <v>365</v>
      </c>
      <c r="D2615" s="170">
        <v>308.70994999999999</v>
      </c>
      <c r="E2615" s="74" t="str">
        <f t="shared" si="173"/>
        <v>Powerco Ltd</v>
      </c>
      <c r="F2615" s="74" t="str">
        <f t="shared" si="174"/>
        <v>Matamata-Piako District</v>
      </c>
      <c r="G2615" s="74" t="str">
        <f t="shared" si="175"/>
        <v>Waikato</v>
      </c>
      <c r="I2615" s="74" t="str">
        <f t="shared" si="176"/>
        <v>Waikato</v>
      </c>
      <c r="J2615" s="74" t="str">
        <f t="shared" si="177"/>
        <v>Powerco</v>
      </c>
    </row>
    <row r="2616" spans="1:10" s="74" customFormat="1">
      <c r="A2616" s="167">
        <v>2011</v>
      </c>
      <c r="B2616" s="167" t="s">
        <v>335</v>
      </c>
      <c r="C2616" s="167">
        <v>181</v>
      </c>
      <c r="D2616" s="170">
        <v>146.9906</v>
      </c>
      <c r="E2616" s="74" t="str">
        <f t="shared" si="173"/>
        <v>Powerco Ltd</v>
      </c>
      <c r="F2616" s="74" t="str">
        <f t="shared" si="174"/>
        <v>Matamata-Piako District</v>
      </c>
      <c r="G2616" s="74" t="str">
        <f t="shared" si="175"/>
        <v>Waikato</v>
      </c>
      <c r="I2616" s="74" t="str">
        <f t="shared" si="176"/>
        <v>Waikato</v>
      </c>
      <c r="J2616" s="74" t="str">
        <f t="shared" si="177"/>
        <v>Powerco</v>
      </c>
    </row>
    <row r="2617" spans="1:10" s="74" customFormat="1">
      <c r="A2617" s="167">
        <v>2000</v>
      </c>
      <c r="B2617" s="167" t="s">
        <v>336</v>
      </c>
      <c r="C2617" s="167">
        <v>366</v>
      </c>
      <c r="D2617" s="170">
        <v>408.90910000000002</v>
      </c>
      <c r="E2617" s="74" t="str">
        <f t="shared" si="173"/>
        <v>Wellington Electricity Lines Limited</v>
      </c>
      <c r="F2617" s="74" t="str">
        <f t="shared" si="174"/>
        <v>Wellington City</v>
      </c>
      <c r="G2617" s="74" t="str">
        <f t="shared" si="175"/>
        <v>Wellington</v>
      </c>
      <c r="I2617" s="74" t="str">
        <f t="shared" si="176"/>
        <v>Wellington</v>
      </c>
      <c r="J2617" s="74" t="str">
        <f t="shared" si="177"/>
        <v>Wellington Electricity</v>
      </c>
    </row>
    <row r="2618" spans="1:10" s="74" customFormat="1">
      <c r="A2618" s="167">
        <v>2001</v>
      </c>
      <c r="B2618" s="167" t="s">
        <v>336</v>
      </c>
      <c r="C2618" s="167">
        <v>365</v>
      </c>
      <c r="D2618" s="170">
        <v>382.20384999999999</v>
      </c>
      <c r="E2618" s="74" t="str">
        <f t="shared" si="173"/>
        <v>Wellington Electricity Lines Limited</v>
      </c>
      <c r="F2618" s="74" t="str">
        <f t="shared" si="174"/>
        <v>Wellington City</v>
      </c>
      <c r="G2618" s="74" t="str">
        <f t="shared" si="175"/>
        <v>Wellington</v>
      </c>
      <c r="I2618" s="74" t="str">
        <f t="shared" si="176"/>
        <v>Wellington</v>
      </c>
      <c r="J2618" s="74" t="str">
        <f t="shared" si="177"/>
        <v>Wellington Electricity</v>
      </c>
    </row>
    <row r="2619" spans="1:10" s="74" customFormat="1">
      <c r="A2619" s="167">
        <v>2002</v>
      </c>
      <c r="B2619" s="167" t="s">
        <v>336</v>
      </c>
      <c r="C2619" s="167">
        <v>365</v>
      </c>
      <c r="D2619" s="170">
        <v>351.94265000000001</v>
      </c>
      <c r="E2619" s="74" t="str">
        <f t="shared" si="173"/>
        <v>Wellington Electricity Lines Limited</v>
      </c>
      <c r="F2619" s="74" t="str">
        <f t="shared" si="174"/>
        <v>Wellington City</v>
      </c>
      <c r="G2619" s="74" t="str">
        <f t="shared" si="175"/>
        <v>Wellington</v>
      </c>
      <c r="I2619" s="74" t="str">
        <f t="shared" si="176"/>
        <v>Wellington</v>
      </c>
      <c r="J2619" s="74" t="str">
        <f t="shared" si="177"/>
        <v>Wellington Electricity</v>
      </c>
    </row>
    <row r="2620" spans="1:10" s="74" customFormat="1">
      <c r="A2620" s="167">
        <v>2003</v>
      </c>
      <c r="B2620" s="167" t="s">
        <v>336</v>
      </c>
      <c r="C2620" s="167">
        <v>365</v>
      </c>
      <c r="D2620" s="170">
        <v>338.98230000000001</v>
      </c>
      <c r="E2620" s="74" t="str">
        <f t="shared" si="173"/>
        <v>Wellington Electricity Lines Limited</v>
      </c>
      <c r="F2620" s="74" t="str">
        <f t="shared" si="174"/>
        <v>Wellington City</v>
      </c>
      <c r="G2620" s="74" t="str">
        <f t="shared" si="175"/>
        <v>Wellington</v>
      </c>
      <c r="I2620" s="74" t="str">
        <f t="shared" si="176"/>
        <v>Wellington</v>
      </c>
      <c r="J2620" s="74" t="str">
        <f t="shared" si="177"/>
        <v>Wellington Electricity</v>
      </c>
    </row>
    <row r="2621" spans="1:10" s="74" customFormat="1">
      <c r="A2621" s="167">
        <v>2004</v>
      </c>
      <c r="B2621" s="167" t="s">
        <v>336</v>
      </c>
      <c r="C2621" s="167">
        <v>366</v>
      </c>
      <c r="D2621" s="170">
        <v>339.26454999999999</v>
      </c>
      <c r="E2621" s="74" t="str">
        <f t="shared" si="173"/>
        <v>Wellington Electricity Lines Limited</v>
      </c>
      <c r="F2621" s="74" t="str">
        <f t="shared" si="174"/>
        <v>Wellington City</v>
      </c>
      <c r="G2621" s="74" t="str">
        <f t="shared" si="175"/>
        <v>Wellington</v>
      </c>
      <c r="I2621" s="74" t="str">
        <f t="shared" si="176"/>
        <v>Wellington</v>
      </c>
      <c r="J2621" s="74" t="str">
        <f t="shared" si="177"/>
        <v>Wellington Electricity</v>
      </c>
    </row>
    <row r="2622" spans="1:10" s="74" customFormat="1">
      <c r="A2622" s="167">
        <v>2005</v>
      </c>
      <c r="B2622" s="167" t="s">
        <v>336</v>
      </c>
      <c r="C2622" s="167">
        <v>365</v>
      </c>
      <c r="D2622" s="170">
        <v>330.53125</v>
      </c>
      <c r="E2622" s="74" t="str">
        <f t="shared" si="173"/>
        <v>Wellington Electricity Lines Limited</v>
      </c>
      <c r="F2622" s="74" t="str">
        <f t="shared" si="174"/>
        <v>Wellington City</v>
      </c>
      <c r="G2622" s="74" t="str">
        <f t="shared" si="175"/>
        <v>Wellington</v>
      </c>
      <c r="I2622" s="74" t="str">
        <f t="shared" si="176"/>
        <v>Wellington</v>
      </c>
      <c r="J2622" s="74" t="str">
        <f t="shared" si="177"/>
        <v>Wellington Electricity</v>
      </c>
    </row>
    <row r="2623" spans="1:10" s="74" customFormat="1">
      <c r="A2623" s="167">
        <v>2006</v>
      </c>
      <c r="B2623" s="167" t="s">
        <v>336</v>
      </c>
      <c r="C2623" s="167">
        <v>365</v>
      </c>
      <c r="D2623" s="170">
        <v>379.05020000000002</v>
      </c>
      <c r="E2623" s="74" t="str">
        <f t="shared" si="173"/>
        <v>Wellington Electricity Lines Limited</v>
      </c>
      <c r="F2623" s="74" t="str">
        <f t="shared" si="174"/>
        <v>Wellington City</v>
      </c>
      <c r="G2623" s="74" t="str">
        <f t="shared" si="175"/>
        <v>Wellington</v>
      </c>
      <c r="I2623" s="74" t="str">
        <f t="shared" si="176"/>
        <v>Wellington</v>
      </c>
      <c r="J2623" s="74" t="str">
        <f t="shared" si="177"/>
        <v>Wellington Electricity</v>
      </c>
    </row>
    <row r="2624" spans="1:10" s="74" customFormat="1">
      <c r="A2624" s="167">
        <v>2007</v>
      </c>
      <c r="B2624" s="167" t="s">
        <v>336</v>
      </c>
      <c r="C2624" s="167">
        <v>365</v>
      </c>
      <c r="D2624" s="170">
        <v>391.89389999999997</v>
      </c>
      <c r="E2624" s="74" t="str">
        <f t="shared" si="173"/>
        <v>Wellington Electricity Lines Limited</v>
      </c>
      <c r="F2624" s="74" t="str">
        <f t="shared" si="174"/>
        <v>Wellington City</v>
      </c>
      <c r="G2624" s="74" t="str">
        <f t="shared" si="175"/>
        <v>Wellington</v>
      </c>
      <c r="I2624" s="74" t="str">
        <f t="shared" si="176"/>
        <v>Wellington</v>
      </c>
      <c r="J2624" s="74" t="str">
        <f t="shared" si="177"/>
        <v>Wellington Electricity</v>
      </c>
    </row>
    <row r="2625" spans="1:10" s="74" customFormat="1">
      <c r="A2625" s="167">
        <v>2008</v>
      </c>
      <c r="B2625" s="167" t="s">
        <v>336</v>
      </c>
      <c r="C2625" s="167">
        <v>366</v>
      </c>
      <c r="D2625" s="170">
        <v>399.65280000000001</v>
      </c>
      <c r="E2625" s="74" t="str">
        <f t="shared" si="173"/>
        <v>Wellington Electricity Lines Limited</v>
      </c>
      <c r="F2625" s="74" t="str">
        <f t="shared" si="174"/>
        <v>Wellington City</v>
      </c>
      <c r="G2625" s="74" t="str">
        <f t="shared" si="175"/>
        <v>Wellington</v>
      </c>
      <c r="I2625" s="74" t="str">
        <f t="shared" si="176"/>
        <v>Wellington</v>
      </c>
      <c r="J2625" s="74" t="str">
        <f t="shared" si="177"/>
        <v>Wellington Electricity</v>
      </c>
    </row>
    <row r="2626" spans="1:10" s="74" customFormat="1">
      <c r="A2626" s="167">
        <v>2009</v>
      </c>
      <c r="B2626" s="167" t="s">
        <v>336</v>
      </c>
      <c r="C2626" s="167">
        <v>365</v>
      </c>
      <c r="D2626" s="170">
        <v>298.99324999999999</v>
      </c>
      <c r="E2626" s="74" t="str">
        <f t="shared" si="173"/>
        <v>Wellington Electricity Lines Limited</v>
      </c>
      <c r="F2626" s="74" t="str">
        <f t="shared" si="174"/>
        <v>Wellington City</v>
      </c>
      <c r="G2626" s="74" t="str">
        <f t="shared" si="175"/>
        <v>Wellington</v>
      </c>
      <c r="I2626" s="74" t="str">
        <f t="shared" si="176"/>
        <v>Wellington</v>
      </c>
      <c r="J2626" s="74" t="str">
        <f t="shared" si="177"/>
        <v>Wellington Electricity</v>
      </c>
    </row>
    <row r="2627" spans="1:10" s="74" customFormat="1">
      <c r="A2627" s="167">
        <v>2010</v>
      </c>
      <c r="B2627" s="167" t="s">
        <v>336</v>
      </c>
      <c r="C2627" s="167">
        <v>365</v>
      </c>
      <c r="D2627" s="170">
        <v>240.01910000000001</v>
      </c>
      <c r="E2627" s="74" t="str">
        <f t="shared" si="173"/>
        <v>Wellington Electricity Lines Limited</v>
      </c>
      <c r="F2627" s="74" t="str">
        <f t="shared" si="174"/>
        <v>Wellington City</v>
      </c>
      <c r="G2627" s="74" t="str">
        <f t="shared" si="175"/>
        <v>Wellington</v>
      </c>
      <c r="I2627" s="74" t="str">
        <f t="shared" si="176"/>
        <v>Wellington</v>
      </c>
      <c r="J2627" s="74" t="str">
        <f t="shared" si="177"/>
        <v>Wellington Electricity</v>
      </c>
    </row>
    <row r="2628" spans="1:10" s="74" customFormat="1">
      <c r="A2628" s="167">
        <v>2011</v>
      </c>
      <c r="B2628" s="167" t="s">
        <v>336</v>
      </c>
      <c r="C2628" s="167">
        <v>181</v>
      </c>
      <c r="D2628" s="170">
        <v>113.6237</v>
      </c>
      <c r="E2628" s="74" t="str">
        <f t="shared" si="173"/>
        <v>Wellington Electricity Lines Limited</v>
      </c>
      <c r="F2628" s="74" t="str">
        <f t="shared" si="174"/>
        <v>Wellington City</v>
      </c>
      <c r="G2628" s="74" t="str">
        <f t="shared" si="175"/>
        <v>Wellington</v>
      </c>
      <c r="I2628" s="74" t="str">
        <f t="shared" si="176"/>
        <v>Wellington</v>
      </c>
      <c r="J2628" s="74" t="str">
        <f t="shared" si="177"/>
        <v>Wellington Electricity</v>
      </c>
    </row>
    <row r="2629" spans="1:10" s="74" customFormat="1">
      <c r="A2629" s="167">
        <v>2000</v>
      </c>
      <c r="B2629" s="167" t="s">
        <v>337</v>
      </c>
      <c r="C2629" s="167">
        <v>366</v>
      </c>
      <c r="D2629" s="170">
        <v>325.78154999999998</v>
      </c>
      <c r="E2629" s="74" t="str">
        <f t="shared" si="173"/>
        <v>Vector Limited</v>
      </c>
      <c r="F2629" s="74" t="str">
        <f t="shared" si="174"/>
        <v>Manukau City</v>
      </c>
      <c r="G2629" s="74" t="str">
        <f t="shared" si="175"/>
        <v>Auckland</v>
      </c>
      <c r="I2629" s="74" t="str">
        <f t="shared" si="176"/>
        <v>Auckland</v>
      </c>
      <c r="J2629" s="74" t="str">
        <f t="shared" si="177"/>
        <v>Vector</v>
      </c>
    </row>
    <row r="2630" spans="1:10" s="74" customFormat="1">
      <c r="A2630" s="167">
        <v>2001</v>
      </c>
      <c r="B2630" s="167" t="s">
        <v>337</v>
      </c>
      <c r="C2630" s="167">
        <v>365</v>
      </c>
      <c r="D2630" s="170">
        <v>335.49194999999997</v>
      </c>
      <c r="E2630" s="74" t="str">
        <f t="shared" si="173"/>
        <v>Vector Limited</v>
      </c>
      <c r="F2630" s="74" t="str">
        <f t="shared" si="174"/>
        <v>Manukau City</v>
      </c>
      <c r="G2630" s="74" t="str">
        <f t="shared" si="175"/>
        <v>Auckland</v>
      </c>
      <c r="I2630" s="74" t="str">
        <f t="shared" si="176"/>
        <v>Auckland</v>
      </c>
      <c r="J2630" s="74" t="str">
        <f t="shared" si="177"/>
        <v>Vector</v>
      </c>
    </row>
    <row r="2631" spans="1:10" s="74" customFormat="1">
      <c r="A2631" s="167">
        <v>2002</v>
      </c>
      <c r="B2631" s="167" t="s">
        <v>337</v>
      </c>
      <c r="C2631" s="167">
        <v>365</v>
      </c>
      <c r="D2631" s="170">
        <v>348.33735000000001</v>
      </c>
      <c r="E2631" s="74" t="str">
        <f t="shared" si="173"/>
        <v>Vector Limited</v>
      </c>
      <c r="F2631" s="74" t="str">
        <f t="shared" si="174"/>
        <v>Manukau City</v>
      </c>
      <c r="G2631" s="74" t="str">
        <f t="shared" si="175"/>
        <v>Auckland</v>
      </c>
      <c r="I2631" s="74" t="str">
        <f t="shared" si="176"/>
        <v>Auckland</v>
      </c>
      <c r="J2631" s="74" t="str">
        <f t="shared" si="177"/>
        <v>Vector</v>
      </c>
    </row>
    <row r="2632" spans="1:10" s="74" customFormat="1">
      <c r="A2632" s="167">
        <v>2003</v>
      </c>
      <c r="B2632" s="167" t="s">
        <v>337</v>
      </c>
      <c r="C2632" s="167">
        <v>365</v>
      </c>
      <c r="D2632" s="170">
        <v>348.65604999999999</v>
      </c>
      <c r="E2632" s="74" t="str">
        <f t="shared" si="173"/>
        <v>Vector Limited</v>
      </c>
      <c r="F2632" s="74" t="str">
        <f t="shared" si="174"/>
        <v>Manukau City</v>
      </c>
      <c r="G2632" s="74" t="str">
        <f t="shared" si="175"/>
        <v>Auckland</v>
      </c>
      <c r="I2632" s="74" t="str">
        <f t="shared" si="176"/>
        <v>Auckland</v>
      </c>
      <c r="J2632" s="74" t="str">
        <f t="shared" si="177"/>
        <v>Vector</v>
      </c>
    </row>
    <row r="2633" spans="1:10" s="74" customFormat="1">
      <c r="A2633" s="167">
        <v>2004</v>
      </c>
      <c r="B2633" s="167" t="s">
        <v>337</v>
      </c>
      <c r="C2633" s="167">
        <v>366</v>
      </c>
      <c r="D2633" s="170">
        <v>354.09834999999998</v>
      </c>
      <c r="E2633" s="74" t="str">
        <f t="shared" si="173"/>
        <v>Vector Limited</v>
      </c>
      <c r="F2633" s="74" t="str">
        <f t="shared" si="174"/>
        <v>Manukau City</v>
      </c>
      <c r="G2633" s="74" t="str">
        <f t="shared" si="175"/>
        <v>Auckland</v>
      </c>
      <c r="I2633" s="74" t="str">
        <f t="shared" si="176"/>
        <v>Auckland</v>
      </c>
      <c r="J2633" s="74" t="str">
        <f t="shared" si="177"/>
        <v>Vector</v>
      </c>
    </row>
    <row r="2634" spans="1:10" s="74" customFormat="1">
      <c r="A2634" s="167">
        <v>2005</v>
      </c>
      <c r="B2634" s="167" t="s">
        <v>337</v>
      </c>
      <c r="C2634" s="167">
        <v>365</v>
      </c>
      <c r="D2634" s="170">
        <v>357.93045000000001</v>
      </c>
      <c r="E2634" s="74" t="str">
        <f t="shared" si="173"/>
        <v>Vector Limited</v>
      </c>
      <c r="F2634" s="74" t="str">
        <f t="shared" si="174"/>
        <v>Manukau City</v>
      </c>
      <c r="G2634" s="74" t="str">
        <f t="shared" si="175"/>
        <v>Auckland</v>
      </c>
      <c r="I2634" s="74" t="str">
        <f t="shared" si="176"/>
        <v>Auckland</v>
      </c>
      <c r="J2634" s="74" t="str">
        <f t="shared" si="177"/>
        <v>Vector</v>
      </c>
    </row>
    <row r="2635" spans="1:10" s="74" customFormat="1">
      <c r="A2635" s="167">
        <v>2006</v>
      </c>
      <c r="B2635" s="167" t="s">
        <v>337</v>
      </c>
      <c r="C2635" s="167">
        <v>365</v>
      </c>
      <c r="D2635" s="170">
        <v>340.38920000000002</v>
      </c>
      <c r="E2635" s="74" t="str">
        <f t="shared" si="173"/>
        <v>Vector Limited</v>
      </c>
      <c r="F2635" s="74" t="str">
        <f t="shared" si="174"/>
        <v>Manukau City</v>
      </c>
      <c r="G2635" s="74" t="str">
        <f t="shared" si="175"/>
        <v>Auckland</v>
      </c>
      <c r="I2635" s="74" t="str">
        <f t="shared" si="176"/>
        <v>Auckland</v>
      </c>
      <c r="J2635" s="74" t="str">
        <f t="shared" si="177"/>
        <v>Vector</v>
      </c>
    </row>
    <row r="2636" spans="1:10" s="74" customFormat="1">
      <c r="A2636" s="167">
        <v>2007</v>
      </c>
      <c r="B2636" s="167" t="s">
        <v>337</v>
      </c>
      <c r="C2636" s="167">
        <v>365</v>
      </c>
      <c r="D2636" s="170">
        <v>351.28705000000002</v>
      </c>
      <c r="E2636" s="74" t="str">
        <f t="shared" si="173"/>
        <v>Vector Limited</v>
      </c>
      <c r="F2636" s="74" t="str">
        <f t="shared" si="174"/>
        <v>Manukau City</v>
      </c>
      <c r="G2636" s="74" t="str">
        <f t="shared" si="175"/>
        <v>Auckland</v>
      </c>
      <c r="I2636" s="74" t="str">
        <f t="shared" si="176"/>
        <v>Auckland</v>
      </c>
      <c r="J2636" s="74" t="str">
        <f t="shared" si="177"/>
        <v>Vector</v>
      </c>
    </row>
    <row r="2637" spans="1:10" s="74" customFormat="1">
      <c r="A2637" s="167">
        <v>2008</v>
      </c>
      <c r="B2637" s="167" t="s">
        <v>337</v>
      </c>
      <c r="C2637" s="167">
        <v>366</v>
      </c>
      <c r="D2637" s="170">
        <v>366.33269999999999</v>
      </c>
      <c r="E2637" s="74" t="str">
        <f t="shared" si="173"/>
        <v>Vector Limited</v>
      </c>
      <c r="F2637" s="74" t="str">
        <f t="shared" si="174"/>
        <v>Manukau City</v>
      </c>
      <c r="G2637" s="74" t="str">
        <f t="shared" si="175"/>
        <v>Auckland</v>
      </c>
      <c r="I2637" s="74" t="str">
        <f t="shared" si="176"/>
        <v>Auckland</v>
      </c>
      <c r="J2637" s="74" t="str">
        <f t="shared" si="177"/>
        <v>Vector</v>
      </c>
    </row>
    <row r="2638" spans="1:10" s="74" customFormat="1">
      <c r="A2638" s="167">
        <v>2009</v>
      </c>
      <c r="B2638" s="167" t="s">
        <v>337</v>
      </c>
      <c r="C2638" s="167">
        <v>365</v>
      </c>
      <c r="D2638" s="170">
        <v>365.51249999999999</v>
      </c>
      <c r="E2638" s="74" t="str">
        <f t="shared" si="173"/>
        <v>Vector Limited</v>
      </c>
      <c r="F2638" s="74" t="str">
        <f t="shared" si="174"/>
        <v>Manukau City</v>
      </c>
      <c r="G2638" s="74" t="str">
        <f t="shared" si="175"/>
        <v>Auckland</v>
      </c>
      <c r="I2638" s="74" t="str">
        <f t="shared" si="176"/>
        <v>Auckland</v>
      </c>
      <c r="J2638" s="74" t="str">
        <f t="shared" si="177"/>
        <v>Vector</v>
      </c>
    </row>
    <row r="2639" spans="1:10" s="74" customFormat="1">
      <c r="A2639" s="167">
        <v>2010</v>
      </c>
      <c r="B2639" s="167" t="s">
        <v>337</v>
      </c>
      <c r="C2639" s="167">
        <v>365</v>
      </c>
      <c r="D2639" s="170">
        <v>396.53865000000002</v>
      </c>
      <c r="E2639" s="74" t="str">
        <f t="shared" si="173"/>
        <v>Vector Limited</v>
      </c>
      <c r="F2639" s="74" t="str">
        <f t="shared" si="174"/>
        <v>Manukau City</v>
      </c>
      <c r="G2639" s="74" t="str">
        <f t="shared" si="175"/>
        <v>Auckland</v>
      </c>
      <c r="I2639" s="74" t="str">
        <f t="shared" si="176"/>
        <v>Auckland</v>
      </c>
      <c r="J2639" s="74" t="str">
        <f t="shared" si="177"/>
        <v>Vector</v>
      </c>
    </row>
    <row r="2640" spans="1:10" s="74" customFormat="1">
      <c r="A2640" s="167">
        <v>2011</v>
      </c>
      <c r="B2640" s="167" t="s">
        <v>337</v>
      </c>
      <c r="C2640" s="167">
        <v>181</v>
      </c>
      <c r="D2640" s="170">
        <v>205.49940000000001</v>
      </c>
      <c r="E2640" s="74" t="str">
        <f t="shared" si="173"/>
        <v>Vector Limited</v>
      </c>
      <c r="F2640" s="74" t="str">
        <f t="shared" si="174"/>
        <v>Manukau City</v>
      </c>
      <c r="G2640" s="74" t="str">
        <f t="shared" si="175"/>
        <v>Auckland</v>
      </c>
      <c r="I2640" s="74" t="str">
        <f t="shared" si="176"/>
        <v>Auckland</v>
      </c>
      <c r="J2640" s="74" t="str">
        <f t="shared" si="177"/>
        <v>Vector</v>
      </c>
    </row>
    <row r="2641" spans="1:10" s="74" customFormat="1">
      <c r="A2641" s="167">
        <v>2001</v>
      </c>
      <c r="B2641" s="167" t="s">
        <v>338</v>
      </c>
      <c r="C2641" s="167">
        <v>31</v>
      </c>
      <c r="D2641" s="170">
        <v>1.9960500000000001</v>
      </c>
      <c r="E2641" s="74" t="str">
        <f t="shared" si="173"/>
        <v>NOTFOUND</v>
      </c>
      <c r="F2641" s="74" t="str">
        <f t="shared" si="174"/>
        <v>NOTFOUND</v>
      </c>
      <c r="G2641" s="74" t="str">
        <f t="shared" si="175"/>
        <v>NOTFOUND</v>
      </c>
      <c r="I2641" s="74" t="str">
        <f t="shared" si="176"/>
        <v>NOTFOUND</v>
      </c>
      <c r="J2641" s="74" t="str">
        <f t="shared" si="177"/>
        <v>NOTFOUND</v>
      </c>
    </row>
    <row r="2642" spans="1:10" s="74" customFormat="1">
      <c r="A2642" s="167">
        <v>2002</v>
      </c>
      <c r="B2642" s="167" t="s">
        <v>338</v>
      </c>
      <c r="C2642" s="167">
        <v>365</v>
      </c>
      <c r="D2642" s="170">
        <v>28.090499999999999</v>
      </c>
      <c r="E2642" s="74" t="str">
        <f t="shared" si="173"/>
        <v>NOTFOUND</v>
      </c>
      <c r="F2642" s="74" t="str">
        <f t="shared" si="174"/>
        <v>NOTFOUND</v>
      </c>
      <c r="G2642" s="74" t="str">
        <f t="shared" si="175"/>
        <v>NOTFOUND</v>
      </c>
      <c r="I2642" s="74" t="str">
        <f t="shared" si="176"/>
        <v>NOTFOUND</v>
      </c>
      <c r="J2642" s="74" t="str">
        <f t="shared" si="177"/>
        <v>NOTFOUND</v>
      </c>
    </row>
    <row r="2643" spans="1:10" s="74" customFormat="1">
      <c r="A2643" s="167">
        <v>2003</v>
      </c>
      <c r="B2643" s="167" t="s">
        <v>338</v>
      </c>
      <c r="C2643" s="167">
        <v>365</v>
      </c>
      <c r="D2643" s="170">
        <v>30.485800000000001</v>
      </c>
      <c r="E2643" s="74" t="str">
        <f t="shared" si="173"/>
        <v>NOTFOUND</v>
      </c>
      <c r="F2643" s="74" t="str">
        <f t="shared" si="174"/>
        <v>NOTFOUND</v>
      </c>
      <c r="G2643" s="74" t="str">
        <f t="shared" si="175"/>
        <v>NOTFOUND</v>
      </c>
      <c r="I2643" s="74" t="str">
        <f t="shared" si="176"/>
        <v>NOTFOUND</v>
      </c>
      <c r="J2643" s="74" t="str">
        <f t="shared" si="177"/>
        <v>NOTFOUND</v>
      </c>
    </row>
    <row r="2644" spans="1:10" s="74" customFormat="1">
      <c r="A2644" s="167">
        <v>2004</v>
      </c>
      <c r="B2644" s="167" t="s">
        <v>338</v>
      </c>
      <c r="C2644" s="167">
        <v>363</v>
      </c>
      <c r="D2644" s="170">
        <v>30.757149999999999</v>
      </c>
      <c r="E2644" s="74" t="str">
        <f t="shared" si="173"/>
        <v>NOTFOUND</v>
      </c>
      <c r="F2644" s="74" t="str">
        <f t="shared" si="174"/>
        <v>NOTFOUND</v>
      </c>
      <c r="G2644" s="74" t="str">
        <f t="shared" si="175"/>
        <v>NOTFOUND</v>
      </c>
      <c r="I2644" s="74" t="str">
        <f t="shared" si="176"/>
        <v>NOTFOUND</v>
      </c>
      <c r="J2644" s="74" t="str">
        <f t="shared" si="177"/>
        <v>NOTFOUND</v>
      </c>
    </row>
    <row r="2645" spans="1:10" s="74" customFormat="1">
      <c r="A2645" s="167">
        <v>2005</v>
      </c>
      <c r="B2645" s="167" t="s">
        <v>338</v>
      </c>
      <c r="C2645" s="167">
        <v>365</v>
      </c>
      <c r="D2645" s="170">
        <v>32.718649999999997</v>
      </c>
      <c r="E2645" s="74" t="str">
        <f t="shared" si="173"/>
        <v>NOTFOUND</v>
      </c>
      <c r="F2645" s="74" t="str">
        <f t="shared" si="174"/>
        <v>NOTFOUND</v>
      </c>
      <c r="G2645" s="74" t="str">
        <f t="shared" si="175"/>
        <v>NOTFOUND</v>
      </c>
      <c r="I2645" s="74" t="str">
        <f t="shared" si="176"/>
        <v>NOTFOUND</v>
      </c>
      <c r="J2645" s="74" t="str">
        <f t="shared" si="177"/>
        <v>NOTFOUND</v>
      </c>
    </row>
    <row r="2646" spans="1:10" s="74" customFormat="1">
      <c r="A2646" s="167">
        <v>2006</v>
      </c>
      <c r="B2646" s="167" t="s">
        <v>338</v>
      </c>
      <c r="C2646" s="167">
        <v>365</v>
      </c>
      <c r="D2646" s="170">
        <v>34.192450000000001</v>
      </c>
      <c r="E2646" s="74" t="str">
        <f t="shared" si="173"/>
        <v>NOTFOUND</v>
      </c>
      <c r="F2646" s="74" t="str">
        <f t="shared" si="174"/>
        <v>NOTFOUND</v>
      </c>
      <c r="G2646" s="74" t="str">
        <f t="shared" si="175"/>
        <v>NOTFOUND</v>
      </c>
      <c r="I2646" s="74" t="str">
        <f t="shared" si="176"/>
        <v>NOTFOUND</v>
      </c>
      <c r="J2646" s="74" t="str">
        <f t="shared" si="177"/>
        <v>NOTFOUND</v>
      </c>
    </row>
    <row r="2647" spans="1:10" s="74" customFormat="1">
      <c r="A2647" s="167">
        <v>2007</v>
      </c>
      <c r="B2647" s="167" t="s">
        <v>338</v>
      </c>
      <c r="C2647" s="167">
        <v>365</v>
      </c>
      <c r="D2647" s="170">
        <v>34.9876</v>
      </c>
      <c r="E2647" s="74" t="str">
        <f t="shared" si="173"/>
        <v>NOTFOUND</v>
      </c>
      <c r="F2647" s="74" t="str">
        <f t="shared" si="174"/>
        <v>NOTFOUND</v>
      </c>
      <c r="G2647" s="74" t="str">
        <f t="shared" si="175"/>
        <v>NOTFOUND</v>
      </c>
      <c r="I2647" s="74" t="str">
        <f t="shared" si="176"/>
        <v>NOTFOUND</v>
      </c>
      <c r="J2647" s="74" t="str">
        <f t="shared" si="177"/>
        <v>NOTFOUND</v>
      </c>
    </row>
    <row r="2648" spans="1:10" s="74" customFormat="1">
      <c r="A2648" s="167">
        <v>2008</v>
      </c>
      <c r="B2648" s="167" t="s">
        <v>338</v>
      </c>
      <c r="C2648" s="167">
        <v>91</v>
      </c>
      <c r="D2648" s="170">
        <v>9.2051499999999997</v>
      </c>
      <c r="E2648" s="74" t="str">
        <f t="shared" si="173"/>
        <v>NOTFOUND</v>
      </c>
      <c r="F2648" s="74" t="str">
        <f t="shared" si="174"/>
        <v>NOTFOUND</v>
      </c>
      <c r="G2648" s="74" t="str">
        <f t="shared" si="175"/>
        <v>NOTFOUND</v>
      </c>
      <c r="I2648" s="74" t="str">
        <f t="shared" si="176"/>
        <v>NOTFOUND</v>
      </c>
      <c r="J2648" s="74" t="str">
        <f t="shared" si="177"/>
        <v>NOTFOUND</v>
      </c>
    </row>
    <row r="2649" spans="1:10" s="74" customFormat="1">
      <c r="A2649" s="167">
        <v>2000</v>
      </c>
      <c r="B2649" s="167" t="s">
        <v>339</v>
      </c>
      <c r="C2649" s="167">
        <v>366</v>
      </c>
      <c r="D2649" s="170">
        <v>147.68940000000001</v>
      </c>
      <c r="E2649" s="74" t="str">
        <f t="shared" si="173"/>
        <v>Powerco Ltd</v>
      </c>
      <c r="F2649" s="74" t="str">
        <f t="shared" si="174"/>
        <v>Hauraki District</v>
      </c>
      <c r="G2649" s="74" t="str">
        <f t="shared" si="175"/>
        <v>Waikato</v>
      </c>
      <c r="I2649" s="74" t="str">
        <f t="shared" si="176"/>
        <v>Waikato</v>
      </c>
      <c r="J2649" s="74" t="str">
        <f t="shared" si="177"/>
        <v>Powerco</v>
      </c>
    </row>
    <row r="2650" spans="1:10" s="74" customFormat="1">
      <c r="A2650" s="167">
        <v>2001</v>
      </c>
      <c r="B2650" s="167" t="s">
        <v>339</v>
      </c>
      <c r="C2650" s="167">
        <v>365</v>
      </c>
      <c r="D2650" s="170">
        <v>150.20595</v>
      </c>
      <c r="E2650" s="74" t="str">
        <f t="shared" si="173"/>
        <v>Powerco Ltd</v>
      </c>
      <c r="F2650" s="74" t="str">
        <f t="shared" si="174"/>
        <v>Hauraki District</v>
      </c>
      <c r="G2650" s="74" t="str">
        <f t="shared" si="175"/>
        <v>Waikato</v>
      </c>
      <c r="I2650" s="74" t="str">
        <f t="shared" si="176"/>
        <v>Waikato</v>
      </c>
      <c r="J2650" s="74" t="str">
        <f t="shared" si="177"/>
        <v>Powerco</v>
      </c>
    </row>
    <row r="2651" spans="1:10" s="74" customFormat="1">
      <c r="A2651" s="167">
        <v>2002</v>
      </c>
      <c r="B2651" s="167" t="s">
        <v>339</v>
      </c>
      <c r="C2651" s="167">
        <v>365</v>
      </c>
      <c r="D2651" s="170">
        <v>152.93090000000001</v>
      </c>
      <c r="E2651" s="74" t="str">
        <f t="shared" ref="E2651:E2714" si="178">IF(ISNA(VLOOKUP(B2651,$A$338:$D$525,4,FALSE)),"NOTFOUND",VLOOKUP(B2651,$A$338:$D$525,4,FALSE))</f>
        <v>Powerco Ltd</v>
      </c>
      <c r="F2651" s="74" t="str">
        <f t="shared" si="174"/>
        <v>Hauraki District</v>
      </c>
      <c r="G2651" s="74" t="str">
        <f t="shared" si="175"/>
        <v>Waikato</v>
      </c>
      <c r="I2651" s="74" t="str">
        <f t="shared" si="176"/>
        <v>Waikato</v>
      </c>
      <c r="J2651" s="74" t="str">
        <f t="shared" si="177"/>
        <v>Powerco</v>
      </c>
    </row>
    <row r="2652" spans="1:10" s="74" customFormat="1">
      <c r="A2652" s="167">
        <v>2003</v>
      </c>
      <c r="B2652" s="167" t="s">
        <v>339</v>
      </c>
      <c r="C2652" s="167">
        <v>365</v>
      </c>
      <c r="D2652" s="170">
        <v>153.94460000000001</v>
      </c>
      <c r="E2652" s="74" t="str">
        <f t="shared" si="178"/>
        <v>Powerco Ltd</v>
      </c>
      <c r="F2652" s="74" t="str">
        <f t="shared" si="174"/>
        <v>Hauraki District</v>
      </c>
      <c r="G2652" s="74" t="str">
        <f t="shared" si="175"/>
        <v>Waikato</v>
      </c>
      <c r="I2652" s="74" t="str">
        <f t="shared" si="176"/>
        <v>Waikato</v>
      </c>
      <c r="J2652" s="74" t="str">
        <f t="shared" si="177"/>
        <v>Powerco</v>
      </c>
    </row>
    <row r="2653" spans="1:10" s="74" customFormat="1">
      <c r="A2653" s="167">
        <v>2004</v>
      </c>
      <c r="B2653" s="167" t="s">
        <v>339</v>
      </c>
      <c r="C2653" s="167">
        <v>366</v>
      </c>
      <c r="D2653" s="170">
        <v>162.81045</v>
      </c>
      <c r="E2653" s="74" t="str">
        <f t="shared" si="178"/>
        <v>Powerco Ltd</v>
      </c>
      <c r="F2653" s="74" t="str">
        <f t="shared" si="174"/>
        <v>Hauraki District</v>
      </c>
      <c r="G2653" s="74" t="str">
        <f t="shared" si="175"/>
        <v>Waikato</v>
      </c>
      <c r="I2653" s="74" t="str">
        <f t="shared" si="176"/>
        <v>Waikato</v>
      </c>
      <c r="J2653" s="74" t="str">
        <f t="shared" si="177"/>
        <v>Powerco</v>
      </c>
    </row>
    <row r="2654" spans="1:10" s="74" customFormat="1">
      <c r="A2654" s="167">
        <v>2005</v>
      </c>
      <c r="B2654" s="167" t="s">
        <v>339</v>
      </c>
      <c r="C2654" s="167">
        <v>365</v>
      </c>
      <c r="D2654" s="170">
        <v>163.80334999999999</v>
      </c>
      <c r="E2654" s="74" t="str">
        <f t="shared" si="178"/>
        <v>Powerco Ltd</v>
      </c>
      <c r="F2654" s="74" t="str">
        <f t="shared" si="174"/>
        <v>Hauraki District</v>
      </c>
      <c r="G2654" s="74" t="str">
        <f t="shared" si="175"/>
        <v>Waikato</v>
      </c>
      <c r="I2654" s="74" t="str">
        <f t="shared" si="176"/>
        <v>Waikato</v>
      </c>
      <c r="J2654" s="74" t="str">
        <f t="shared" si="177"/>
        <v>Powerco</v>
      </c>
    </row>
    <row r="2655" spans="1:10" s="74" customFormat="1">
      <c r="A2655" s="167">
        <v>2006</v>
      </c>
      <c r="B2655" s="167" t="s">
        <v>339</v>
      </c>
      <c r="C2655" s="167">
        <v>365</v>
      </c>
      <c r="D2655" s="170">
        <v>164.72425000000001</v>
      </c>
      <c r="E2655" s="74" t="str">
        <f t="shared" si="178"/>
        <v>Powerco Ltd</v>
      </c>
      <c r="F2655" s="74" t="str">
        <f t="shared" si="174"/>
        <v>Hauraki District</v>
      </c>
      <c r="G2655" s="74" t="str">
        <f t="shared" si="175"/>
        <v>Waikato</v>
      </c>
      <c r="I2655" s="74" t="str">
        <f t="shared" si="176"/>
        <v>Waikato</v>
      </c>
      <c r="J2655" s="74" t="str">
        <f t="shared" si="177"/>
        <v>Powerco</v>
      </c>
    </row>
    <row r="2656" spans="1:10" s="74" customFormat="1">
      <c r="A2656" s="167">
        <v>2007</v>
      </c>
      <c r="B2656" s="167" t="s">
        <v>339</v>
      </c>
      <c r="C2656" s="167">
        <v>365</v>
      </c>
      <c r="D2656" s="170">
        <v>161.38220000000001</v>
      </c>
      <c r="E2656" s="74" t="str">
        <f t="shared" si="178"/>
        <v>Powerco Ltd</v>
      </c>
      <c r="F2656" s="74" t="str">
        <f t="shared" si="174"/>
        <v>Hauraki District</v>
      </c>
      <c r="G2656" s="74" t="str">
        <f t="shared" si="175"/>
        <v>Waikato</v>
      </c>
      <c r="I2656" s="74" t="str">
        <f t="shared" si="176"/>
        <v>Waikato</v>
      </c>
      <c r="J2656" s="74" t="str">
        <f t="shared" si="177"/>
        <v>Powerco</v>
      </c>
    </row>
    <row r="2657" spans="1:10" s="74" customFormat="1">
      <c r="A2657" s="167">
        <v>2008</v>
      </c>
      <c r="B2657" s="167" t="s">
        <v>339</v>
      </c>
      <c r="C2657" s="167">
        <v>366</v>
      </c>
      <c r="D2657" s="170">
        <v>181.47800000000001</v>
      </c>
      <c r="E2657" s="74" t="str">
        <f t="shared" si="178"/>
        <v>Powerco Ltd</v>
      </c>
      <c r="F2657" s="74" t="str">
        <f t="shared" si="174"/>
        <v>Hauraki District</v>
      </c>
      <c r="G2657" s="74" t="str">
        <f t="shared" si="175"/>
        <v>Waikato</v>
      </c>
      <c r="I2657" s="74" t="str">
        <f t="shared" si="176"/>
        <v>Waikato</v>
      </c>
      <c r="J2657" s="74" t="str">
        <f t="shared" si="177"/>
        <v>Powerco</v>
      </c>
    </row>
    <row r="2658" spans="1:10" s="74" customFormat="1">
      <c r="A2658" s="167">
        <v>2009</v>
      </c>
      <c r="B2658" s="167" t="s">
        <v>339</v>
      </c>
      <c r="C2658" s="167">
        <v>365</v>
      </c>
      <c r="D2658" s="170">
        <v>173.71355</v>
      </c>
      <c r="E2658" s="74" t="str">
        <f t="shared" si="178"/>
        <v>Powerco Ltd</v>
      </c>
      <c r="F2658" s="74" t="str">
        <f t="shared" si="174"/>
        <v>Hauraki District</v>
      </c>
      <c r="G2658" s="74" t="str">
        <f t="shared" si="175"/>
        <v>Waikato</v>
      </c>
      <c r="I2658" s="74" t="str">
        <f t="shared" si="176"/>
        <v>Waikato</v>
      </c>
      <c r="J2658" s="74" t="str">
        <f t="shared" si="177"/>
        <v>Powerco</v>
      </c>
    </row>
    <row r="2659" spans="1:10" s="74" customFormat="1">
      <c r="A2659" s="167">
        <v>2010</v>
      </c>
      <c r="B2659" s="167" t="s">
        <v>339</v>
      </c>
      <c r="C2659" s="167">
        <v>365</v>
      </c>
      <c r="D2659" s="170">
        <v>184.45179999999999</v>
      </c>
      <c r="E2659" s="74" t="str">
        <f t="shared" si="178"/>
        <v>Powerco Ltd</v>
      </c>
      <c r="F2659" s="74" t="str">
        <f t="shared" si="174"/>
        <v>Hauraki District</v>
      </c>
      <c r="G2659" s="74" t="str">
        <f t="shared" si="175"/>
        <v>Waikato</v>
      </c>
      <c r="I2659" s="74" t="str">
        <f t="shared" si="176"/>
        <v>Waikato</v>
      </c>
      <c r="J2659" s="74" t="str">
        <f t="shared" si="177"/>
        <v>Powerco</v>
      </c>
    </row>
    <row r="2660" spans="1:10" s="74" customFormat="1">
      <c r="A2660" s="167">
        <v>2011</v>
      </c>
      <c r="B2660" s="167" t="s">
        <v>339</v>
      </c>
      <c r="C2660" s="167">
        <v>181</v>
      </c>
      <c r="D2660" s="170">
        <v>91.415599999999998</v>
      </c>
      <c r="E2660" s="74" t="str">
        <f t="shared" si="178"/>
        <v>Powerco Ltd</v>
      </c>
      <c r="F2660" s="74" t="str">
        <f t="shared" si="174"/>
        <v>Hauraki District</v>
      </c>
      <c r="G2660" s="74" t="str">
        <f t="shared" si="175"/>
        <v>Waikato</v>
      </c>
      <c r="I2660" s="74" t="str">
        <f t="shared" si="176"/>
        <v>Waikato</v>
      </c>
      <c r="J2660" s="74" t="str">
        <f t="shared" si="177"/>
        <v>Powerco</v>
      </c>
    </row>
    <row r="2661" spans="1:10" s="74" customFormat="1">
      <c r="A2661" s="167">
        <v>2000</v>
      </c>
      <c r="B2661" s="167" t="s">
        <v>340</v>
      </c>
      <c r="C2661" s="167">
        <v>366</v>
      </c>
      <c r="D2661" s="170">
        <v>39.048250000000003</v>
      </c>
      <c r="E2661" s="74" t="str">
        <f t="shared" si="178"/>
        <v>NOTFOUND</v>
      </c>
      <c r="F2661" s="74" t="str">
        <f t="shared" si="174"/>
        <v>NOTFOUND</v>
      </c>
      <c r="G2661" s="74" t="str">
        <f t="shared" si="175"/>
        <v>NOTFOUND</v>
      </c>
      <c r="I2661" s="74" t="str">
        <f t="shared" si="176"/>
        <v>NOTFOUND</v>
      </c>
      <c r="J2661" s="74" t="str">
        <f t="shared" si="177"/>
        <v>NOTFOUND</v>
      </c>
    </row>
    <row r="2662" spans="1:10" s="74" customFormat="1">
      <c r="A2662" s="167">
        <v>2001</v>
      </c>
      <c r="B2662" s="167" t="s">
        <v>340</v>
      </c>
      <c r="C2662" s="167">
        <v>365</v>
      </c>
      <c r="D2662" s="170">
        <v>39.447150000000001</v>
      </c>
      <c r="E2662" s="74" t="str">
        <f t="shared" si="178"/>
        <v>NOTFOUND</v>
      </c>
      <c r="F2662" s="74" t="str">
        <f t="shared" si="174"/>
        <v>NOTFOUND</v>
      </c>
      <c r="G2662" s="74" t="str">
        <f t="shared" si="175"/>
        <v>NOTFOUND</v>
      </c>
      <c r="I2662" s="74" t="str">
        <f t="shared" si="176"/>
        <v>NOTFOUND</v>
      </c>
      <c r="J2662" s="74" t="str">
        <f t="shared" si="177"/>
        <v>NOTFOUND</v>
      </c>
    </row>
    <row r="2663" spans="1:10" s="74" customFormat="1">
      <c r="A2663" s="167">
        <v>2002</v>
      </c>
      <c r="B2663" s="167" t="s">
        <v>340</v>
      </c>
      <c r="C2663" s="167">
        <v>365</v>
      </c>
      <c r="D2663" s="170">
        <v>38.65455</v>
      </c>
      <c r="E2663" s="74" t="str">
        <f t="shared" si="178"/>
        <v>NOTFOUND</v>
      </c>
      <c r="F2663" s="74" t="str">
        <f t="shared" si="174"/>
        <v>NOTFOUND</v>
      </c>
      <c r="G2663" s="74" t="str">
        <f t="shared" si="175"/>
        <v>NOTFOUND</v>
      </c>
      <c r="I2663" s="74" t="str">
        <f t="shared" si="176"/>
        <v>NOTFOUND</v>
      </c>
      <c r="J2663" s="74" t="str">
        <f t="shared" si="177"/>
        <v>NOTFOUND</v>
      </c>
    </row>
    <row r="2664" spans="1:10" s="74" customFormat="1">
      <c r="A2664" s="167">
        <v>2003</v>
      </c>
      <c r="B2664" s="167" t="s">
        <v>340</v>
      </c>
      <c r="C2664" s="167">
        <v>365</v>
      </c>
      <c r="D2664" s="170">
        <v>38.856200000000001</v>
      </c>
      <c r="E2664" s="74" t="str">
        <f t="shared" si="178"/>
        <v>NOTFOUND</v>
      </c>
      <c r="F2664" s="74" t="str">
        <f t="shared" ref="F2664:F2727" si="179">IF(ISNA(VLOOKUP(B2664,$A$338:$D$525,2,FALSE)),"NOTFOUND",VLOOKUP(B2664,$A$338:$D$525,2,FALSE))</f>
        <v>NOTFOUND</v>
      </c>
      <c r="G2664" s="74" t="str">
        <f t="shared" ref="G2664:G2727" si="180">IF(ISNA(VLOOKUP(B2664,$A$338:$D$525,3,FALSE)),"NOTFOUND",VLOOKUP(B2664,$A$338:$D$525,3,FALSE))</f>
        <v>NOTFOUND</v>
      </c>
      <c r="I2664" s="74" t="str">
        <f t="shared" ref="I2664:I2727" si="181">IF(ISNA(VLOOKUP(B2664,$A$338:$E$525,5,FALSE)),"NOTFOUND",(VLOOKUP(B2664,$A$338:$E$525,5,FALSE)))</f>
        <v>NOTFOUND</v>
      </c>
      <c r="J2664" s="74" t="str">
        <f t="shared" ref="J2664:J2727" si="182">IF(ISNA(VLOOKUP(E2664,$A$528:$B$545,2,FALSE)),"NOTFOUND",VLOOKUP(E2664,$A$528:$B$545,2,FALSE))</f>
        <v>NOTFOUND</v>
      </c>
    </row>
    <row r="2665" spans="1:10" s="74" customFormat="1">
      <c r="A2665" s="167">
        <v>2004</v>
      </c>
      <c r="B2665" s="167" t="s">
        <v>340</v>
      </c>
      <c r="C2665" s="167">
        <v>366</v>
      </c>
      <c r="D2665" s="170">
        <v>12.914400000000001</v>
      </c>
      <c r="E2665" s="74" t="str">
        <f t="shared" si="178"/>
        <v>NOTFOUND</v>
      </c>
      <c r="F2665" s="74" t="str">
        <f t="shared" si="179"/>
        <v>NOTFOUND</v>
      </c>
      <c r="G2665" s="74" t="str">
        <f t="shared" si="180"/>
        <v>NOTFOUND</v>
      </c>
      <c r="I2665" s="74" t="str">
        <f t="shared" si="181"/>
        <v>NOTFOUND</v>
      </c>
      <c r="J2665" s="74" t="str">
        <f t="shared" si="182"/>
        <v>NOTFOUND</v>
      </c>
    </row>
    <row r="2666" spans="1:10" s="74" customFormat="1">
      <c r="A2666" s="167">
        <v>2000</v>
      </c>
      <c r="B2666" s="167" t="s">
        <v>341</v>
      </c>
      <c r="C2666" s="167">
        <v>366</v>
      </c>
      <c r="D2666" s="170">
        <v>46.403599999999997</v>
      </c>
      <c r="E2666" s="74" t="str">
        <f t="shared" si="178"/>
        <v>MainPower NZ Ltd</v>
      </c>
      <c r="F2666" s="74" t="str">
        <f t="shared" si="179"/>
        <v>Hurunui District</v>
      </c>
      <c r="G2666" s="74" t="str">
        <f t="shared" si="180"/>
        <v>Canterbury</v>
      </c>
      <c r="I2666" s="74" t="str">
        <f t="shared" si="181"/>
        <v>Canterbury</v>
      </c>
      <c r="J2666" s="74" t="str">
        <f t="shared" si="182"/>
        <v>NOTFOUND</v>
      </c>
    </row>
    <row r="2667" spans="1:10" s="74" customFormat="1">
      <c r="A2667" s="167">
        <v>2001</v>
      </c>
      <c r="B2667" s="167" t="s">
        <v>341</v>
      </c>
      <c r="C2667" s="167">
        <v>365</v>
      </c>
      <c r="D2667" s="170">
        <v>49.740349999999999</v>
      </c>
      <c r="E2667" s="74" t="str">
        <f t="shared" si="178"/>
        <v>MainPower NZ Ltd</v>
      </c>
      <c r="F2667" s="74" t="str">
        <f t="shared" si="179"/>
        <v>Hurunui District</v>
      </c>
      <c r="G2667" s="74" t="str">
        <f t="shared" si="180"/>
        <v>Canterbury</v>
      </c>
      <c r="I2667" s="74" t="str">
        <f t="shared" si="181"/>
        <v>Canterbury</v>
      </c>
      <c r="J2667" s="74" t="str">
        <f t="shared" si="182"/>
        <v>NOTFOUND</v>
      </c>
    </row>
    <row r="2668" spans="1:10" s="74" customFormat="1">
      <c r="A2668" s="167">
        <v>2002</v>
      </c>
      <c r="B2668" s="167" t="s">
        <v>341</v>
      </c>
      <c r="C2668" s="167">
        <v>365</v>
      </c>
      <c r="D2668" s="170">
        <v>55.80885</v>
      </c>
      <c r="E2668" s="74" t="str">
        <f t="shared" si="178"/>
        <v>MainPower NZ Ltd</v>
      </c>
      <c r="F2668" s="74" t="str">
        <f t="shared" si="179"/>
        <v>Hurunui District</v>
      </c>
      <c r="G2668" s="74" t="str">
        <f t="shared" si="180"/>
        <v>Canterbury</v>
      </c>
      <c r="I2668" s="74" t="str">
        <f t="shared" si="181"/>
        <v>Canterbury</v>
      </c>
      <c r="J2668" s="74" t="str">
        <f t="shared" si="182"/>
        <v>NOTFOUND</v>
      </c>
    </row>
    <row r="2669" spans="1:10" s="74" customFormat="1">
      <c r="A2669" s="167">
        <v>2003</v>
      </c>
      <c r="B2669" s="167" t="s">
        <v>341</v>
      </c>
      <c r="C2669" s="167">
        <v>365</v>
      </c>
      <c r="D2669" s="170">
        <v>53.608849999999997</v>
      </c>
      <c r="E2669" s="74" t="str">
        <f t="shared" si="178"/>
        <v>MainPower NZ Ltd</v>
      </c>
      <c r="F2669" s="74" t="str">
        <f t="shared" si="179"/>
        <v>Hurunui District</v>
      </c>
      <c r="G2669" s="74" t="str">
        <f t="shared" si="180"/>
        <v>Canterbury</v>
      </c>
      <c r="I2669" s="74" t="str">
        <f t="shared" si="181"/>
        <v>Canterbury</v>
      </c>
      <c r="J2669" s="74" t="str">
        <f t="shared" si="182"/>
        <v>NOTFOUND</v>
      </c>
    </row>
    <row r="2670" spans="1:10" s="74" customFormat="1">
      <c r="A2670" s="167">
        <v>2004</v>
      </c>
      <c r="B2670" s="167" t="s">
        <v>341</v>
      </c>
      <c r="C2670" s="167">
        <v>366</v>
      </c>
      <c r="D2670" s="170">
        <v>56.24785</v>
      </c>
      <c r="E2670" s="74" t="str">
        <f t="shared" si="178"/>
        <v>MainPower NZ Ltd</v>
      </c>
      <c r="F2670" s="74" t="str">
        <f t="shared" si="179"/>
        <v>Hurunui District</v>
      </c>
      <c r="G2670" s="74" t="str">
        <f t="shared" si="180"/>
        <v>Canterbury</v>
      </c>
      <c r="I2670" s="74" t="str">
        <f t="shared" si="181"/>
        <v>Canterbury</v>
      </c>
      <c r="J2670" s="74" t="str">
        <f t="shared" si="182"/>
        <v>NOTFOUND</v>
      </c>
    </row>
    <row r="2671" spans="1:10" s="74" customFormat="1">
      <c r="A2671" s="167">
        <v>2005</v>
      </c>
      <c r="B2671" s="167" t="s">
        <v>341</v>
      </c>
      <c r="C2671" s="167">
        <v>365</v>
      </c>
      <c r="D2671" s="170">
        <v>59.410800000000002</v>
      </c>
      <c r="E2671" s="74" t="str">
        <f t="shared" si="178"/>
        <v>MainPower NZ Ltd</v>
      </c>
      <c r="F2671" s="74" t="str">
        <f t="shared" si="179"/>
        <v>Hurunui District</v>
      </c>
      <c r="G2671" s="74" t="str">
        <f t="shared" si="180"/>
        <v>Canterbury</v>
      </c>
      <c r="I2671" s="74" t="str">
        <f t="shared" si="181"/>
        <v>Canterbury</v>
      </c>
      <c r="J2671" s="74" t="str">
        <f t="shared" si="182"/>
        <v>NOTFOUND</v>
      </c>
    </row>
    <row r="2672" spans="1:10" s="74" customFormat="1">
      <c r="A2672" s="167">
        <v>2006</v>
      </c>
      <c r="B2672" s="167" t="s">
        <v>341</v>
      </c>
      <c r="C2672" s="167">
        <v>365</v>
      </c>
      <c r="D2672" s="170">
        <v>58.130549999999999</v>
      </c>
      <c r="E2672" s="74" t="str">
        <f t="shared" si="178"/>
        <v>MainPower NZ Ltd</v>
      </c>
      <c r="F2672" s="74" t="str">
        <f t="shared" si="179"/>
        <v>Hurunui District</v>
      </c>
      <c r="G2672" s="74" t="str">
        <f t="shared" si="180"/>
        <v>Canterbury</v>
      </c>
      <c r="I2672" s="74" t="str">
        <f t="shared" si="181"/>
        <v>Canterbury</v>
      </c>
      <c r="J2672" s="74" t="str">
        <f t="shared" si="182"/>
        <v>NOTFOUND</v>
      </c>
    </row>
    <row r="2673" spans="1:10" s="74" customFormat="1">
      <c r="A2673" s="167">
        <v>2007</v>
      </c>
      <c r="B2673" s="167" t="s">
        <v>341</v>
      </c>
      <c r="C2673" s="167">
        <v>365</v>
      </c>
      <c r="D2673" s="170">
        <v>59.837949999999999</v>
      </c>
      <c r="E2673" s="74" t="str">
        <f t="shared" si="178"/>
        <v>MainPower NZ Ltd</v>
      </c>
      <c r="F2673" s="74" t="str">
        <f t="shared" si="179"/>
        <v>Hurunui District</v>
      </c>
      <c r="G2673" s="74" t="str">
        <f t="shared" si="180"/>
        <v>Canterbury</v>
      </c>
      <c r="I2673" s="74" t="str">
        <f t="shared" si="181"/>
        <v>Canterbury</v>
      </c>
      <c r="J2673" s="74" t="str">
        <f t="shared" si="182"/>
        <v>NOTFOUND</v>
      </c>
    </row>
    <row r="2674" spans="1:10" s="74" customFormat="1">
      <c r="A2674" s="167">
        <v>2008</v>
      </c>
      <c r="B2674" s="167" t="s">
        <v>341</v>
      </c>
      <c r="C2674" s="167">
        <v>366</v>
      </c>
      <c r="D2674" s="170">
        <v>36.557749999999999</v>
      </c>
      <c r="E2674" s="74" t="str">
        <f t="shared" si="178"/>
        <v>MainPower NZ Ltd</v>
      </c>
      <c r="F2674" s="74" t="str">
        <f t="shared" si="179"/>
        <v>Hurunui District</v>
      </c>
      <c r="G2674" s="74" t="str">
        <f t="shared" si="180"/>
        <v>Canterbury</v>
      </c>
      <c r="I2674" s="74" t="str">
        <f t="shared" si="181"/>
        <v>Canterbury</v>
      </c>
      <c r="J2674" s="74" t="str">
        <f t="shared" si="182"/>
        <v>NOTFOUND</v>
      </c>
    </row>
    <row r="2675" spans="1:10" s="74" customFormat="1">
      <c r="A2675" s="167">
        <v>2009</v>
      </c>
      <c r="B2675" s="167" t="s">
        <v>341</v>
      </c>
      <c r="C2675" s="167">
        <v>365</v>
      </c>
      <c r="D2675" s="170">
        <v>34.611449999999998</v>
      </c>
      <c r="E2675" s="74" t="str">
        <f t="shared" si="178"/>
        <v>MainPower NZ Ltd</v>
      </c>
      <c r="F2675" s="74" t="str">
        <f t="shared" si="179"/>
        <v>Hurunui District</v>
      </c>
      <c r="G2675" s="74" t="str">
        <f t="shared" si="180"/>
        <v>Canterbury</v>
      </c>
      <c r="I2675" s="74" t="str">
        <f t="shared" si="181"/>
        <v>Canterbury</v>
      </c>
      <c r="J2675" s="74" t="str">
        <f t="shared" si="182"/>
        <v>NOTFOUND</v>
      </c>
    </row>
    <row r="2676" spans="1:10" s="74" customFormat="1">
      <c r="A2676" s="167">
        <v>2010</v>
      </c>
      <c r="B2676" s="167" t="s">
        <v>341</v>
      </c>
      <c r="C2676" s="167">
        <v>365</v>
      </c>
      <c r="D2676" s="170">
        <v>36.502549999999999</v>
      </c>
      <c r="E2676" s="74" t="str">
        <f t="shared" si="178"/>
        <v>MainPower NZ Ltd</v>
      </c>
      <c r="F2676" s="74" t="str">
        <f t="shared" si="179"/>
        <v>Hurunui District</v>
      </c>
      <c r="G2676" s="74" t="str">
        <f t="shared" si="180"/>
        <v>Canterbury</v>
      </c>
      <c r="I2676" s="74" t="str">
        <f t="shared" si="181"/>
        <v>Canterbury</v>
      </c>
      <c r="J2676" s="74" t="str">
        <f t="shared" si="182"/>
        <v>NOTFOUND</v>
      </c>
    </row>
    <row r="2677" spans="1:10" s="74" customFormat="1">
      <c r="A2677" s="167">
        <v>2011</v>
      </c>
      <c r="B2677" s="167" t="s">
        <v>341</v>
      </c>
      <c r="C2677" s="167">
        <v>181</v>
      </c>
      <c r="D2677" s="170">
        <v>13.052350000000001</v>
      </c>
      <c r="E2677" s="74" t="str">
        <f t="shared" si="178"/>
        <v>MainPower NZ Ltd</v>
      </c>
      <c r="F2677" s="74" t="str">
        <f t="shared" si="179"/>
        <v>Hurunui District</v>
      </c>
      <c r="G2677" s="74" t="str">
        <f t="shared" si="180"/>
        <v>Canterbury</v>
      </c>
      <c r="I2677" s="74" t="str">
        <f t="shared" si="181"/>
        <v>Canterbury</v>
      </c>
      <c r="J2677" s="74" t="str">
        <f t="shared" si="182"/>
        <v>NOTFOUND</v>
      </c>
    </row>
    <row r="2678" spans="1:10" s="74" customFormat="1">
      <c r="A2678" s="167">
        <v>2007</v>
      </c>
      <c r="B2678" s="167" t="s">
        <v>342</v>
      </c>
      <c r="C2678" s="167">
        <v>56</v>
      </c>
      <c r="D2678" s="170">
        <v>3.8257500000000002</v>
      </c>
      <c r="E2678" s="74" t="str">
        <f t="shared" si="178"/>
        <v>MainPower NZ Ltd</v>
      </c>
      <c r="F2678" s="74" t="str">
        <f t="shared" si="179"/>
        <v>Hurunui District</v>
      </c>
      <c r="G2678" s="74" t="str">
        <f t="shared" si="180"/>
        <v>Canterbury</v>
      </c>
      <c r="I2678" s="74" t="str">
        <f t="shared" si="181"/>
        <v>Canterbury</v>
      </c>
      <c r="J2678" s="74" t="str">
        <f t="shared" si="182"/>
        <v>NOTFOUND</v>
      </c>
    </row>
    <row r="2679" spans="1:10" s="74" customFormat="1">
      <c r="A2679" s="167">
        <v>2008</v>
      </c>
      <c r="B2679" s="167" t="s">
        <v>342</v>
      </c>
      <c r="C2679" s="167">
        <v>366</v>
      </c>
      <c r="D2679" s="170">
        <v>24.655999999999999</v>
      </c>
      <c r="E2679" s="74" t="str">
        <f t="shared" si="178"/>
        <v>MainPower NZ Ltd</v>
      </c>
      <c r="F2679" s="74" t="str">
        <f t="shared" si="179"/>
        <v>Hurunui District</v>
      </c>
      <c r="G2679" s="74" t="str">
        <f t="shared" si="180"/>
        <v>Canterbury</v>
      </c>
      <c r="I2679" s="74" t="str">
        <f t="shared" si="181"/>
        <v>Canterbury</v>
      </c>
      <c r="J2679" s="74" t="str">
        <f t="shared" si="182"/>
        <v>NOTFOUND</v>
      </c>
    </row>
    <row r="2680" spans="1:10" s="74" customFormat="1">
      <c r="A2680" s="167">
        <v>2009</v>
      </c>
      <c r="B2680" s="167" t="s">
        <v>342</v>
      </c>
      <c r="C2680" s="167">
        <v>365</v>
      </c>
      <c r="D2680" s="170">
        <v>25.504449999999999</v>
      </c>
      <c r="E2680" s="74" t="str">
        <f t="shared" si="178"/>
        <v>MainPower NZ Ltd</v>
      </c>
      <c r="F2680" s="74" t="str">
        <f t="shared" si="179"/>
        <v>Hurunui District</v>
      </c>
      <c r="G2680" s="74" t="str">
        <f t="shared" si="180"/>
        <v>Canterbury</v>
      </c>
      <c r="I2680" s="74" t="str">
        <f t="shared" si="181"/>
        <v>Canterbury</v>
      </c>
      <c r="J2680" s="74" t="str">
        <f t="shared" si="182"/>
        <v>NOTFOUND</v>
      </c>
    </row>
    <row r="2681" spans="1:10" s="74" customFormat="1">
      <c r="A2681" s="167">
        <v>2010</v>
      </c>
      <c r="B2681" s="167" t="s">
        <v>342</v>
      </c>
      <c r="C2681" s="167">
        <v>365</v>
      </c>
      <c r="D2681" s="170">
        <v>26.680949999999999</v>
      </c>
      <c r="E2681" s="74" t="str">
        <f t="shared" si="178"/>
        <v>MainPower NZ Ltd</v>
      </c>
      <c r="F2681" s="74" t="str">
        <f t="shared" si="179"/>
        <v>Hurunui District</v>
      </c>
      <c r="G2681" s="74" t="str">
        <f t="shared" si="180"/>
        <v>Canterbury</v>
      </c>
      <c r="I2681" s="74" t="str">
        <f t="shared" si="181"/>
        <v>Canterbury</v>
      </c>
      <c r="J2681" s="74" t="str">
        <f t="shared" si="182"/>
        <v>NOTFOUND</v>
      </c>
    </row>
    <row r="2682" spans="1:10" s="74" customFormat="1">
      <c r="A2682" s="167">
        <v>2011</v>
      </c>
      <c r="B2682" s="167" t="s">
        <v>342</v>
      </c>
      <c r="C2682" s="167">
        <v>181</v>
      </c>
      <c r="D2682" s="170">
        <v>15.052</v>
      </c>
      <c r="E2682" s="74" t="str">
        <f t="shared" si="178"/>
        <v>MainPower NZ Ltd</v>
      </c>
      <c r="F2682" s="74" t="str">
        <f t="shared" si="179"/>
        <v>Hurunui District</v>
      </c>
      <c r="G2682" s="74" t="str">
        <f t="shared" si="180"/>
        <v>Canterbury</v>
      </c>
      <c r="I2682" s="74" t="str">
        <f t="shared" si="181"/>
        <v>Canterbury</v>
      </c>
      <c r="J2682" s="74" t="str">
        <f t="shared" si="182"/>
        <v>NOTFOUND</v>
      </c>
    </row>
    <row r="2683" spans="1:10" s="74" customFormat="1">
      <c r="A2683" s="167">
        <v>2000</v>
      </c>
      <c r="B2683" s="167" t="s">
        <v>343</v>
      </c>
      <c r="C2683" s="167">
        <v>366</v>
      </c>
      <c r="D2683" s="170">
        <v>53.998249999999999</v>
      </c>
      <c r="E2683" s="74" t="str">
        <f t="shared" si="178"/>
        <v>Buller Electricity Ltd</v>
      </c>
      <c r="F2683" s="74" t="str">
        <f t="shared" si="179"/>
        <v>Buller District</v>
      </c>
      <c r="G2683" s="74" t="str">
        <f t="shared" si="180"/>
        <v>West Coast</v>
      </c>
      <c r="I2683" s="74" t="str">
        <f t="shared" si="181"/>
        <v>Upper South Island</v>
      </c>
      <c r="J2683" s="74" t="str">
        <f t="shared" si="182"/>
        <v>NOTFOUND</v>
      </c>
    </row>
    <row r="2684" spans="1:10" s="74" customFormat="1">
      <c r="A2684" s="167">
        <v>2001</v>
      </c>
      <c r="B2684" s="167" t="s">
        <v>343</v>
      </c>
      <c r="C2684" s="167">
        <v>365</v>
      </c>
      <c r="D2684" s="170">
        <v>53.696950000000001</v>
      </c>
      <c r="E2684" s="74" t="str">
        <f t="shared" si="178"/>
        <v>Buller Electricity Ltd</v>
      </c>
      <c r="F2684" s="74" t="str">
        <f t="shared" si="179"/>
        <v>Buller District</v>
      </c>
      <c r="G2684" s="74" t="str">
        <f t="shared" si="180"/>
        <v>West Coast</v>
      </c>
      <c r="I2684" s="74" t="str">
        <f t="shared" si="181"/>
        <v>Upper South Island</v>
      </c>
      <c r="J2684" s="74" t="str">
        <f t="shared" si="182"/>
        <v>NOTFOUND</v>
      </c>
    </row>
    <row r="2685" spans="1:10" s="74" customFormat="1">
      <c r="A2685" s="167">
        <v>2002</v>
      </c>
      <c r="B2685" s="167" t="s">
        <v>343</v>
      </c>
      <c r="C2685" s="167">
        <v>365</v>
      </c>
      <c r="D2685" s="170">
        <v>54.990099999999998</v>
      </c>
      <c r="E2685" s="74" t="str">
        <f t="shared" si="178"/>
        <v>Buller Electricity Ltd</v>
      </c>
      <c r="F2685" s="74" t="str">
        <f t="shared" si="179"/>
        <v>Buller District</v>
      </c>
      <c r="G2685" s="74" t="str">
        <f t="shared" si="180"/>
        <v>West Coast</v>
      </c>
      <c r="I2685" s="74" t="str">
        <f t="shared" si="181"/>
        <v>Upper South Island</v>
      </c>
      <c r="J2685" s="74" t="str">
        <f t="shared" si="182"/>
        <v>NOTFOUND</v>
      </c>
    </row>
    <row r="2686" spans="1:10" s="74" customFormat="1">
      <c r="A2686" s="167">
        <v>2003</v>
      </c>
      <c r="B2686" s="167" t="s">
        <v>343</v>
      </c>
      <c r="C2686" s="167">
        <v>365</v>
      </c>
      <c r="D2686" s="170">
        <v>54.725250000000003</v>
      </c>
      <c r="E2686" s="74" t="str">
        <f t="shared" si="178"/>
        <v>Buller Electricity Ltd</v>
      </c>
      <c r="F2686" s="74" t="str">
        <f t="shared" si="179"/>
        <v>Buller District</v>
      </c>
      <c r="G2686" s="74" t="str">
        <f t="shared" si="180"/>
        <v>West Coast</v>
      </c>
      <c r="I2686" s="74" t="str">
        <f t="shared" si="181"/>
        <v>Upper South Island</v>
      </c>
      <c r="J2686" s="74" t="str">
        <f t="shared" si="182"/>
        <v>NOTFOUND</v>
      </c>
    </row>
    <row r="2687" spans="1:10" s="74" customFormat="1">
      <c r="A2687" s="167">
        <v>2004</v>
      </c>
      <c r="B2687" s="167" t="s">
        <v>343</v>
      </c>
      <c r="C2687" s="167">
        <v>366</v>
      </c>
      <c r="D2687" s="170">
        <v>53.145299999999999</v>
      </c>
      <c r="E2687" s="74" t="str">
        <f t="shared" si="178"/>
        <v>Buller Electricity Ltd</v>
      </c>
      <c r="F2687" s="74" t="str">
        <f t="shared" si="179"/>
        <v>Buller District</v>
      </c>
      <c r="G2687" s="74" t="str">
        <f t="shared" si="180"/>
        <v>West Coast</v>
      </c>
      <c r="I2687" s="74" t="str">
        <f t="shared" si="181"/>
        <v>Upper South Island</v>
      </c>
      <c r="J2687" s="74" t="str">
        <f t="shared" si="182"/>
        <v>NOTFOUND</v>
      </c>
    </row>
    <row r="2688" spans="1:10" s="74" customFormat="1">
      <c r="A2688" s="167">
        <v>2005</v>
      </c>
      <c r="B2688" s="167" t="s">
        <v>343</v>
      </c>
      <c r="C2688" s="167">
        <v>365</v>
      </c>
      <c r="D2688" s="170">
        <v>53.784700000000001</v>
      </c>
      <c r="E2688" s="74" t="str">
        <f t="shared" si="178"/>
        <v>Buller Electricity Ltd</v>
      </c>
      <c r="F2688" s="74" t="str">
        <f t="shared" si="179"/>
        <v>Buller District</v>
      </c>
      <c r="G2688" s="74" t="str">
        <f t="shared" si="180"/>
        <v>West Coast</v>
      </c>
      <c r="I2688" s="74" t="str">
        <f t="shared" si="181"/>
        <v>Upper South Island</v>
      </c>
      <c r="J2688" s="74" t="str">
        <f t="shared" si="182"/>
        <v>NOTFOUND</v>
      </c>
    </row>
    <row r="2689" spans="1:10" s="74" customFormat="1">
      <c r="A2689" s="167">
        <v>2006</v>
      </c>
      <c r="B2689" s="167" t="s">
        <v>343</v>
      </c>
      <c r="C2689" s="167">
        <v>365</v>
      </c>
      <c r="D2689" s="170">
        <v>56.571249999999999</v>
      </c>
      <c r="E2689" s="74" t="str">
        <f t="shared" si="178"/>
        <v>Buller Electricity Ltd</v>
      </c>
      <c r="F2689" s="74" t="str">
        <f t="shared" si="179"/>
        <v>Buller District</v>
      </c>
      <c r="G2689" s="74" t="str">
        <f t="shared" si="180"/>
        <v>West Coast</v>
      </c>
      <c r="I2689" s="74" t="str">
        <f t="shared" si="181"/>
        <v>Upper South Island</v>
      </c>
      <c r="J2689" s="74" t="str">
        <f t="shared" si="182"/>
        <v>NOTFOUND</v>
      </c>
    </row>
    <row r="2690" spans="1:10" s="74" customFormat="1">
      <c r="A2690" s="167">
        <v>2007</v>
      </c>
      <c r="B2690" s="167" t="s">
        <v>343</v>
      </c>
      <c r="C2690" s="167">
        <v>365</v>
      </c>
      <c r="D2690" s="170">
        <v>55.927799999999998</v>
      </c>
      <c r="E2690" s="74" t="str">
        <f t="shared" si="178"/>
        <v>Buller Electricity Ltd</v>
      </c>
      <c r="F2690" s="74" t="str">
        <f t="shared" si="179"/>
        <v>Buller District</v>
      </c>
      <c r="G2690" s="74" t="str">
        <f t="shared" si="180"/>
        <v>West Coast</v>
      </c>
      <c r="I2690" s="74" t="str">
        <f t="shared" si="181"/>
        <v>Upper South Island</v>
      </c>
      <c r="J2690" s="74" t="str">
        <f t="shared" si="182"/>
        <v>NOTFOUND</v>
      </c>
    </row>
    <row r="2691" spans="1:10" s="74" customFormat="1">
      <c r="A2691" s="167">
        <v>2008</v>
      </c>
      <c r="B2691" s="167" t="s">
        <v>343</v>
      </c>
      <c r="C2691" s="167">
        <v>366</v>
      </c>
      <c r="D2691" s="170">
        <v>54.175150000000002</v>
      </c>
      <c r="E2691" s="74" t="str">
        <f t="shared" si="178"/>
        <v>Buller Electricity Ltd</v>
      </c>
      <c r="F2691" s="74" t="str">
        <f t="shared" si="179"/>
        <v>Buller District</v>
      </c>
      <c r="G2691" s="74" t="str">
        <f t="shared" si="180"/>
        <v>West Coast</v>
      </c>
      <c r="I2691" s="74" t="str">
        <f t="shared" si="181"/>
        <v>Upper South Island</v>
      </c>
      <c r="J2691" s="74" t="str">
        <f t="shared" si="182"/>
        <v>NOTFOUND</v>
      </c>
    </row>
    <row r="2692" spans="1:10" s="74" customFormat="1">
      <c r="A2692" s="167">
        <v>2009</v>
      </c>
      <c r="B2692" s="167" t="s">
        <v>343</v>
      </c>
      <c r="C2692" s="167">
        <v>365</v>
      </c>
      <c r="D2692" s="170">
        <v>50.776649999999997</v>
      </c>
      <c r="E2692" s="74" t="str">
        <f t="shared" si="178"/>
        <v>Buller Electricity Ltd</v>
      </c>
      <c r="F2692" s="74" t="str">
        <f t="shared" si="179"/>
        <v>Buller District</v>
      </c>
      <c r="G2692" s="74" t="str">
        <f t="shared" si="180"/>
        <v>West Coast</v>
      </c>
      <c r="I2692" s="74" t="str">
        <f t="shared" si="181"/>
        <v>Upper South Island</v>
      </c>
      <c r="J2692" s="74" t="str">
        <f t="shared" si="182"/>
        <v>NOTFOUND</v>
      </c>
    </row>
    <row r="2693" spans="1:10" s="74" customFormat="1">
      <c r="A2693" s="167">
        <v>2010</v>
      </c>
      <c r="B2693" s="167" t="s">
        <v>343</v>
      </c>
      <c r="C2693" s="167">
        <v>365</v>
      </c>
      <c r="D2693" s="170">
        <v>48.725000000000001</v>
      </c>
      <c r="E2693" s="74" t="str">
        <f t="shared" si="178"/>
        <v>Buller Electricity Ltd</v>
      </c>
      <c r="F2693" s="74" t="str">
        <f t="shared" si="179"/>
        <v>Buller District</v>
      </c>
      <c r="G2693" s="74" t="str">
        <f t="shared" si="180"/>
        <v>West Coast</v>
      </c>
      <c r="I2693" s="74" t="str">
        <f t="shared" si="181"/>
        <v>Upper South Island</v>
      </c>
      <c r="J2693" s="74" t="str">
        <f t="shared" si="182"/>
        <v>NOTFOUND</v>
      </c>
    </row>
    <row r="2694" spans="1:10" s="74" customFormat="1">
      <c r="A2694" s="167">
        <v>2011</v>
      </c>
      <c r="B2694" s="167" t="s">
        <v>343</v>
      </c>
      <c r="C2694" s="167">
        <v>181</v>
      </c>
      <c r="D2694" s="170">
        <v>22.642150000000001</v>
      </c>
      <c r="E2694" s="74" t="str">
        <f t="shared" si="178"/>
        <v>Buller Electricity Ltd</v>
      </c>
      <c r="F2694" s="74" t="str">
        <f t="shared" si="179"/>
        <v>Buller District</v>
      </c>
      <c r="G2694" s="74" t="str">
        <f t="shared" si="180"/>
        <v>West Coast</v>
      </c>
      <c r="I2694" s="74" t="str">
        <f t="shared" si="181"/>
        <v>Upper South Island</v>
      </c>
      <c r="J2694" s="74" t="str">
        <f t="shared" si="182"/>
        <v>NOTFOUND</v>
      </c>
    </row>
    <row r="2695" spans="1:10" s="74" customFormat="1">
      <c r="A2695" s="167">
        <v>2000</v>
      </c>
      <c r="B2695" s="167" t="s">
        <v>344</v>
      </c>
      <c r="C2695" s="167">
        <v>366</v>
      </c>
      <c r="D2695" s="170">
        <v>109.93125000000001</v>
      </c>
      <c r="E2695" s="74" t="str">
        <f t="shared" si="178"/>
        <v>Central Hawkes Bay Power Ltd</v>
      </c>
      <c r="F2695" s="74" t="str">
        <f t="shared" si="179"/>
        <v>Central Hawke's Bay District</v>
      </c>
      <c r="G2695" s="74" t="str">
        <f t="shared" si="180"/>
        <v>Central</v>
      </c>
      <c r="I2695" s="74" t="str">
        <f t="shared" si="181"/>
        <v>Gisborne-Hawke's Bay</v>
      </c>
      <c r="J2695" s="74" t="str">
        <f t="shared" si="182"/>
        <v>NOTFOUND</v>
      </c>
    </row>
    <row r="2696" spans="1:10" s="74" customFormat="1">
      <c r="A2696" s="167">
        <v>2001</v>
      </c>
      <c r="B2696" s="167" t="s">
        <v>344</v>
      </c>
      <c r="C2696" s="167">
        <v>365</v>
      </c>
      <c r="D2696" s="170">
        <v>112.4616</v>
      </c>
      <c r="E2696" s="74" t="str">
        <f t="shared" si="178"/>
        <v>Central Hawkes Bay Power Ltd</v>
      </c>
      <c r="F2696" s="74" t="str">
        <f t="shared" si="179"/>
        <v>Central Hawke's Bay District</v>
      </c>
      <c r="G2696" s="74" t="str">
        <f t="shared" si="180"/>
        <v>Central</v>
      </c>
      <c r="I2696" s="74" t="str">
        <f t="shared" si="181"/>
        <v>Gisborne-Hawke's Bay</v>
      </c>
      <c r="J2696" s="74" t="str">
        <f t="shared" si="182"/>
        <v>NOTFOUND</v>
      </c>
    </row>
    <row r="2697" spans="1:10" s="74" customFormat="1">
      <c r="A2697" s="167">
        <v>2002</v>
      </c>
      <c r="B2697" s="167" t="s">
        <v>344</v>
      </c>
      <c r="C2697" s="167">
        <v>365</v>
      </c>
      <c r="D2697" s="170">
        <v>114.27715000000001</v>
      </c>
      <c r="E2697" s="74" t="str">
        <f t="shared" si="178"/>
        <v>Central Hawkes Bay Power Ltd</v>
      </c>
      <c r="F2697" s="74" t="str">
        <f t="shared" si="179"/>
        <v>Central Hawke's Bay District</v>
      </c>
      <c r="G2697" s="74" t="str">
        <f t="shared" si="180"/>
        <v>Central</v>
      </c>
      <c r="I2697" s="74" t="str">
        <f t="shared" si="181"/>
        <v>Gisborne-Hawke's Bay</v>
      </c>
      <c r="J2697" s="74" t="str">
        <f t="shared" si="182"/>
        <v>NOTFOUND</v>
      </c>
    </row>
    <row r="2698" spans="1:10" s="74" customFormat="1">
      <c r="A2698" s="167">
        <v>2003</v>
      </c>
      <c r="B2698" s="167" t="s">
        <v>344</v>
      </c>
      <c r="C2698" s="167">
        <v>365</v>
      </c>
      <c r="D2698" s="170">
        <v>114.67025</v>
      </c>
      <c r="E2698" s="74" t="str">
        <f t="shared" si="178"/>
        <v>Central Hawkes Bay Power Ltd</v>
      </c>
      <c r="F2698" s="74" t="str">
        <f t="shared" si="179"/>
        <v>Central Hawke's Bay District</v>
      </c>
      <c r="G2698" s="74" t="str">
        <f t="shared" si="180"/>
        <v>Central</v>
      </c>
      <c r="I2698" s="74" t="str">
        <f t="shared" si="181"/>
        <v>Gisborne-Hawke's Bay</v>
      </c>
      <c r="J2698" s="74" t="str">
        <f t="shared" si="182"/>
        <v>NOTFOUND</v>
      </c>
    </row>
    <row r="2699" spans="1:10" s="74" customFormat="1">
      <c r="A2699" s="167">
        <v>2004</v>
      </c>
      <c r="B2699" s="167" t="s">
        <v>344</v>
      </c>
      <c r="C2699" s="167">
        <v>366</v>
      </c>
      <c r="D2699" s="170">
        <v>112.0142</v>
      </c>
      <c r="E2699" s="74" t="str">
        <f t="shared" si="178"/>
        <v>Central Hawkes Bay Power Ltd</v>
      </c>
      <c r="F2699" s="74" t="str">
        <f t="shared" si="179"/>
        <v>Central Hawke's Bay District</v>
      </c>
      <c r="G2699" s="74" t="str">
        <f t="shared" si="180"/>
        <v>Central</v>
      </c>
      <c r="I2699" s="74" t="str">
        <f t="shared" si="181"/>
        <v>Gisborne-Hawke's Bay</v>
      </c>
      <c r="J2699" s="74" t="str">
        <f t="shared" si="182"/>
        <v>NOTFOUND</v>
      </c>
    </row>
    <row r="2700" spans="1:10" s="74" customFormat="1">
      <c r="A2700" s="167">
        <v>2005</v>
      </c>
      <c r="B2700" s="167" t="s">
        <v>344</v>
      </c>
      <c r="C2700" s="167">
        <v>365</v>
      </c>
      <c r="D2700" s="170">
        <v>112.97765</v>
      </c>
      <c r="E2700" s="74" t="str">
        <f t="shared" si="178"/>
        <v>Central Hawkes Bay Power Ltd</v>
      </c>
      <c r="F2700" s="74" t="str">
        <f t="shared" si="179"/>
        <v>Central Hawke's Bay District</v>
      </c>
      <c r="G2700" s="74" t="str">
        <f t="shared" si="180"/>
        <v>Central</v>
      </c>
      <c r="I2700" s="74" t="str">
        <f t="shared" si="181"/>
        <v>Gisborne-Hawke's Bay</v>
      </c>
      <c r="J2700" s="74" t="str">
        <f t="shared" si="182"/>
        <v>NOTFOUND</v>
      </c>
    </row>
    <row r="2701" spans="1:10" s="74" customFormat="1">
      <c r="A2701" s="167">
        <v>2006</v>
      </c>
      <c r="B2701" s="167" t="s">
        <v>344</v>
      </c>
      <c r="C2701" s="167">
        <v>365</v>
      </c>
      <c r="D2701" s="170">
        <v>113.42295</v>
      </c>
      <c r="E2701" s="74" t="str">
        <f t="shared" si="178"/>
        <v>Central Hawkes Bay Power Ltd</v>
      </c>
      <c r="F2701" s="74" t="str">
        <f t="shared" si="179"/>
        <v>Central Hawke's Bay District</v>
      </c>
      <c r="G2701" s="74" t="str">
        <f t="shared" si="180"/>
        <v>Central</v>
      </c>
      <c r="I2701" s="74" t="str">
        <f t="shared" si="181"/>
        <v>Gisborne-Hawke's Bay</v>
      </c>
      <c r="J2701" s="74" t="str">
        <f t="shared" si="182"/>
        <v>NOTFOUND</v>
      </c>
    </row>
    <row r="2702" spans="1:10" s="74" customFormat="1">
      <c r="A2702" s="167">
        <v>2007</v>
      </c>
      <c r="B2702" s="167" t="s">
        <v>344</v>
      </c>
      <c r="C2702" s="167">
        <v>365</v>
      </c>
      <c r="D2702" s="170">
        <v>114.3882</v>
      </c>
      <c r="E2702" s="74" t="str">
        <f t="shared" si="178"/>
        <v>Central Hawkes Bay Power Ltd</v>
      </c>
      <c r="F2702" s="74" t="str">
        <f t="shared" si="179"/>
        <v>Central Hawke's Bay District</v>
      </c>
      <c r="G2702" s="74" t="str">
        <f t="shared" si="180"/>
        <v>Central</v>
      </c>
      <c r="I2702" s="74" t="str">
        <f t="shared" si="181"/>
        <v>Gisborne-Hawke's Bay</v>
      </c>
      <c r="J2702" s="74" t="str">
        <f t="shared" si="182"/>
        <v>NOTFOUND</v>
      </c>
    </row>
    <row r="2703" spans="1:10" s="74" customFormat="1">
      <c r="A2703" s="167">
        <v>2008</v>
      </c>
      <c r="B2703" s="167" t="s">
        <v>344</v>
      </c>
      <c r="C2703" s="167">
        <v>366</v>
      </c>
      <c r="D2703" s="170">
        <v>118.2556</v>
      </c>
      <c r="E2703" s="74" t="str">
        <f t="shared" si="178"/>
        <v>Central Hawkes Bay Power Ltd</v>
      </c>
      <c r="F2703" s="74" t="str">
        <f t="shared" si="179"/>
        <v>Central Hawke's Bay District</v>
      </c>
      <c r="G2703" s="74" t="str">
        <f t="shared" si="180"/>
        <v>Central</v>
      </c>
      <c r="I2703" s="74" t="str">
        <f t="shared" si="181"/>
        <v>Gisborne-Hawke's Bay</v>
      </c>
      <c r="J2703" s="74" t="str">
        <f t="shared" si="182"/>
        <v>NOTFOUND</v>
      </c>
    </row>
    <row r="2704" spans="1:10" s="74" customFormat="1">
      <c r="A2704" s="167">
        <v>2009</v>
      </c>
      <c r="B2704" s="167" t="s">
        <v>344</v>
      </c>
      <c r="C2704" s="167">
        <v>365</v>
      </c>
      <c r="D2704" s="170">
        <v>116.17625</v>
      </c>
      <c r="E2704" s="74" t="str">
        <f t="shared" si="178"/>
        <v>Central Hawkes Bay Power Ltd</v>
      </c>
      <c r="F2704" s="74" t="str">
        <f t="shared" si="179"/>
        <v>Central Hawke's Bay District</v>
      </c>
      <c r="G2704" s="74" t="str">
        <f t="shared" si="180"/>
        <v>Central</v>
      </c>
      <c r="I2704" s="74" t="str">
        <f t="shared" si="181"/>
        <v>Gisborne-Hawke's Bay</v>
      </c>
      <c r="J2704" s="74" t="str">
        <f t="shared" si="182"/>
        <v>NOTFOUND</v>
      </c>
    </row>
    <row r="2705" spans="1:10" s="74" customFormat="1">
      <c r="A2705" s="167">
        <v>2010</v>
      </c>
      <c r="B2705" s="167" t="s">
        <v>344</v>
      </c>
      <c r="C2705" s="167">
        <v>365</v>
      </c>
      <c r="D2705" s="170">
        <v>118.03870000000001</v>
      </c>
      <c r="E2705" s="74" t="str">
        <f t="shared" si="178"/>
        <v>Central Hawkes Bay Power Ltd</v>
      </c>
      <c r="F2705" s="74" t="str">
        <f t="shared" si="179"/>
        <v>Central Hawke's Bay District</v>
      </c>
      <c r="G2705" s="74" t="str">
        <f t="shared" si="180"/>
        <v>Central</v>
      </c>
      <c r="I2705" s="74" t="str">
        <f t="shared" si="181"/>
        <v>Gisborne-Hawke's Bay</v>
      </c>
      <c r="J2705" s="74" t="str">
        <f t="shared" si="182"/>
        <v>NOTFOUND</v>
      </c>
    </row>
    <row r="2706" spans="1:10" s="74" customFormat="1">
      <c r="A2706" s="167">
        <v>2011</v>
      </c>
      <c r="B2706" s="167" t="s">
        <v>344</v>
      </c>
      <c r="C2706" s="167">
        <v>181</v>
      </c>
      <c r="D2706" s="170">
        <v>56.878900000000002</v>
      </c>
      <c r="E2706" s="74" t="str">
        <f t="shared" si="178"/>
        <v>Central Hawkes Bay Power Ltd</v>
      </c>
      <c r="F2706" s="74" t="str">
        <f t="shared" si="179"/>
        <v>Central Hawke's Bay District</v>
      </c>
      <c r="G2706" s="74" t="str">
        <f t="shared" si="180"/>
        <v>Central</v>
      </c>
      <c r="I2706" s="74" t="str">
        <f t="shared" si="181"/>
        <v>Gisborne-Hawke's Bay</v>
      </c>
      <c r="J2706" s="74" t="str">
        <f t="shared" si="182"/>
        <v>NOTFOUND</v>
      </c>
    </row>
    <row r="2707" spans="1:10" s="74" customFormat="1">
      <c r="A2707" s="167">
        <v>2000</v>
      </c>
      <c r="B2707" s="167" t="s">
        <v>345</v>
      </c>
      <c r="C2707" s="167">
        <v>366</v>
      </c>
      <c r="D2707" s="170">
        <v>38.5062</v>
      </c>
      <c r="E2707" s="74" t="str">
        <f t="shared" si="178"/>
        <v>Eastland Network Ltd</v>
      </c>
      <c r="F2707" s="74" t="str">
        <f t="shared" si="179"/>
        <v>Wairoa District</v>
      </c>
      <c r="G2707" s="74" t="str">
        <f t="shared" si="180"/>
        <v>Hawkes Bay</v>
      </c>
      <c r="I2707" s="74" t="str">
        <f t="shared" si="181"/>
        <v>Gisborne-Hawke's Bay</v>
      </c>
      <c r="J2707" s="74" t="str">
        <f t="shared" si="182"/>
        <v>Eastland Network</v>
      </c>
    </row>
    <row r="2708" spans="1:10" s="74" customFormat="1">
      <c r="A2708" s="167">
        <v>2001</v>
      </c>
      <c r="B2708" s="167" t="s">
        <v>345</v>
      </c>
      <c r="C2708" s="167">
        <v>365</v>
      </c>
      <c r="D2708" s="170">
        <v>39.406700000000001</v>
      </c>
      <c r="E2708" s="74" t="str">
        <f t="shared" si="178"/>
        <v>Eastland Network Ltd</v>
      </c>
      <c r="F2708" s="74" t="str">
        <f t="shared" si="179"/>
        <v>Wairoa District</v>
      </c>
      <c r="G2708" s="74" t="str">
        <f t="shared" si="180"/>
        <v>Hawkes Bay</v>
      </c>
      <c r="I2708" s="74" t="str">
        <f t="shared" si="181"/>
        <v>Gisborne-Hawke's Bay</v>
      </c>
      <c r="J2708" s="74" t="str">
        <f t="shared" si="182"/>
        <v>Eastland Network</v>
      </c>
    </row>
    <row r="2709" spans="1:10" s="74" customFormat="1">
      <c r="A2709" s="167">
        <v>2002</v>
      </c>
      <c r="B2709" s="167" t="s">
        <v>345</v>
      </c>
      <c r="C2709" s="167">
        <v>365</v>
      </c>
      <c r="D2709" s="170">
        <v>44.895800000000001</v>
      </c>
      <c r="E2709" s="74" t="str">
        <f t="shared" si="178"/>
        <v>Eastland Network Ltd</v>
      </c>
      <c r="F2709" s="74" t="str">
        <f t="shared" si="179"/>
        <v>Wairoa District</v>
      </c>
      <c r="G2709" s="74" t="str">
        <f t="shared" si="180"/>
        <v>Hawkes Bay</v>
      </c>
      <c r="I2709" s="74" t="str">
        <f t="shared" si="181"/>
        <v>Gisborne-Hawke's Bay</v>
      </c>
      <c r="J2709" s="74" t="str">
        <f t="shared" si="182"/>
        <v>Eastland Network</v>
      </c>
    </row>
    <row r="2710" spans="1:10" s="74" customFormat="1">
      <c r="A2710" s="167">
        <v>2003</v>
      </c>
      <c r="B2710" s="167" t="s">
        <v>345</v>
      </c>
      <c r="C2710" s="167">
        <v>365</v>
      </c>
      <c r="D2710" s="170">
        <v>43.511400000000002</v>
      </c>
      <c r="E2710" s="74" t="str">
        <f t="shared" si="178"/>
        <v>Eastland Network Ltd</v>
      </c>
      <c r="F2710" s="74" t="str">
        <f t="shared" si="179"/>
        <v>Wairoa District</v>
      </c>
      <c r="G2710" s="74" t="str">
        <f t="shared" si="180"/>
        <v>Hawkes Bay</v>
      </c>
      <c r="I2710" s="74" t="str">
        <f t="shared" si="181"/>
        <v>Gisborne-Hawke's Bay</v>
      </c>
      <c r="J2710" s="74" t="str">
        <f t="shared" si="182"/>
        <v>Eastland Network</v>
      </c>
    </row>
    <row r="2711" spans="1:10" s="74" customFormat="1">
      <c r="A2711" s="167">
        <v>2004</v>
      </c>
      <c r="B2711" s="167" t="s">
        <v>345</v>
      </c>
      <c r="C2711" s="167">
        <v>366</v>
      </c>
      <c r="D2711" s="170">
        <v>43.1297</v>
      </c>
      <c r="E2711" s="74" t="str">
        <f t="shared" si="178"/>
        <v>Eastland Network Ltd</v>
      </c>
      <c r="F2711" s="74" t="str">
        <f t="shared" si="179"/>
        <v>Wairoa District</v>
      </c>
      <c r="G2711" s="74" t="str">
        <f t="shared" si="180"/>
        <v>Hawkes Bay</v>
      </c>
      <c r="I2711" s="74" t="str">
        <f t="shared" si="181"/>
        <v>Gisborne-Hawke's Bay</v>
      </c>
      <c r="J2711" s="74" t="str">
        <f t="shared" si="182"/>
        <v>Eastland Network</v>
      </c>
    </row>
    <row r="2712" spans="1:10" s="74" customFormat="1">
      <c r="A2712" s="167">
        <v>2005</v>
      </c>
      <c r="B2712" s="167" t="s">
        <v>345</v>
      </c>
      <c r="C2712" s="167">
        <v>365</v>
      </c>
      <c r="D2712" s="170">
        <v>43.767099999999999</v>
      </c>
      <c r="E2712" s="74" t="str">
        <f t="shared" si="178"/>
        <v>Eastland Network Ltd</v>
      </c>
      <c r="F2712" s="74" t="str">
        <f t="shared" si="179"/>
        <v>Wairoa District</v>
      </c>
      <c r="G2712" s="74" t="str">
        <f t="shared" si="180"/>
        <v>Hawkes Bay</v>
      </c>
      <c r="I2712" s="74" t="str">
        <f t="shared" si="181"/>
        <v>Gisborne-Hawke's Bay</v>
      </c>
      <c r="J2712" s="74" t="str">
        <f t="shared" si="182"/>
        <v>Eastland Network</v>
      </c>
    </row>
    <row r="2713" spans="1:10" s="74" customFormat="1">
      <c r="A2713" s="167">
        <v>2006</v>
      </c>
      <c r="B2713" s="167" t="s">
        <v>345</v>
      </c>
      <c r="C2713" s="167">
        <v>365</v>
      </c>
      <c r="D2713" s="170">
        <v>42.746650000000002</v>
      </c>
      <c r="E2713" s="74" t="str">
        <f t="shared" si="178"/>
        <v>Eastland Network Ltd</v>
      </c>
      <c r="F2713" s="74" t="str">
        <f t="shared" si="179"/>
        <v>Wairoa District</v>
      </c>
      <c r="G2713" s="74" t="str">
        <f t="shared" si="180"/>
        <v>Hawkes Bay</v>
      </c>
      <c r="I2713" s="74" t="str">
        <f t="shared" si="181"/>
        <v>Gisborne-Hawke's Bay</v>
      </c>
      <c r="J2713" s="74" t="str">
        <f t="shared" si="182"/>
        <v>Eastland Network</v>
      </c>
    </row>
    <row r="2714" spans="1:10" s="74" customFormat="1">
      <c r="A2714" s="167">
        <v>2007</v>
      </c>
      <c r="B2714" s="167" t="s">
        <v>345</v>
      </c>
      <c r="C2714" s="167">
        <v>365</v>
      </c>
      <c r="D2714" s="170">
        <v>45.727499999999999</v>
      </c>
      <c r="E2714" s="74" t="str">
        <f t="shared" si="178"/>
        <v>Eastland Network Ltd</v>
      </c>
      <c r="F2714" s="74" t="str">
        <f t="shared" si="179"/>
        <v>Wairoa District</v>
      </c>
      <c r="G2714" s="74" t="str">
        <f t="shared" si="180"/>
        <v>Hawkes Bay</v>
      </c>
      <c r="I2714" s="74" t="str">
        <f t="shared" si="181"/>
        <v>Gisborne-Hawke's Bay</v>
      </c>
      <c r="J2714" s="74" t="str">
        <f t="shared" si="182"/>
        <v>Eastland Network</v>
      </c>
    </row>
    <row r="2715" spans="1:10" s="74" customFormat="1">
      <c r="A2715" s="167">
        <v>2008</v>
      </c>
      <c r="B2715" s="167" t="s">
        <v>345</v>
      </c>
      <c r="C2715" s="167">
        <v>366</v>
      </c>
      <c r="D2715" s="170">
        <v>43.134650000000001</v>
      </c>
      <c r="E2715" s="74" t="str">
        <f t="shared" ref="E2715:E2777" si="183">IF(ISNA(VLOOKUP(B2715,$A$338:$D$525,4,FALSE)),"NOTFOUND",VLOOKUP(B2715,$A$338:$D$525,4,FALSE))</f>
        <v>Eastland Network Ltd</v>
      </c>
      <c r="F2715" s="74" t="str">
        <f t="shared" si="179"/>
        <v>Wairoa District</v>
      </c>
      <c r="G2715" s="74" t="str">
        <f t="shared" si="180"/>
        <v>Hawkes Bay</v>
      </c>
      <c r="I2715" s="74" t="str">
        <f t="shared" si="181"/>
        <v>Gisborne-Hawke's Bay</v>
      </c>
      <c r="J2715" s="74" t="str">
        <f t="shared" si="182"/>
        <v>Eastland Network</v>
      </c>
    </row>
    <row r="2716" spans="1:10" s="74" customFormat="1">
      <c r="A2716" s="167">
        <v>2009</v>
      </c>
      <c r="B2716" s="167" t="s">
        <v>345</v>
      </c>
      <c r="C2716" s="167">
        <v>365</v>
      </c>
      <c r="D2716" s="170">
        <v>41.919899999999998</v>
      </c>
      <c r="E2716" s="74" t="str">
        <f t="shared" si="183"/>
        <v>Eastland Network Ltd</v>
      </c>
      <c r="F2716" s="74" t="str">
        <f t="shared" si="179"/>
        <v>Wairoa District</v>
      </c>
      <c r="G2716" s="74" t="str">
        <f t="shared" si="180"/>
        <v>Hawkes Bay</v>
      </c>
      <c r="I2716" s="74" t="str">
        <f t="shared" si="181"/>
        <v>Gisborne-Hawke's Bay</v>
      </c>
      <c r="J2716" s="74" t="str">
        <f t="shared" si="182"/>
        <v>Eastland Network</v>
      </c>
    </row>
    <row r="2717" spans="1:10" s="74" customFormat="1">
      <c r="A2717" s="167">
        <v>2010</v>
      </c>
      <c r="B2717" s="167" t="s">
        <v>345</v>
      </c>
      <c r="C2717" s="167">
        <v>365</v>
      </c>
      <c r="D2717" s="170">
        <v>36.214149999999997</v>
      </c>
      <c r="E2717" s="74" t="str">
        <f t="shared" si="183"/>
        <v>Eastland Network Ltd</v>
      </c>
      <c r="F2717" s="74" t="str">
        <f t="shared" si="179"/>
        <v>Wairoa District</v>
      </c>
      <c r="G2717" s="74" t="str">
        <f t="shared" si="180"/>
        <v>Hawkes Bay</v>
      </c>
      <c r="I2717" s="74" t="str">
        <f t="shared" si="181"/>
        <v>Gisborne-Hawke's Bay</v>
      </c>
      <c r="J2717" s="74" t="str">
        <f t="shared" si="182"/>
        <v>Eastland Network</v>
      </c>
    </row>
    <row r="2718" spans="1:10" s="74" customFormat="1">
      <c r="A2718" s="167">
        <v>2011</v>
      </c>
      <c r="B2718" s="167" t="s">
        <v>345</v>
      </c>
      <c r="C2718" s="167">
        <v>181</v>
      </c>
      <c r="D2718" s="170">
        <v>21.34085</v>
      </c>
      <c r="E2718" s="74" t="str">
        <f t="shared" si="183"/>
        <v>Eastland Network Ltd</v>
      </c>
      <c r="F2718" s="74" t="str">
        <f t="shared" si="179"/>
        <v>Wairoa District</v>
      </c>
      <c r="G2718" s="74" t="str">
        <f t="shared" si="180"/>
        <v>Hawkes Bay</v>
      </c>
      <c r="I2718" s="74" t="str">
        <f t="shared" si="181"/>
        <v>Gisborne-Hawke's Bay</v>
      </c>
      <c r="J2718" s="74" t="str">
        <f t="shared" si="182"/>
        <v>Eastland Network</v>
      </c>
    </row>
    <row r="2719" spans="1:10" s="74" customFormat="1">
      <c r="A2719" s="167">
        <v>2000</v>
      </c>
      <c r="B2719" s="167" t="s">
        <v>346</v>
      </c>
      <c r="C2719" s="167">
        <v>366</v>
      </c>
      <c r="D2719" s="170">
        <v>2.0634999999999999</v>
      </c>
      <c r="E2719" s="74" t="str">
        <f t="shared" si="183"/>
        <v>NOTFOUND</v>
      </c>
      <c r="F2719" s="74" t="str">
        <f t="shared" si="179"/>
        <v>NOTFOUND</v>
      </c>
      <c r="G2719" s="74" t="str">
        <f t="shared" si="180"/>
        <v>NOTFOUND</v>
      </c>
      <c r="I2719" s="74" t="str">
        <f t="shared" si="181"/>
        <v>NOTFOUND</v>
      </c>
      <c r="J2719" s="74" t="str">
        <f t="shared" si="182"/>
        <v>NOTFOUND</v>
      </c>
    </row>
    <row r="2720" spans="1:10" s="74" customFormat="1">
      <c r="A2720" s="167">
        <v>2000</v>
      </c>
      <c r="B2720" s="167" t="s">
        <v>347</v>
      </c>
      <c r="C2720" s="167">
        <v>366</v>
      </c>
      <c r="D2720" s="170">
        <v>44.0715</v>
      </c>
      <c r="E2720" s="74" t="str">
        <f t="shared" si="183"/>
        <v>Unison Network Ltd</v>
      </c>
      <c r="F2720" s="74" t="str">
        <f t="shared" si="179"/>
        <v>Taupo District</v>
      </c>
      <c r="G2720" s="74" t="str">
        <f t="shared" si="180"/>
        <v>Waikato</v>
      </c>
      <c r="I2720" s="74" t="str">
        <f t="shared" si="181"/>
        <v>Waikato</v>
      </c>
      <c r="J2720" s="74" t="str">
        <f t="shared" si="182"/>
        <v>Unison</v>
      </c>
    </row>
    <row r="2721" spans="1:10" s="74" customFormat="1">
      <c r="A2721" s="167">
        <v>2001</v>
      </c>
      <c r="B2721" s="167" t="s">
        <v>347</v>
      </c>
      <c r="C2721" s="167">
        <v>365</v>
      </c>
      <c r="D2721" s="170">
        <v>24.777999999999999</v>
      </c>
      <c r="E2721" s="74" t="str">
        <f t="shared" si="183"/>
        <v>Unison Network Ltd</v>
      </c>
      <c r="F2721" s="74" t="str">
        <f t="shared" si="179"/>
        <v>Taupo District</v>
      </c>
      <c r="G2721" s="74" t="str">
        <f t="shared" si="180"/>
        <v>Waikato</v>
      </c>
      <c r="I2721" s="74" t="str">
        <f t="shared" si="181"/>
        <v>Waikato</v>
      </c>
      <c r="J2721" s="74" t="str">
        <f t="shared" si="182"/>
        <v>Unison</v>
      </c>
    </row>
    <row r="2722" spans="1:10" s="74" customFormat="1">
      <c r="A2722" s="167">
        <v>2002</v>
      </c>
      <c r="B2722" s="167" t="s">
        <v>347</v>
      </c>
      <c r="C2722" s="167">
        <v>365</v>
      </c>
      <c r="D2722" s="170">
        <v>27.618749999999999</v>
      </c>
      <c r="E2722" s="74" t="str">
        <f t="shared" si="183"/>
        <v>Unison Network Ltd</v>
      </c>
      <c r="F2722" s="74" t="str">
        <f t="shared" si="179"/>
        <v>Taupo District</v>
      </c>
      <c r="G2722" s="74" t="str">
        <f t="shared" si="180"/>
        <v>Waikato</v>
      </c>
      <c r="I2722" s="74" t="str">
        <f t="shared" si="181"/>
        <v>Waikato</v>
      </c>
      <c r="J2722" s="74" t="str">
        <f t="shared" si="182"/>
        <v>Unison</v>
      </c>
    </row>
    <row r="2723" spans="1:10" s="74" customFormat="1">
      <c r="A2723" s="167">
        <v>2003</v>
      </c>
      <c r="B2723" s="167" t="s">
        <v>347</v>
      </c>
      <c r="C2723" s="167">
        <v>365</v>
      </c>
      <c r="D2723" s="170">
        <v>82.444850000000002</v>
      </c>
      <c r="E2723" s="74" t="str">
        <f t="shared" si="183"/>
        <v>Unison Network Ltd</v>
      </c>
      <c r="F2723" s="74" t="str">
        <f t="shared" si="179"/>
        <v>Taupo District</v>
      </c>
      <c r="G2723" s="74" t="str">
        <f t="shared" si="180"/>
        <v>Waikato</v>
      </c>
      <c r="I2723" s="74" t="str">
        <f t="shared" si="181"/>
        <v>Waikato</v>
      </c>
      <c r="J2723" s="74" t="str">
        <f t="shared" si="182"/>
        <v>Unison</v>
      </c>
    </row>
    <row r="2724" spans="1:10" s="74" customFormat="1">
      <c r="A2724" s="167">
        <v>2004</v>
      </c>
      <c r="B2724" s="167" t="s">
        <v>347</v>
      </c>
      <c r="C2724" s="167">
        <v>366</v>
      </c>
      <c r="D2724" s="170">
        <v>65.108949999999993</v>
      </c>
      <c r="E2724" s="74" t="str">
        <f t="shared" si="183"/>
        <v>Unison Network Ltd</v>
      </c>
      <c r="F2724" s="74" t="str">
        <f t="shared" si="179"/>
        <v>Taupo District</v>
      </c>
      <c r="G2724" s="74" t="str">
        <f t="shared" si="180"/>
        <v>Waikato</v>
      </c>
      <c r="I2724" s="74" t="str">
        <f t="shared" si="181"/>
        <v>Waikato</v>
      </c>
      <c r="J2724" s="74" t="str">
        <f t="shared" si="182"/>
        <v>Unison</v>
      </c>
    </row>
    <row r="2725" spans="1:10" s="74" customFormat="1">
      <c r="A2725" s="167">
        <v>2005</v>
      </c>
      <c r="B2725" s="167" t="s">
        <v>347</v>
      </c>
      <c r="C2725" s="167">
        <v>365</v>
      </c>
      <c r="D2725" s="170">
        <v>56.989550000000001</v>
      </c>
      <c r="E2725" s="74" t="str">
        <f t="shared" si="183"/>
        <v>Unison Network Ltd</v>
      </c>
      <c r="F2725" s="74" t="str">
        <f t="shared" si="179"/>
        <v>Taupo District</v>
      </c>
      <c r="G2725" s="74" t="str">
        <f t="shared" si="180"/>
        <v>Waikato</v>
      </c>
      <c r="I2725" s="74" t="str">
        <f t="shared" si="181"/>
        <v>Waikato</v>
      </c>
      <c r="J2725" s="74" t="str">
        <f t="shared" si="182"/>
        <v>Unison</v>
      </c>
    </row>
    <row r="2726" spans="1:10" s="74" customFormat="1">
      <c r="A2726" s="167">
        <v>2006</v>
      </c>
      <c r="B2726" s="167" t="s">
        <v>347</v>
      </c>
      <c r="C2726" s="167">
        <v>365</v>
      </c>
      <c r="D2726" s="170">
        <v>55.329599999999999</v>
      </c>
      <c r="E2726" s="74" t="str">
        <f t="shared" si="183"/>
        <v>Unison Network Ltd</v>
      </c>
      <c r="F2726" s="74" t="str">
        <f t="shared" si="179"/>
        <v>Taupo District</v>
      </c>
      <c r="G2726" s="74" t="str">
        <f t="shared" si="180"/>
        <v>Waikato</v>
      </c>
      <c r="I2726" s="74" t="str">
        <f t="shared" si="181"/>
        <v>Waikato</v>
      </c>
      <c r="J2726" s="74" t="str">
        <f t="shared" si="182"/>
        <v>Unison</v>
      </c>
    </row>
    <row r="2727" spans="1:10" s="74" customFormat="1">
      <c r="A2727" s="167">
        <v>2007</v>
      </c>
      <c r="B2727" s="167" t="s">
        <v>347</v>
      </c>
      <c r="C2727" s="167">
        <v>365</v>
      </c>
      <c r="D2727" s="170">
        <v>53.034100000000002</v>
      </c>
      <c r="E2727" s="74" t="str">
        <f t="shared" si="183"/>
        <v>Unison Network Ltd</v>
      </c>
      <c r="F2727" s="74" t="str">
        <f t="shared" si="179"/>
        <v>Taupo District</v>
      </c>
      <c r="G2727" s="74" t="str">
        <f t="shared" si="180"/>
        <v>Waikato</v>
      </c>
      <c r="I2727" s="74" t="str">
        <f t="shared" si="181"/>
        <v>Waikato</v>
      </c>
      <c r="J2727" s="74" t="str">
        <f t="shared" si="182"/>
        <v>Unison</v>
      </c>
    </row>
    <row r="2728" spans="1:10" s="74" customFormat="1">
      <c r="A2728" s="167">
        <v>2008</v>
      </c>
      <c r="B2728" s="167" t="s">
        <v>347</v>
      </c>
      <c r="C2728" s="167">
        <v>366</v>
      </c>
      <c r="D2728" s="170">
        <v>58.656750000000002</v>
      </c>
      <c r="E2728" s="74" t="str">
        <f t="shared" si="183"/>
        <v>Unison Network Ltd</v>
      </c>
      <c r="F2728" s="74" t="str">
        <f t="shared" ref="F2728:F2777" si="184">IF(ISNA(VLOOKUP(B2728,$A$338:$D$525,2,FALSE)),"NOTFOUND",VLOOKUP(B2728,$A$338:$D$525,2,FALSE))</f>
        <v>Taupo District</v>
      </c>
      <c r="G2728" s="74" t="str">
        <f t="shared" ref="G2728:G2777" si="185">IF(ISNA(VLOOKUP(B2728,$A$338:$D$525,3,FALSE)),"NOTFOUND",VLOOKUP(B2728,$A$338:$D$525,3,FALSE))</f>
        <v>Waikato</v>
      </c>
      <c r="I2728" s="74" t="str">
        <f t="shared" ref="I2728:I2777" si="186">IF(ISNA(VLOOKUP(B2728,$A$338:$E$525,5,FALSE)),"NOTFOUND",(VLOOKUP(B2728,$A$338:$E$525,5,FALSE)))</f>
        <v>Waikato</v>
      </c>
      <c r="J2728" s="74" t="str">
        <f t="shared" ref="J2728:J2777" si="187">IF(ISNA(VLOOKUP(E2728,$A$528:$B$545,2,FALSE)),"NOTFOUND",VLOOKUP(E2728,$A$528:$B$545,2,FALSE))</f>
        <v>Unison</v>
      </c>
    </row>
    <row r="2729" spans="1:10" s="74" customFormat="1">
      <c r="A2729" s="167">
        <v>2009</v>
      </c>
      <c r="B2729" s="167" t="s">
        <v>347</v>
      </c>
      <c r="C2729" s="167">
        <v>365</v>
      </c>
      <c r="D2729" s="170">
        <v>50.225999999999999</v>
      </c>
      <c r="E2729" s="74" t="str">
        <f t="shared" si="183"/>
        <v>Unison Network Ltd</v>
      </c>
      <c r="F2729" s="74" t="str">
        <f t="shared" si="184"/>
        <v>Taupo District</v>
      </c>
      <c r="G2729" s="74" t="str">
        <f t="shared" si="185"/>
        <v>Waikato</v>
      </c>
      <c r="I2729" s="74" t="str">
        <f t="shared" si="186"/>
        <v>Waikato</v>
      </c>
      <c r="J2729" s="74" t="str">
        <f t="shared" si="187"/>
        <v>Unison</v>
      </c>
    </row>
    <row r="2730" spans="1:10" s="74" customFormat="1">
      <c r="A2730" s="167">
        <v>2010</v>
      </c>
      <c r="B2730" s="167" t="s">
        <v>347</v>
      </c>
      <c r="C2730" s="167">
        <v>365</v>
      </c>
      <c r="D2730" s="170">
        <v>53.4343</v>
      </c>
      <c r="E2730" s="74" t="str">
        <f t="shared" si="183"/>
        <v>Unison Network Ltd</v>
      </c>
      <c r="F2730" s="74" t="str">
        <f t="shared" si="184"/>
        <v>Taupo District</v>
      </c>
      <c r="G2730" s="74" t="str">
        <f t="shared" si="185"/>
        <v>Waikato</v>
      </c>
      <c r="I2730" s="74" t="str">
        <f t="shared" si="186"/>
        <v>Waikato</v>
      </c>
      <c r="J2730" s="74" t="str">
        <f t="shared" si="187"/>
        <v>Unison</v>
      </c>
    </row>
    <row r="2731" spans="1:10" s="74" customFormat="1">
      <c r="A2731" s="167">
        <v>2011</v>
      </c>
      <c r="B2731" s="167" t="s">
        <v>347</v>
      </c>
      <c r="C2731" s="167">
        <v>181</v>
      </c>
      <c r="D2731" s="170">
        <v>19.232500000000002</v>
      </c>
      <c r="E2731" s="74" t="str">
        <f t="shared" si="183"/>
        <v>Unison Network Ltd</v>
      </c>
      <c r="F2731" s="74" t="str">
        <f t="shared" si="184"/>
        <v>Taupo District</v>
      </c>
      <c r="G2731" s="74" t="str">
        <f t="shared" si="185"/>
        <v>Waikato</v>
      </c>
      <c r="I2731" s="74" t="str">
        <f t="shared" si="186"/>
        <v>Waikato</v>
      </c>
      <c r="J2731" s="74" t="str">
        <f t="shared" si="187"/>
        <v>Unison</v>
      </c>
    </row>
    <row r="2732" spans="1:10" s="74" customFormat="1">
      <c r="A2732" s="167">
        <v>2000</v>
      </c>
      <c r="B2732" s="167" t="s">
        <v>348</v>
      </c>
      <c r="C2732" s="167">
        <v>366</v>
      </c>
      <c r="D2732" s="170">
        <v>16.1996</v>
      </c>
      <c r="E2732" s="74" t="str">
        <f t="shared" si="183"/>
        <v>Network Waitaki Ltd</v>
      </c>
      <c r="F2732" s="74" t="str">
        <f t="shared" si="184"/>
        <v>Waitaki District</v>
      </c>
      <c r="G2732" s="74" t="str">
        <f t="shared" si="185"/>
        <v>Otago Southland</v>
      </c>
      <c r="I2732" s="74" t="str">
        <f t="shared" si="186"/>
        <v>Otago</v>
      </c>
      <c r="J2732" s="74" t="str">
        <f t="shared" si="187"/>
        <v>NOTFOUND</v>
      </c>
    </row>
    <row r="2733" spans="1:10" s="74" customFormat="1">
      <c r="A2733" s="167">
        <v>2001</v>
      </c>
      <c r="B2733" s="167" t="s">
        <v>348</v>
      </c>
      <c r="C2733" s="167">
        <v>365</v>
      </c>
      <c r="D2733" s="170">
        <v>18.1432</v>
      </c>
      <c r="E2733" s="74" t="str">
        <f t="shared" si="183"/>
        <v>Network Waitaki Ltd</v>
      </c>
      <c r="F2733" s="74" t="str">
        <f t="shared" si="184"/>
        <v>Waitaki District</v>
      </c>
      <c r="G2733" s="74" t="str">
        <f t="shared" si="185"/>
        <v>Otago Southland</v>
      </c>
      <c r="I2733" s="74" t="str">
        <f t="shared" si="186"/>
        <v>Otago</v>
      </c>
      <c r="J2733" s="74" t="str">
        <f t="shared" si="187"/>
        <v>NOTFOUND</v>
      </c>
    </row>
    <row r="2734" spans="1:10" s="74" customFormat="1">
      <c r="A2734" s="167">
        <v>2002</v>
      </c>
      <c r="B2734" s="167" t="s">
        <v>348</v>
      </c>
      <c r="C2734" s="167">
        <v>365</v>
      </c>
      <c r="D2734" s="170">
        <v>19.101749999999999</v>
      </c>
      <c r="E2734" s="74" t="str">
        <f t="shared" si="183"/>
        <v>Network Waitaki Ltd</v>
      </c>
      <c r="F2734" s="74" t="str">
        <f t="shared" si="184"/>
        <v>Waitaki District</v>
      </c>
      <c r="G2734" s="74" t="str">
        <f t="shared" si="185"/>
        <v>Otago Southland</v>
      </c>
      <c r="I2734" s="74" t="str">
        <f t="shared" si="186"/>
        <v>Otago</v>
      </c>
      <c r="J2734" s="74" t="str">
        <f t="shared" si="187"/>
        <v>NOTFOUND</v>
      </c>
    </row>
    <row r="2735" spans="1:10" s="74" customFormat="1">
      <c r="A2735" s="167">
        <v>2003</v>
      </c>
      <c r="B2735" s="167" t="s">
        <v>348</v>
      </c>
      <c r="C2735" s="167">
        <v>365</v>
      </c>
      <c r="D2735" s="170">
        <v>21.248799999999999</v>
      </c>
      <c r="E2735" s="74" t="str">
        <f t="shared" si="183"/>
        <v>Network Waitaki Ltd</v>
      </c>
      <c r="F2735" s="74" t="str">
        <f t="shared" si="184"/>
        <v>Waitaki District</v>
      </c>
      <c r="G2735" s="74" t="str">
        <f t="shared" si="185"/>
        <v>Otago Southland</v>
      </c>
      <c r="I2735" s="74" t="str">
        <f t="shared" si="186"/>
        <v>Otago</v>
      </c>
      <c r="J2735" s="74" t="str">
        <f t="shared" si="187"/>
        <v>NOTFOUND</v>
      </c>
    </row>
    <row r="2736" spans="1:10" s="74" customFormat="1">
      <c r="A2736" s="167">
        <v>2004</v>
      </c>
      <c r="B2736" s="167" t="s">
        <v>348</v>
      </c>
      <c r="C2736" s="167">
        <v>366</v>
      </c>
      <c r="D2736" s="170">
        <v>20.138400000000001</v>
      </c>
      <c r="E2736" s="74" t="str">
        <f t="shared" si="183"/>
        <v>Network Waitaki Ltd</v>
      </c>
      <c r="F2736" s="74" t="str">
        <f t="shared" si="184"/>
        <v>Waitaki District</v>
      </c>
      <c r="G2736" s="74" t="str">
        <f t="shared" si="185"/>
        <v>Otago Southland</v>
      </c>
      <c r="I2736" s="74" t="str">
        <f t="shared" si="186"/>
        <v>Otago</v>
      </c>
      <c r="J2736" s="74" t="str">
        <f t="shared" si="187"/>
        <v>NOTFOUND</v>
      </c>
    </row>
    <row r="2737" spans="1:10" s="74" customFormat="1">
      <c r="A2737" s="167">
        <v>2005</v>
      </c>
      <c r="B2737" s="167" t="s">
        <v>348</v>
      </c>
      <c r="C2737" s="167">
        <v>365</v>
      </c>
      <c r="D2737" s="170">
        <v>20.254899999999999</v>
      </c>
      <c r="E2737" s="74" t="str">
        <f t="shared" si="183"/>
        <v>Network Waitaki Ltd</v>
      </c>
      <c r="F2737" s="74" t="str">
        <f t="shared" si="184"/>
        <v>Waitaki District</v>
      </c>
      <c r="G2737" s="74" t="str">
        <f t="shared" si="185"/>
        <v>Otago Southland</v>
      </c>
      <c r="I2737" s="74" t="str">
        <f t="shared" si="186"/>
        <v>Otago</v>
      </c>
      <c r="J2737" s="74" t="str">
        <f t="shared" si="187"/>
        <v>NOTFOUND</v>
      </c>
    </row>
    <row r="2738" spans="1:10" s="74" customFormat="1">
      <c r="A2738" s="167">
        <v>2006</v>
      </c>
      <c r="B2738" s="167" t="s">
        <v>348</v>
      </c>
      <c r="C2738" s="167">
        <v>365</v>
      </c>
      <c r="D2738" s="170">
        <v>23.680350000000001</v>
      </c>
      <c r="E2738" s="74" t="str">
        <f t="shared" si="183"/>
        <v>Network Waitaki Ltd</v>
      </c>
      <c r="F2738" s="74" t="str">
        <f t="shared" si="184"/>
        <v>Waitaki District</v>
      </c>
      <c r="G2738" s="74" t="str">
        <f t="shared" si="185"/>
        <v>Otago Southland</v>
      </c>
      <c r="I2738" s="74" t="str">
        <f t="shared" si="186"/>
        <v>Otago</v>
      </c>
      <c r="J2738" s="74" t="str">
        <f t="shared" si="187"/>
        <v>NOTFOUND</v>
      </c>
    </row>
    <row r="2739" spans="1:10" s="74" customFormat="1">
      <c r="A2739" s="167">
        <v>2007</v>
      </c>
      <c r="B2739" s="167" t="s">
        <v>348</v>
      </c>
      <c r="C2739" s="167">
        <v>365</v>
      </c>
      <c r="D2739" s="170">
        <v>24.264749999999999</v>
      </c>
      <c r="E2739" s="74" t="str">
        <f t="shared" si="183"/>
        <v>Network Waitaki Ltd</v>
      </c>
      <c r="F2739" s="74" t="str">
        <f t="shared" si="184"/>
        <v>Waitaki District</v>
      </c>
      <c r="G2739" s="74" t="str">
        <f t="shared" si="185"/>
        <v>Otago Southland</v>
      </c>
      <c r="I2739" s="74" t="str">
        <f t="shared" si="186"/>
        <v>Otago</v>
      </c>
      <c r="J2739" s="74" t="str">
        <f t="shared" si="187"/>
        <v>NOTFOUND</v>
      </c>
    </row>
    <row r="2740" spans="1:10" s="74" customFormat="1">
      <c r="A2740" s="167">
        <v>2008</v>
      </c>
      <c r="B2740" s="167" t="s">
        <v>348</v>
      </c>
      <c r="C2740" s="167">
        <v>366</v>
      </c>
      <c r="D2740" s="170">
        <v>25.806850000000001</v>
      </c>
      <c r="E2740" s="74" t="str">
        <f t="shared" si="183"/>
        <v>Network Waitaki Ltd</v>
      </c>
      <c r="F2740" s="74" t="str">
        <f t="shared" si="184"/>
        <v>Waitaki District</v>
      </c>
      <c r="G2740" s="74" t="str">
        <f t="shared" si="185"/>
        <v>Otago Southland</v>
      </c>
      <c r="I2740" s="74" t="str">
        <f t="shared" si="186"/>
        <v>Otago</v>
      </c>
      <c r="J2740" s="74" t="str">
        <f t="shared" si="187"/>
        <v>NOTFOUND</v>
      </c>
    </row>
    <row r="2741" spans="1:10" s="74" customFormat="1">
      <c r="A2741" s="167">
        <v>2009</v>
      </c>
      <c r="B2741" s="167" t="s">
        <v>348</v>
      </c>
      <c r="C2741" s="167">
        <v>365</v>
      </c>
      <c r="D2741" s="170">
        <v>20.8125</v>
      </c>
      <c r="E2741" s="74" t="str">
        <f t="shared" si="183"/>
        <v>Network Waitaki Ltd</v>
      </c>
      <c r="F2741" s="74" t="str">
        <f t="shared" si="184"/>
        <v>Waitaki District</v>
      </c>
      <c r="G2741" s="74" t="str">
        <f t="shared" si="185"/>
        <v>Otago Southland</v>
      </c>
      <c r="I2741" s="74" t="str">
        <f t="shared" si="186"/>
        <v>Otago</v>
      </c>
      <c r="J2741" s="74" t="str">
        <f t="shared" si="187"/>
        <v>NOTFOUND</v>
      </c>
    </row>
    <row r="2742" spans="1:10" s="74" customFormat="1">
      <c r="A2742" s="167">
        <v>2010</v>
      </c>
      <c r="B2742" s="167" t="s">
        <v>348</v>
      </c>
      <c r="C2742" s="167">
        <v>365</v>
      </c>
      <c r="D2742" s="170">
        <v>24.561599999999999</v>
      </c>
      <c r="E2742" s="74" t="str">
        <f t="shared" si="183"/>
        <v>Network Waitaki Ltd</v>
      </c>
      <c r="F2742" s="74" t="str">
        <f t="shared" si="184"/>
        <v>Waitaki District</v>
      </c>
      <c r="G2742" s="74" t="str">
        <f t="shared" si="185"/>
        <v>Otago Southland</v>
      </c>
      <c r="I2742" s="74" t="str">
        <f t="shared" si="186"/>
        <v>Otago</v>
      </c>
      <c r="J2742" s="74" t="str">
        <f t="shared" si="187"/>
        <v>NOTFOUND</v>
      </c>
    </row>
    <row r="2743" spans="1:10" s="74" customFormat="1">
      <c r="A2743" s="167">
        <v>2011</v>
      </c>
      <c r="B2743" s="167" t="s">
        <v>348</v>
      </c>
      <c r="C2743" s="167">
        <v>181</v>
      </c>
      <c r="D2743" s="170">
        <v>9.1393500000000003</v>
      </c>
      <c r="E2743" s="74" t="str">
        <f t="shared" si="183"/>
        <v>Network Waitaki Ltd</v>
      </c>
      <c r="F2743" s="74" t="str">
        <f t="shared" si="184"/>
        <v>Waitaki District</v>
      </c>
      <c r="G2743" s="74" t="str">
        <f t="shared" si="185"/>
        <v>Otago Southland</v>
      </c>
      <c r="I2743" s="74" t="str">
        <f t="shared" si="186"/>
        <v>Otago</v>
      </c>
      <c r="J2743" s="74" t="str">
        <f t="shared" si="187"/>
        <v>NOTFOUND</v>
      </c>
    </row>
    <row r="2744" spans="1:10" s="74" customFormat="1">
      <c r="A2744" s="167">
        <v>2000</v>
      </c>
      <c r="B2744" s="167" t="s">
        <v>349</v>
      </c>
      <c r="C2744" s="167">
        <v>366</v>
      </c>
      <c r="D2744" s="170">
        <v>40.879750000000001</v>
      </c>
      <c r="E2744" s="74" t="str">
        <f t="shared" si="183"/>
        <v>NOTFOUND</v>
      </c>
      <c r="F2744" s="74" t="str">
        <f t="shared" si="184"/>
        <v>NOTFOUND</v>
      </c>
      <c r="G2744" s="74" t="str">
        <f t="shared" si="185"/>
        <v>NOTFOUND</v>
      </c>
      <c r="I2744" s="74" t="str">
        <f t="shared" si="186"/>
        <v>NOTFOUND</v>
      </c>
      <c r="J2744" s="74" t="str">
        <f t="shared" si="187"/>
        <v>NOTFOUND</v>
      </c>
    </row>
    <row r="2745" spans="1:10" s="74" customFormat="1">
      <c r="A2745" s="167">
        <v>2001</v>
      </c>
      <c r="B2745" s="167" t="s">
        <v>349</v>
      </c>
      <c r="C2745" s="167">
        <v>181</v>
      </c>
      <c r="D2745" s="170">
        <v>18.92625</v>
      </c>
      <c r="E2745" s="74" t="str">
        <f t="shared" si="183"/>
        <v>NOTFOUND</v>
      </c>
      <c r="F2745" s="74" t="str">
        <f t="shared" si="184"/>
        <v>NOTFOUND</v>
      </c>
      <c r="G2745" s="74" t="str">
        <f t="shared" si="185"/>
        <v>NOTFOUND</v>
      </c>
      <c r="I2745" s="74" t="str">
        <f t="shared" si="186"/>
        <v>NOTFOUND</v>
      </c>
      <c r="J2745" s="74" t="str">
        <f t="shared" si="187"/>
        <v>NOTFOUND</v>
      </c>
    </row>
    <row r="2746" spans="1:10" s="74" customFormat="1">
      <c r="A2746" s="167">
        <v>2000</v>
      </c>
      <c r="B2746" s="167" t="s">
        <v>350</v>
      </c>
      <c r="C2746" s="167">
        <v>366</v>
      </c>
      <c r="D2746" s="170">
        <v>45.971699999999998</v>
      </c>
      <c r="E2746" s="74" t="str">
        <f t="shared" si="183"/>
        <v>NOTFOUND</v>
      </c>
      <c r="F2746" s="74" t="str">
        <f t="shared" si="184"/>
        <v>NOTFOUND</v>
      </c>
      <c r="G2746" s="74" t="str">
        <f t="shared" si="185"/>
        <v>NOTFOUND</v>
      </c>
      <c r="I2746" s="74" t="str">
        <f t="shared" si="186"/>
        <v>NOTFOUND</v>
      </c>
      <c r="J2746" s="74" t="str">
        <f t="shared" si="187"/>
        <v>NOTFOUND</v>
      </c>
    </row>
    <row r="2747" spans="1:10" s="74" customFormat="1">
      <c r="A2747" s="167">
        <v>2001</v>
      </c>
      <c r="B2747" s="167" t="s">
        <v>350</v>
      </c>
      <c r="C2747" s="167">
        <v>181</v>
      </c>
      <c r="D2747" s="170">
        <v>27.049499999999998</v>
      </c>
      <c r="E2747" s="74" t="str">
        <f t="shared" si="183"/>
        <v>NOTFOUND</v>
      </c>
      <c r="F2747" s="74" t="str">
        <f t="shared" si="184"/>
        <v>NOTFOUND</v>
      </c>
      <c r="G2747" s="74" t="str">
        <f t="shared" si="185"/>
        <v>NOTFOUND</v>
      </c>
      <c r="I2747" s="74" t="str">
        <f t="shared" si="186"/>
        <v>NOTFOUND</v>
      </c>
      <c r="J2747" s="74" t="str">
        <f t="shared" si="187"/>
        <v>NOTFOUND</v>
      </c>
    </row>
    <row r="2748" spans="1:10" s="74" customFormat="1">
      <c r="A2748" s="167">
        <v>2000</v>
      </c>
      <c r="B2748" s="167" t="s">
        <v>351</v>
      </c>
      <c r="C2748" s="167">
        <v>366</v>
      </c>
      <c r="D2748" s="170">
        <v>392.38004999999998</v>
      </c>
      <c r="E2748" s="74" t="str">
        <f t="shared" si="183"/>
        <v>Unison Network Ltd</v>
      </c>
      <c r="F2748" s="74" t="str">
        <f t="shared" si="184"/>
        <v>Hastings District</v>
      </c>
      <c r="G2748" s="74" t="str">
        <f t="shared" si="185"/>
        <v>Hawkes Bay</v>
      </c>
      <c r="I2748" s="74" t="str">
        <f t="shared" si="186"/>
        <v>Gisborne-Hawke's Bay</v>
      </c>
      <c r="J2748" s="74" t="str">
        <f t="shared" si="187"/>
        <v>Unison</v>
      </c>
    </row>
    <row r="2749" spans="1:10" s="74" customFormat="1">
      <c r="A2749" s="167">
        <v>2001</v>
      </c>
      <c r="B2749" s="167" t="s">
        <v>351</v>
      </c>
      <c r="C2749" s="167">
        <v>365</v>
      </c>
      <c r="D2749" s="170">
        <v>394.58145000000002</v>
      </c>
      <c r="E2749" s="74" t="str">
        <f t="shared" si="183"/>
        <v>Unison Network Ltd</v>
      </c>
      <c r="F2749" s="74" t="str">
        <f t="shared" si="184"/>
        <v>Hastings District</v>
      </c>
      <c r="G2749" s="74" t="str">
        <f t="shared" si="185"/>
        <v>Hawkes Bay</v>
      </c>
      <c r="I2749" s="74" t="str">
        <f t="shared" si="186"/>
        <v>Gisborne-Hawke's Bay</v>
      </c>
      <c r="J2749" s="74" t="str">
        <f t="shared" si="187"/>
        <v>Unison</v>
      </c>
    </row>
    <row r="2750" spans="1:10" s="74" customFormat="1">
      <c r="A2750" s="167">
        <v>2002</v>
      </c>
      <c r="B2750" s="167" t="s">
        <v>351</v>
      </c>
      <c r="C2750" s="167">
        <v>365</v>
      </c>
      <c r="D2750" s="170">
        <v>392.79070000000002</v>
      </c>
      <c r="E2750" s="74" t="str">
        <f t="shared" si="183"/>
        <v>Unison Network Ltd</v>
      </c>
      <c r="F2750" s="74" t="str">
        <f t="shared" si="184"/>
        <v>Hastings District</v>
      </c>
      <c r="G2750" s="74" t="str">
        <f t="shared" si="185"/>
        <v>Hawkes Bay</v>
      </c>
      <c r="I2750" s="74" t="str">
        <f t="shared" si="186"/>
        <v>Gisborne-Hawke's Bay</v>
      </c>
      <c r="J2750" s="74" t="str">
        <f t="shared" si="187"/>
        <v>Unison</v>
      </c>
    </row>
    <row r="2751" spans="1:10" s="74" customFormat="1">
      <c r="A2751" s="167">
        <v>2003</v>
      </c>
      <c r="B2751" s="167" t="s">
        <v>351</v>
      </c>
      <c r="C2751" s="167">
        <v>365</v>
      </c>
      <c r="D2751" s="170">
        <v>409.68605000000002</v>
      </c>
      <c r="E2751" s="74" t="str">
        <f t="shared" si="183"/>
        <v>Unison Network Ltd</v>
      </c>
      <c r="F2751" s="74" t="str">
        <f t="shared" si="184"/>
        <v>Hastings District</v>
      </c>
      <c r="G2751" s="74" t="str">
        <f t="shared" si="185"/>
        <v>Hawkes Bay</v>
      </c>
      <c r="I2751" s="74" t="str">
        <f t="shared" si="186"/>
        <v>Gisborne-Hawke's Bay</v>
      </c>
      <c r="J2751" s="74" t="str">
        <f t="shared" si="187"/>
        <v>Unison</v>
      </c>
    </row>
    <row r="2752" spans="1:10" s="74" customFormat="1">
      <c r="A2752" s="167">
        <v>2004</v>
      </c>
      <c r="B2752" s="167" t="s">
        <v>351</v>
      </c>
      <c r="C2752" s="167">
        <v>366</v>
      </c>
      <c r="D2752" s="170">
        <v>420.78449999999998</v>
      </c>
      <c r="E2752" s="74" t="str">
        <f t="shared" si="183"/>
        <v>Unison Network Ltd</v>
      </c>
      <c r="F2752" s="74" t="str">
        <f t="shared" si="184"/>
        <v>Hastings District</v>
      </c>
      <c r="G2752" s="74" t="str">
        <f t="shared" si="185"/>
        <v>Hawkes Bay</v>
      </c>
      <c r="I2752" s="74" t="str">
        <f t="shared" si="186"/>
        <v>Gisborne-Hawke's Bay</v>
      </c>
      <c r="J2752" s="74" t="str">
        <f t="shared" si="187"/>
        <v>Unison</v>
      </c>
    </row>
    <row r="2753" spans="1:10" s="74" customFormat="1">
      <c r="A2753" s="167">
        <v>2005</v>
      </c>
      <c r="B2753" s="167" t="s">
        <v>351</v>
      </c>
      <c r="C2753" s="167">
        <v>365</v>
      </c>
      <c r="D2753" s="170">
        <v>424.55074999999999</v>
      </c>
      <c r="E2753" s="74" t="str">
        <f t="shared" si="183"/>
        <v>Unison Network Ltd</v>
      </c>
      <c r="F2753" s="74" t="str">
        <f t="shared" si="184"/>
        <v>Hastings District</v>
      </c>
      <c r="G2753" s="74" t="str">
        <f t="shared" si="185"/>
        <v>Hawkes Bay</v>
      </c>
      <c r="I2753" s="74" t="str">
        <f t="shared" si="186"/>
        <v>Gisborne-Hawke's Bay</v>
      </c>
      <c r="J2753" s="74" t="str">
        <f t="shared" si="187"/>
        <v>Unison</v>
      </c>
    </row>
    <row r="2754" spans="1:10" s="74" customFormat="1">
      <c r="A2754" s="167">
        <v>2006</v>
      </c>
      <c r="B2754" s="167" t="s">
        <v>351</v>
      </c>
      <c r="C2754" s="167">
        <v>365</v>
      </c>
      <c r="D2754" s="170">
        <v>436.72460000000001</v>
      </c>
      <c r="E2754" s="74" t="str">
        <f t="shared" si="183"/>
        <v>Unison Network Ltd</v>
      </c>
      <c r="F2754" s="74" t="str">
        <f t="shared" si="184"/>
        <v>Hastings District</v>
      </c>
      <c r="G2754" s="74" t="str">
        <f t="shared" si="185"/>
        <v>Hawkes Bay</v>
      </c>
      <c r="I2754" s="74" t="str">
        <f t="shared" si="186"/>
        <v>Gisborne-Hawke's Bay</v>
      </c>
      <c r="J2754" s="74" t="str">
        <f t="shared" si="187"/>
        <v>Unison</v>
      </c>
    </row>
    <row r="2755" spans="1:10" s="74" customFormat="1">
      <c r="A2755" s="167">
        <v>2007</v>
      </c>
      <c r="B2755" s="167" t="s">
        <v>351</v>
      </c>
      <c r="C2755" s="167">
        <v>365</v>
      </c>
      <c r="D2755" s="170">
        <v>436.82375000000002</v>
      </c>
      <c r="E2755" s="74" t="str">
        <f t="shared" si="183"/>
        <v>Unison Network Ltd</v>
      </c>
      <c r="F2755" s="74" t="str">
        <f t="shared" si="184"/>
        <v>Hastings District</v>
      </c>
      <c r="G2755" s="74" t="str">
        <f t="shared" si="185"/>
        <v>Hawkes Bay</v>
      </c>
      <c r="I2755" s="74" t="str">
        <f t="shared" si="186"/>
        <v>Gisborne-Hawke's Bay</v>
      </c>
      <c r="J2755" s="74" t="str">
        <f t="shared" si="187"/>
        <v>Unison</v>
      </c>
    </row>
    <row r="2756" spans="1:10" s="74" customFormat="1">
      <c r="A2756" s="167">
        <v>2008</v>
      </c>
      <c r="B2756" s="167" t="s">
        <v>351</v>
      </c>
      <c r="C2756" s="167">
        <v>366</v>
      </c>
      <c r="D2756" s="170">
        <v>431.69040000000001</v>
      </c>
      <c r="E2756" s="74" t="str">
        <f t="shared" si="183"/>
        <v>Unison Network Ltd</v>
      </c>
      <c r="F2756" s="74" t="str">
        <f t="shared" si="184"/>
        <v>Hastings District</v>
      </c>
      <c r="G2756" s="74" t="str">
        <f t="shared" si="185"/>
        <v>Hawkes Bay</v>
      </c>
      <c r="I2756" s="74" t="str">
        <f t="shared" si="186"/>
        <v>Gisborne-Hawke's Bay</v>
      </c>
      <c r="J2756" s="74" t="str">
        <f t="shared" si="187"/>
        <v>Unison</v>
      </c>
    </row>
    <row r="2757" spans="1:10" s="74" customFormat="1">
      <c r="A2757" s="167">
        <v>2009</v>
      </c>
      <c r="B2757" s="167" t="s">
        <v>351</v>
      </c>
      <c r="C2757" s="167">
        <v>365</v>
      </c>
      <c r="D2757" s="170">
        <v>435.06110000000001</v>
      </c>
      <c r="E2757" s="74" t="str">
        <f t="shared" si="183"/>
        <v>Unison Network Ltd</v>
      </c>
      <c r="F2757" s="74" t="str">
        <f t="shared" si="184"/>
        <v>Hastings District</v>
      </c>
      <c r="G2757" s="74" t="str">
        <f t="shared" si="185"/>
        <v>Hawkes Bay</v>
      </c>
      <c r="I2757" s="74" t="str">
        <f t="shared" si="186"/>
        <v>Gisborne-Hawke's Bay</v>
      </c>
      <c r="J2757" s="74" t="str">
        <f t="shared" si="187"/>
        <v>Unison</v>
      </c>
    </row>
    <row r="2758" spans="1:10" s="74" customFormat="1">
      <c r="A2758" s="167">
        <v>2010</v>
      </c>
      <c r="B2758" s="167" t="s">
        <v>351</v>
      </c>
      <c r="C2758" s="167">
        <v>365</v>
      </c>
      <c r="D2758" s="170">
        <v>432.27699999999999</v>
      </c>
      <c r="E2758" s="74" t="str">
        <f t="shared" si="183"/>
        <v>Unison Network Ltd</v>
      </c>
      <c r="F2758" s="74" t="str">
        <f t="shared" si="184"/>
        <v>Hastings District</v>
      </c>
      <c r="G2758" s="74" t="str">
        <f t="shared" si="185"/>
        <v>Hawkes Bay</v>
      </c>
      <c r="I2758" s="74" t="str">
        <f t="shared" si="186"/>
        <v>Gisborne-Hawke's Bay</v>
      </c>
      <c r="J2758" s="74" t="str">
        <f t="shared" si="187"/>
        <v>Unison</v>
      </c>
    </row>
    <row r="2759" spans="1:10" s="74" customFormat="1">
      <c r="A2759" s="167">
        <v>2011</v>
      </c>
      <c r="B2759" s="167" t="s">
        <v>351</v>
      </c>
      <c r="C2759" s="167">
        <v>181</v>
      </c>
      <c r="D2759" s="170">
        <v>225.93475000000001</v>
      </c>
      <c r="E2759" s="74" t="str">
        <f t="shared" si="183"/>
        <v>Unison Network Ltd</v>
      </c>
      <c r="F2759" s="74" t="str">
        <f t="shared" si="184"/>
        <v>Hastings District</v>
      </c>
      <c r="G2759" s="74" t="str">
        <f t="shared" si="185"/>
        <v>Hawkes Bay</v>
      </c>
      <c r="I2759" s="74" t="str">
        <f t="shared" si="186"/>
        <v>Gisborne-Hawke's Bay</v>
      </c>
      <c r="J2759" s="74" t="str">
        <f t="shared" si="187"/>
        <v>Unison</v>
      </c>
    </row>
    <row r="2760" spans="1:10" s="74" customFormat="1">
      <c r="A2760" s="167">
        <v>2000</v>
      </c>
      <c r="B2760" s="167" t="s">
        <v>352</v>
      </c>
      <c r="C2760" s="167">
        <v>366</v>
      </c>
      <c r="D2760" s="170">
        <v>19.368649999999999</v>
      </c>
      <c r="E2760" s="74" t="str">
        <f t="shared" si="183"/>
        <v>Powerco Ltd</v>
      </c>
      <c r="F2760" s="74" t="str">
        <f t="shared" si="184"/>
        <v>South Taranaki District</v>
      </c>
      <c r="G2760" s="74" t="str">
        <f t="shared" si="185"/>
        <v>Taranaki</v>
      </c>
      <c r="I2760" s="74" t="str">
        <f t="shared" si="186"/>
        <v>Taranaki</v>
      </c>
      <c r="J2760" s="74" t="str">
        <f t="shared" si="187"/>
        <v>Powerco</v>
      </c>
    </row>
    <row r="2761" spans="1:10" s="74" customFormat="1">
      <c r="A2761" s="167">
        <v>2001</v>
      </c>
      <c r="B2761" s="167" t="s">
        <v>352</v>
      </c>
      <c r="C2761" s="167">
        <v>365</v>
      </c>
      <c r="D2761" s="170">
        <v>19.514749999999999</v>
      </c>
      <c r="E2761" s="74" t="str">
        <f t="shared" si="183"/>
        <v>Powerco Ltd</v>
      </c>
      <c r="F2761" s="74" t="str">
        <f t="shared" si="184"/>
        <v>South Taranaki District</v>
      </c>
      <c r="G2761" s="74" t="str">
        <f t="shared" si="185"/>
        <v>Taranaki</v>
      </c>
      <c r="I2761" s="74" t="str">
        <f t="shared" si="186"/>
        <v>Taranaki</v>
      </c>
      <c r="J2761" s="74" t="str">
        <f t="shared" si="187"/>
        <v>Powerco</v>
      </c>
    </row>
    <row r="2762" spans="1:10" s="74" customFormat="1">
      <c r="A2762" s="167">
        <v>2002</v>
      </c>
      <c r="B2762" s="167" t="s">
        <v>352</v>
      </c>
      <c r="C2762" s="167">
        <v>365</v>
      </c>
      <c r="D2762" s="170">
        <v>19.994450000000001</v>
      </c>
      <c r="E2762" s="74" t="str">
        <f t="shared" si="183"/>
        <v>Powerco Ltd</v>
      </c>
      <c r="F2762" s="74" t="str">
        <f t="shared" si="184"/>
        <v>South Taranaki District</v>
      </c>
      <c r="G2762" s="74" t="str">
        <f t="shared" si="185"/>
        <v>Taranaki</v>
      </c>
      <c r="I2762" s="74" t="str">
        <f t="shared" si="186"/>
        <v>Taranaki</v>
      </c>
      <c r="J2762" s="74" t="str">
        <f t="shared" si="187"/>
        <v>Powerco</v>
      </c>
    </row>
    <row r="2763" spans="1:10" s="74" customFormat="1">
      <c r="A2763" s="167">
        <v>2003</v>
      </c>
      <c r="B2763" s="167" t="s">
        <v>352</v>
      </c>
      <c r="C2763" s="167">
        <v>365</v>
      </c>
      <c r="D2763" s="170">
        <v>19.0761</v>
      </c>
      <c r="E2763" s="74" t="str">
        <f t="shared" si="183"/>
        <v>Powerco Ltd</v>
      </c>
      <c r="F2763" s="74" t="str">
        <f t="shared" si="184"/>
        <v>South Taranaki District</v>
      </c>
      <c r="G2763" s="74" t="str">
        <f t="shared" si="185"/>
        <v>Taranaki</v>
      </c>
      <c r="I2763" s="74" t="str">
        <f t="shared" si="186"/>
        <v>Taranaki</v>
      </c>
      <c r="J2763" s="74" t="str">
        <f t="shared" si="187"/>
        <v>Powerco</v>
      </c>
    </row>
    <row r="2764" spans="1:10" s="74" customFormat="1">
      <c r="A2764" s="167">
        <v>2004</v>
      </c>
      <c r="B2764" s="167" t="s">
        <v>352</v>
      </c>
      <c r="C2764" s="167">
        <v>366</v>
      </c>
      <c r="D2764" s="170">
        <v>18.827400000000001</v>
      </c>
      <c r="E2764" s="74" t="str">
        <f t="shared" si="183"/>
        <v>Powerco Ltd</v>
      </c>
      <c r="F2764" s="74" t="str">
        <f t="shared" si="184"/>
        <v>South Taranaki District</v>
      </c>
      <c r="G2764" s="74" t="str">
        <f t="shared" si="185"/>
        <v>Taranaki</v>
      </c>
      <c r="I2764" s="74" t="str">
        <f t="shared" si="186"/>
        <v>Taranaki</v>
      </c>
      <c r="J2764" s="74" t="str">
        <f t="shared" si="187"/>
        <v>Powerco</v>
      </c>
    </row>
    <row r="2765" spans="1:10" s="74" customFormat="1">
      <c r="A2765" s="167">
        <v>2005</v>
      </c>
      <c r="B2765" s="167" t="s">
        <v>352</v>
      </c>
      <c r="C2765" s="167">
        <v>365</v>
      </c>
      <c r="D2765" s="170">
        <v>19.6982</v>
      </c>
      <c r="E2765" s="74" t="str">
        <f t="shared" si="183"/>
        <v>Powerco Ltd</v>
      </c>
      <c r="F2765" s="74" t="str">
        <f t="shared" si="184"/>
        <v>South Taranaki District</v>
      </c>
      <c r="G2765" s="74" t="str">
        <f t="shared" si="185"/>
        <v>Taranaki</v>
      </c>
      <c r="I2765" s="74" t="str">
        <f t="shared" si="186"/>
        <v>Taranaki</v>
      </c>
      <c r="J2765" s="74" t="str">
        <f t="shared" si="187"/>
        <v>Powerco</v>
      </c>
    </row>
    <row r="2766" spans="1:10" s="74" customFormat="1">
      <c r="A2766" s="167">
        <v>2006</v>
      </c>
      <c r="B2766" s="167" t="s">
        <v>352</v>
      </c>
      <c r="C2766" s="167">
        <v>365</v>
      </c>
      <c r="D2766" s="170">
        <v>19.41235</v>
      </c>
      <c r="E2766" s="74" t="str">
        <f t="shared" si="183"/>
        <v>Powerco Ltd</v>
      </c>
      <c r="F2766" s="74" t="str">
        <f t="shared" si="184"/>
        <v>South Taranaki District</v>
      </c>
      <c r="G2766" s="74" t="str">
        <f t="shared" si="185"/>
        <v>Taranaki</v>
      </c>
      <c r="I2766" s="74" t="str">
        <f t="shared" si="186"/>
        <v>Taranaki</v>
      </c>
      <c r="J2766" s="74" t="str">
        <f t="shared" si="187"/>
        <v>Powerco</v>
      </c>
    </row>
    <row r="2767" spans="1:10" s="74" customFormat="1">
      <c r="A2767" s="167">
        <v>2007</v>
      </c>
      <c r="B2767" s="167" t="s">
        <v>352</v>
      </c>
      <c r="C2767" s="167">
        <v>365</v>
      </c>
      <c r="D2767" s="170">
        <v>18.844200000000001</v>
      </c>
      <c r="E2767" s="74" t="str">
        <f t="shared" si="183"/>
        <v>Powerco Ltd</v>
      </c>
      <c r="F2767" s="74" t="str">
        <f t="shared" si="184"/>
        <v>South Taranaki District</v>
      </c>
      <c r="G2767" s="74" t="str">
        <f t="shared" si="185"/>
        <v>Taranaki</v>
      </c>
      <c r="I2767" s="74" t="str">
        <f t="shared" si="186"/>
        <v>Taranaki</v>
      </c>
      <c r="J2767" s="74" t="str">
        <f t="shared" si="187"/>
        <v>Powerco</v>
      </c>
    </row>
    <row r="2768" spans="1:10" s="74" customFormat="1">
      <c r="A2768" s="167">
        <v>2008</v>
      </c>
      <c r="B2768" s="167" t="s">
        <v>352</v>
      </c>
      <c r="C2768" s="167">
        <v>366</v>
      </c>
      <c r="D2768" s="170">
        <v>19.504149999999999</v>
      </c>
      <c r="E2768" s="74" t="str">
        <f t="shared" si="183"/>
        <v>Powerco Ltd</v>
      </c>
      <c r="F2768" s="74" t="str">
        <f t="shared" si="184"/>
        <v>South Taranaki District</v>
      </c>
      <c r="G2768" s="74" t="str">
        <f t="shared" si="185"/>
        <v>Taranaki</v>
      </c>
      <c r="I2768" s="74" t="str">
        <f t="shared" si="186"/>
        <v>Taranaki</v>
      </c>
      <c r="J2768" s="74" t="str">
        <f t="shared" si="187"/>
        <v>Powerco</v>
      </c>
    </row>
    <row r="2769" spans="1:10" s="74" customFormat="1">
      <c r="A2769" s="167">
        <v>2009</v>
      </c>
      <c r="B2769" s="167" t="s">
        <v>352</v>
      </c>
      <c r="C2769" s="167">
        <v>365</v>
      </c>
      <c r="D2769" s="170">
        <v>20.480799999999999</v>
      </c>
      <c r="E2769" s="74" t="str">
        <f t="shared" si="183"/>
        <v>Powerco Ltd</v>
      </c>
      <c r="F2769" s="74" t="str">
        <f t="shared" si="184"/>
        <v>South Taranaki District</v>
      </c>
      <c r="G2769" s="74" t="str">
        <f t="shared" si="185"/>
        <v>Taranaki</v>
      </c>
      <c r="I2769" s="74" t="str">
        <f t="shared" si="186"/>
        <v>Taranaki</v>
      </c>
      <c r="J2769" s="74" t="str">
        <f t="shared" si="187"/>
        <v>Powerco</v>
      </c>
    </row>
    <row r="2770" spans="1:10" s="74" customFormat="1">
      <c r="A2770" s="167">
        <v>2010</v>
      </c>
      <c r="B2770" s="167" t="s">
        <v>352</v>
      </c>
      <c r="C2770" s="167">
        <v>365</v>
      </c>
      <c r="D2770" s="170">
        <v>21.751850000000001</v>
      </c>
      <c r="E2770" s="74" t="str">
        <f t="shared" si="183"/>
        <v>Powerco Ltd</v>
      </c>
      <c r="F2770" s="74" t="str">
        <f t="shared" si="184"/>
        <v>South Taranaki District</v>
      </c>
      <c r="G2770" s="74" t="str">
        <f t="shared" si="185"/>
        <v>Taranaki</v>
      </c>
      <c r="I2770" s="74" t="str">
        <f t="shared" si="186"/>
        <v>Taranaki</v>
      </c>
      <c r="J2770" s="74" t="str">
        <f t="shared" si="187"/>
        <v>Powerco</v>
      </c>
    </row>
    <row r="2771" spans="1:10" s="74" customFormat="1">
      <c r="A2771" s="167">
        <v>2011</v>
      </c>
      <c r="B2771" s="167" t="s">
        <v>352</v>
      </c>
      <c r="C2771" s="167">
        <v>181</v>
      </c>
      <c r="D2771" s="170">
        <v>10.1906</v>
      </c>
      <c r="E2771" s="74" t="str">
        <f t="shared" si="183"/>
        <v>Powerco Ltd</v>
      </c>
      <c r="F2771" s="74" t="str">
        <f t="shared" si="184"/>
        <v>South Taranaki District</v>
      </c>
      <c r="G2771" s="74" t="str">
        <f t="shared" si="185"/>
        <v>Taranaki</v>
      </c>
      <c r="I2771" s="74" t="str">
        <f t="shared" si="186"/>
        <v>Taranaki</v>
      </c>
      <c r="J2771" s="74" t="str">
        <f t="shared" si="187"/>
        <v>Powerco</v>
      </c>
    </row>
    <row r="2772" spans="1:10" s="74" customFormat="1">
      <c r="A2772" s="167">
        <v>2009</v>
      </c>
      <c r="B2772" s="167" t="s">
        <v>353</v>
      </c>
      <c r="C2772" s="167">
        <v>334</v>
      </c>
      <c r="D2772" s="170">
        <v>0.18525</v>
      </c>
      <c r="E2772" s="74" t="str">
        <f t="shared" si="183"/>
        <v/>
      </c>
      <c r="F2772" s="74" t="str">
        <f t="shared" si="184"/>
        <v>Wellington City</v>
      </c>
      <c r="G2772" s="74" t="str">
        <f t="shared" si="185"/>
        <v>Wellington</v>
      </c>
      <c r="I2772" s="74" t="str">
        <f t="shared" si="186"/>
        <v>Wellington</v>
      </c>
      <c r="J2772" s="74" t="str">
        <f t="shared" si="187"/>
        <v>NOTFOUND</v>
      </c>
    </row>
    <row r="2773" spans="1:10" s="74" customFormat="1">
      <c r="A2773" s="167">
        <v>2010</v>
      </c>
      <c r="B2773" s="167" t="s">
        <v>353</v>
      </c>
      <c r="C2773" s="167">
        <v>365</v>
      </c>
      <c r="D2773" s="170">
        <v>0.29485</v>
      </c>
      <c r="E2773" s="74" t="str">
        <f t="shared" si="183"/>
        <v/>
      </c>
      <c r="F2773" s="74" t="str">
        <f t="shared" si="184"/>
        <v>Wellington City</v>
      </c>
      <c r="G2773" s="74" t="str">
        <f t="shared" si="185"/>
        <v>Wellington</v>
      </c>
      <c r="I2773" s="74" t="str">
        <f t="shared" si="186"/>
        <v>Wellington</v>
      </c>
      <c r="J2773" s="74" t="str">
        <f t="shared" si="187"/>
        <v>NOTFOUND</v>
      </c>
    </row>
    <row r="2774" spans="1:10" s="74" customFormat="1">
      <c r="A2774" s="167">
        <v>2011</v>
      </c>
      <c r="B2774" s="167" t="s">
        <v>353</v>
      </c>
      <c r="C2774" s="167">
        <v>181</v>
      </c>
      <c r="D2774" s="170">
        <v>0.11559999999999999</v>
      </c>
      <c r="E2774" s="74" t="str">
        <f t="shared" si="183"/>
        <v/>
      </c>
      <c r="F2774" s="74" t="str">
        <f t="shared" si="184"/>
        <v>Wellington City</v>
      </c>
      <c r="G2774" s="74" t="str">
        <f t="shared" si="185"/>
        <v>Wellington</v>
      </c>
      <c r="I2774" s="74" t="str">
        <f t="shared" si="186"/>
        <v>Wellington</v>
      </c>
      <c r="J2774" s="74" t="str">
        <f t="shared" si="187"/>
        <v>NOTFOUND</v>
      </c>
    </row>
    <row r="2775" spans="1:10" s="74" customFormat="1">
      <c r="A2775" s="167">
        <v>2009</v>
      </c>
      <c r="B2775" s="167" t="s">
        <v>354</v>
      </c>
      <c r="C2775" s="167">
        <v>307</v>
      </c>
      <c r="D2775" s="170">
        <v>0.12385</v>
      </c>
      <c r="E2775" s="74" t="str">
        <f t="shared" si="183"/>
        <v/>
      </c>
      <c r="F2775" s="74" t="str">
        <f t="shared" si="184"/>
        <v>Wellington City</v>
      </c>
      <c r="G2775" s="74" t="str">
        <f t="shared" si="185"/>
        <v>Wellington</v>
      </c>
      <c r="I2775" s="74" t="str">
        <f t="shared" si="186"/>
        <v>Wellington</v>
      </c>
      <c r="J2775" s="74" t="str">
        <f t="shared" si="187"/>
        <v>NOTFOUND</v>
      </c>
    </row>
    <row r="2776" spans="1:10" s="74" customFormat="1">
      <c r="A2776" s="167">
        <v>2010</v>
      </c>
      <c r="B2776" s="167" t="s">
        <v>354</v>
      </c>
      <c r="C2776" s="167">
        <v>365</v>
      </c>
      <c r="D2776" s="170">
        <v>0.24274999999999999</v>
      </c>
      <c r="E2776" s="74" t="str">
        <f t="shared" si="183"/>
        <v/>
      </c>
      <c r="F2776" s="74" t="str">
        <f t="shared" si="184"/>
        <v>Wellington City</v>
      </c>
      <c r="G2776" s="74" t="str">
        <f t="shared" si="185"/>
        <v>Wellington</v>
      </c>
      <c r="I2776" s="74" t="str">
        <f t="shared" si="186"/>
        <v>Wellington</v>
      </c>
      <c r="J2776" s="74" t="str">
        <f t="shared" si="187"/>
        <v>NOTFOUND</v>
      </c>
    </row>
    <row r="2777" spans="1:10" s="74" customFormat="1">
      <c r="A2777" s="167">
        <v>2011</v>
      </c>
      <c r="B2777" s="167" t="s">
        <v>354</v>
      </c>
      <c r="C2777" s="167">
        <v>181</v>
      </c>
      <c r="D2777" s="170">
        <v>0.11715</v>
      </c>
      <c r="E2777" s="74" t="str">
        <f t="shared" si="183"/>
        <v/>
      </c>
      <c r="F2777" s="74" t="str">
        <f t="shared" si="184"/>
        <v>Wellington City</v>
      </c>
      <c r="G2777" s="74" t="str">
        <f t="shared" si="185"/>
        <v>Wellington</v>
      </c>
      <c r="I2777" s="74" t="str">
        <f t="shared" si="186"/>
        <v>Wellington</v>
      </c>
      <c r="J2777" s="74" t="str">
        <f t="shared" si="187"/>
        <v>NOTFOUND</v>
      </c>
    </row>
  </sheetData>
  <sortState ref="A163:BA235">
    <sortCondition ref="A235"/>
  </sortState>
  <hyperlinks>
    <hyperlink ref="A91" r:id="rId1"/>
    <hyperlink ref="A171" r:id="rId2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Summary</vt:lpstr>
      <vt:lpstr>GDP</vt:lpstr>
      <vt:lpstr>Population</vt:lpstr>
      <vt:lpstr>Revenue shares </vt:lpstr>
      <vt:lpstr>Energy use per residential user</vt:lpstr>
      <vt:lpstr>Inputs</vt:lpstr>
    </vt:vector>
  </TitlesOfParts>
  <Company>Commerce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tobiasm</dc:creator>
  <cp:lastModifiedBy>tobiasm</cp:lastModifiedBy>
  <cp:lastPrinted>2012-08-02T04:37:08Z</cp:lastPrinted>
  <dcterms:created xsi:type="dcterms:W3CDTF">2012-04-11T03:37:42Z</dcterms:created>
  <dcterms:modified xsi:type="dcterms:W3CDTF">2012-08-21T02:32:01Z</dcterms:modified>
</cp:coreProperties>
</file>